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<sst xmlns="http://schemas.openxmlformats.org/spreadsheetml/2006/main" count="65354" uniqueCount="5990">
  <si>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</si>
  <si>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</si>
  <si>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</si>
  <si>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</si>
  <si>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</si>
  <si>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</si>
  <si>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</si>
  <si>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</si>
  <si>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</si>
  <si>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</si>
  <si>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</si>
  <si>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</si>
  <si>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</si>
  <si>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</si>
  <si>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</si>
  <si>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</si>
  <si>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</si>
  <si>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</si>
  <si>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</si>
  <si>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</si>
  <si>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</si>
  <si>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</si>
  <si>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</si>
  <si>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</si>
  <si>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</si>
  <si>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</si>
  <si>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</si>
  <si>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</si>
  <si>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</si>
  <si>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</si>
  <si>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</si>
  <si>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</si>
  <si>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</si>
  <si>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</si>
  <si>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</si>
  <si>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</si>
  <si>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</si>
  <si>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</si>
  <si>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</si>
  <si>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</si>
  <si>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</si>
  <si>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</si>
  <si>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</si>
  <si>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</si>
  <si>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</si>
  <si>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</si>
  <si>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</si>
  <si>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</si>
  <si>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</si>
  <si>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</si>
  <si>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</si>
  <si>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</si>
  <si>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</si>
  <si>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</si>
  <si>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</si>
  <si>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</si>
  <si>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</si>
  <si>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</si>
  <si>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</si>
  <si>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</si>
  <si>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</si>
  <si>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</si>
  <si>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</si>
  <si>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</si>
  <si>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</si>
  <si>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</si>
  <si>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</si>
  <si>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</si>
  <si>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</si>
  <si>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</si>
  <si>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</si>
  <si>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</si>
  <si>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</si>
  <si>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</si>
  <si>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</si>
  <si>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</si>
  <si>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</si>
  <si>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</si>
  <si>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</si>
  <si>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</si>
  <si>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</si>
  <si>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</si>
  <si>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</si>
  <si>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</si>
  <si>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</si>
  <si>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</si>
  <si>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</si>
  <si>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</si>
  <si>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</si>
  <si>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</si>
  <si>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</si>
  <si>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</si>
  <si>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</si>
  <si>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</si>
  <si>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</si>
  <si>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</si>
  <si>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</si>
  <si>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</si>
  <si>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</si>
  <si>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</si>
  <si>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</si>
  <si>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</si>
  <si>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</si>
  <si>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</si>
  <si>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</si>
  <si>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</si>
  <si>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</si>
  <si>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</si>
  <si>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</si>
  <si>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</si>
  <si>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</si>
  <si>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</si>
  <si>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</si>
  <si>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</si>
  <si>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</si>
  <si>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</si>
  <si>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</si>
  <si>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</si>
  <si>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</si>
  <si>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</si>
  <si>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</si>
  <si>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</si>
  <si>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</si>
  <si>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</si>
  <si>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</si>
  <si>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</si>
  <si>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</si>
  <si>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</si>
  <si>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</si>
  <si>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</si>
  <si>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</si>
  <si>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</si>
  <si>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</si>
  <si>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</si>
  <si>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</si>
  <si>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</si>
  <si>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</si>
  <si>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</si>
  <si>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</si>
  <si>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</si>
  <si>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</si>
  <si>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</si>
  <si>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</si>
  <si>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</si>
  <si>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</si>
  <si>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</si>
  <si>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</si>
  <si>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</si>
  <si>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</si>
  <si>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</si>
  <si>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</si>
  <si>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</si>
  <si>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</si>
  <si>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</si>
  <si>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</si>
  <si>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</si>
  <si>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</si>
  <si>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</si>
  <si>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</si>
  <si>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</si>
  <si>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</si>
  <si>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</si>
  <si>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</si>
  <si>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</si>
  <si>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</si>
  <si>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</si>
  <si>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</si>
  <si>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</si>
  <si>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</si>
  <si>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</si>
  <si>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</si>
  <si>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</si>
  <si>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</si>
  <si>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</si>
  <si>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</si>
  <si>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</si>
  <si>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</si>
  <si>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</si>
  <si>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</si>
  <si>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</si>
  <si>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</si>
  <si>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</si>
  <si>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</si>
  <si>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</si>
  <si>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</si>
  <si>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</si>
  <si>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</si>
  <si>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</si>
  <si>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</si>
  <si>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</si>
  <si>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</si>
  <si>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</si>
  <si>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</si>
  <si>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</si>
  <si>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</si>
  <si>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</si>
  <si>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</si>
  <si>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</si>
  <si>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</si>
  <si>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</si>
  <si>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</si>
  <si>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</si>
  <si>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</si>
  <si>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</si>
  <si>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</si>
  <si>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</si>
  <si>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</si>
  <si>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</si>
  <si>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</si>
  <si>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</si>
  <si>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</si>
  <si>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</si>
  <si>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</si>
  <si>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</si>
  <si>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</si>
  <si>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</si>
  <si>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</si>
  <si>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</si>
  <si>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</si>
  <si>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</si>
  <si>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</si>
  <si>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</si>
  <si>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</si>
  <si>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</si>
  <si>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</si>
  <si>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</si>
  <si>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</si>
  <si>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</si>
  <si>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</si>
  <si>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</si>
  <si>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</si>
  <si>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</si>
  <si>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</si>
  <si>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</si>
  <si>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</si>
  <si>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</si>
  <si>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</si>
  <si>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</si>
  <si>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</si>
  <si>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</si>
  <si>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</si>
  <si>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</si>
  <si>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</si>
  <si>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</si>
  <si>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</si>
  <si>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</si>
  <si>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</si>
  <si>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</si>
  <si>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</si>
  <si>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</si>
  <si>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</si>
  <si>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</si>
  <si>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</si>
  <si>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</si>
  <si>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</si>
  <si>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</si>
  <si>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</si>
  <si>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</si>
  <si>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</si>
  <si>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</si>
  <si>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</si>
  <si>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</si>
  <si>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</si>
  <si>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</si>
  <si>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</si>
  <si>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</si>
  <si>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</si>
  <si>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</si>
  <si>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</si>
  <si>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</si>
  <si>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</si>
  <si>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</si>
  <si>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</si>
  <si>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</si>
  <si>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</si>
  <si>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</si>
  <si>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</si>
  <si>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</si>
  <si>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</si>
  <si>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</si>
  <si>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</si>
  <si>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</si>
  <si>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</si>
  <si>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</si>
  <si>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</si>
  <si>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</si>
  <si>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</si>
  <si>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</si>
  <si>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</si>
  <si>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</si>
  <si>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</si>
  <si>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</si>
  <si>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</si>
  <si>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</si>
  <si>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</si>
  <si>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</si>
  <si>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</si>
  <si>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</si>
  <si>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</si>
  <si>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</si>
  <si>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</si>
  <si>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</si>
  <si>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</si>
  <si>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</si>
  <si>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</si>
  <si>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</si>
  <si>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</si>
  <si>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</si>
  <si>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</si>
  <si>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</si>
  <si>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</si>
  <si>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</si>
  <si>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</si>
  <si>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</si>
  <si>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</si>
  <si>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</si>
  <si>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</si>
  <si>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</si>
  <si>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</si>
  <si>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</si>
  <si>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</si>
  <si>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</si>
  <si>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</si>
  <si>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</si>
  <si>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</si>
  <si>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</si>
  <si>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</si>
  <si>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</si>
  <si>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</si>
  <si>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</si>
  <si>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</si>
  <si>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</si>
  <si>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</si>
  <si>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</si>
  <si>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</si>
  <si>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</si>
  <si>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</si>
  <si>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</si>
  <si>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</si>
  <si>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</si>
  <si>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</si>
  <si>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</si>
  <si>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</si>
  <si>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</si>
  <si>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</si>
  <si>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</si>
  <si>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</si>
  <si>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</si>
  <si>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</si>
  <si>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</si>
  <si>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</si>
  <si>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</si>
  <si>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</si>
  <si>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</si>
  <si>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</si>
  <si>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</si>
  <si>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</si>
  <si>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</si>
  <si>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</si>
  <si>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</si>
  <si>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</si>
  <si>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</si>
  <si>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</si>
  <si>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</si>
  <si>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</si>
  <si>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</si>
  <si>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</si>
  <si>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</si>
  <si>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</si>
  <si>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</si>
  <si>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</si>
  <si>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</si>
  <si>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</si>
  <si>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</si>
  <si>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</si>
  <si>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</si>
  <si>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</si>
  <si>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</si>
  <si>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</si>
  <si>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</si>
  <si>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</si>
  <si>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</si>
  <si>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</si>
  <si>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</si>
  <si>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</si>
  <si>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</si>
  <si>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</si>
  <si>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</si>
  <si>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</si>
  <si>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</si>
  <si>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</si>
  <si>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</si>
  <si>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</si>
  <si>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</si>
  <si>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</si>
  <si>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</si>
  <si>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</si>
  <si>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</si>
  <si>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</si>
  <si>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</si>
  <si>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</si>
  <si>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</si>
  <si>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</si>
  <si>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</si>
  <si>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</si>
  <si>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</si>
  <si>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</si>
  <si>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</si>
  <si>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</si>
  <si>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</si>
  <si>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</si>
  <si>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</si>
  <si>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</si>
  <si>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</si>
  <si>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</si>
  <si>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</si>
  <si>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</si>
  <si>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</si>
  <si>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</si>
  <si>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</si>
  <si>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</si>
  <si>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</si>
  <si>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</si>
  <si>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</si>
  <si>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</si>
  <si>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</si>
  <si>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</si>
  <si>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</si>
  <si>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</si>
  <si>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</si>
  <si>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</si>
  <si>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</si>
  <si>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</si>
  <si>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</si>
  <si>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</si>
  <si>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</si>
  <si>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</si>
  <si>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</si>
  <si>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</si>
  <si>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</si>
  <si>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</si>
  <si>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</si>
  <si>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</si>
  <si>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</si>
  <si>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</si>
  <si>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</si>
  <si>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</si>
  <si>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</si>
  <si>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</si>
  <si>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</si>
  <si>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</si>
  <si>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</si>
  <si>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</si>
  <si>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</si>
  <si>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</si>
  <si>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</si>
  <si>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</si>
  <si>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</si>
  <si>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</si>
  <si>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</si>
  <si>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</si>
  <si>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</si>
  <si>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</si>
  <si>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</si>
  <si>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</si>
  <si>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</si>
  <si>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</si>
  <si>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</si>
  <si>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</si>
  <si>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</si>
  <si>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</si>
  <si>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</si>
  <si>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</si>
  <si>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</si>
  <si>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</si>
  <si>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</si>
  <si>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</si>
  <si>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</si>
  <si>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</si>
  <si>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</si>
  <si>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</si>
  <si>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</si>
  <si>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</si>
  <si>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</si>
  <si>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</si>
  <si>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</si>
  <si>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</si>
  <si>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</si>
  <si>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</si>
  <si>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</si>
  <si>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</si>
  <si>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</si>
  <si>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</si>
  <si>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</si>
  <si>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</si>
  <si>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</si>
  <si>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</si>
  <si>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</si>
  <si>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</si>
  <si>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</si>
  <si>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</si>
  <si>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</si>
  <si>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</si>
  <si>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</si>
  <si>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</si>
  <si>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</si>
  <si>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</si>
  <si>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</si>
  <si>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</si>
  <si>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</si>
  <si>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</si>
  <si>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</si>
  <si>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</si>
  <si>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</si>
  <si>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</si>
  <si>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</si>
  <si>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</si>
  <si>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</si>
  <si>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</si>
  <si>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</si>
  <si>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</si>
  <si>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</si>
  <si>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</si>
  <si>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</si>
  <si>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</si>
  <si>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</si>
  <si>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</si>
  <si>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</si>
  <si>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</si>
  <si>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</si>
  <si>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</si>
  <si>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</si>
  <si>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</si>
  <si>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</si>
  <si>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</si>
  <si>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</si>
  <si>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</si>
  <si>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</si>
  <si>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</si>
  <si>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</si>
  <si>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</si>
  <si>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</si>
  <si>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</si>
  <si>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</si>
  <si>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</si>
  <si>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</si>
  <si>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</si>
  <si>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</si>
  <si>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</si>
  <si>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</si>
  <si>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</si>
  <si>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</si>
  <si>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</si>
  <si>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</si>
  <si>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</si>
  <si>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</si>
  <si>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</si>
  <si>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</si>
  <si>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</si>
  <si>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</si>
  <si>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</si>
  <si>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</si>
  <si>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</si>
  <si>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</si>
  <si>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</si>
  <si>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</si>
  <si>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</si>
  <si>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</si>
  <si>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</si>
  <si>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</si>
  <si>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</si>
  <si>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</si>
  <si>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</si>
  <si>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</si>
  <si>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</si>
  <si>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</si>
  <si>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</si>
  <si>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</si>
  <si>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</si>
  <si>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</si>
  <si>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</si>
  <si>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</si>
  <si>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</si>
  <si>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</si>
  <si>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</si>
  <si>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</si>
  <si>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</si>
  <si>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</si>
  <si>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</si>
  <si>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</si>
  <si>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</si>
  <si>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</si>
  <si>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</si>
  <si>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</si>
  <si>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</si>
  <si>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</si>
  <si>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</si>
  <si>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</si>
  <si>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</si>
  <si>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</si>
  <si>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</si>
  <si>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</si>
  <si>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</si>
  <si>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</si>
  <si>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</si>
  <si>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</si>
  <si>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</si>
  <si>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</si>
  <si>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</si>
  <si>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</si>
  <si>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</si>
  <si>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</si>
  <si>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</si>
  <si>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</si>
  <si>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</si>
  <si>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</si>
  <si>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</si>
  <si>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</si>
  <si>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</si>
  <si>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</si>
  <si>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</si>
  <si>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</si>
  <si>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</si>
  <si>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</si>
  <si>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</si>
  <si>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</si>
  <si>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</si>
  <si>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</si>
  <si>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</si>
  <si>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</si>
  <si>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</si>
  <si>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</si>
  <si>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</si>
  <si>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</si>
  <si>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</si>
  <si>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</si>
  <si>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</si>
  <si>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</si>
  <si>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</si>
  <si>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</si>
  <si>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</si>
  <si>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</si>
  <si>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</si>
  <si>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</si>
  <si>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</si>
  <si>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</si>
  <si>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</si>
  <si>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</si>
  <si>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</si>
  <si>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</si>
  <si>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</si>
  <si>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</si>
  <si>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</si>
  <si>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</si>
  <si>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</si>
  <si>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</si>
  <si>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</si>
  <si>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</si>
  <si>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</si>
  <si>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</si>
  <si>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</si>
  <si>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</si>
  <si>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</si>
  <si>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</si>
  <si>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</si>
  <si>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</si>
  <si>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</si>
  <si>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</si>
  <si>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</si>
  <si>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</si>
  <si>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</si>
  <si>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</si>
  <si>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</si>
  <si>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</si>
  <si>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</si>
  <si>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</si>
  <si>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</si>
  <si>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</si>
  <si>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</si>
  <si>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</si>
  <si>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</si>
  <si>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</si>
  <si>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</si>
  <si>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</si>
  <si>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</si>
  <si>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</si>
  <si>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</si>
  <si>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</si>
  <si>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</si>
  <si>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</si>
  <si>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</si>
  <si>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</si>
  <si>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</si>
  <si>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</si>
  <si>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</si>
  <si>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</si>
  <si>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</si>
  <si>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</si>
  <si>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</si>
  <si>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</si>
  <si>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</si>
  <si>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</si>
  <si>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</si>
  <si>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</si>
  <si>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</si>
  <si>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</si>
  <si>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</si>
  <si>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</si>
  <si>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</si>
  <si>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</si>
  <si>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</si>
  <si>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</si>
  <si>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</si>
  <si>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</si>
  <si>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</si>
  <si>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</si>
  <si>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</si>
  <si>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</si>
  <si>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</si>
  <si>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</si>
  <si>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</si>
  <si>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</si>
  <si>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</si>
  <si>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</si>
  <si>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</si>
  <si>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</si>
  <si>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</si>
  <si>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</si>
  <si>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</si>
  <si>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</si>
  <si>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</si>
  <si>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</si>
  <si>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</si>
  <si>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</si>
  <si>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</si>
  <si>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</si>
  <si>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</si>
  <si>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</si>
  <si>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</si>
  <si>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</si>
  <si>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</si>
  <si>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</si>
  <si>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</si>
  <si>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</si>
  <si>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</si>
  <si>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</si>
  <si>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</si>
  <si>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</si>
  <si>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</si>
  <si>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</si>
  <si>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</si>
  <si>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</si>
  <si>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</si>
  <si>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</si>
  <si>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</si>
  <si>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</si>
  <si>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</si>
  <si>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</si>
  <si>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</si>
  <si>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</si>
  <si>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</si>
  <si>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</si>
  <si>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</si>
  <si>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</si>
  <si>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</si>
  <si>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</si>
  <si>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</si>
  <si>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</si>
  <si>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</si>
  <si>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</si>
  <si>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</si>
  <si>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</si>
  <si>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</si>
  <si>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</si>
  <si>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</si>
  <si>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</si>
  <si>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</si>
  <si>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</si>
  <si>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</si>
  <si>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</si>
  <si>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</si>
  <si>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</si>
  <si>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</si>
  <si>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</si>
  <si>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</si>
  <si>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</si>
  <si>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</si>
  <si>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</si>
  <si>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</si>
  <si>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</si>
  <si>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</si>
  <si>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</si>
  <si>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</si>
  <si>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</si>
  <si>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</si>
  <si>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</si>
  <si>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</si>
  <si>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</si>
  <si>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</si>
  <si>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</si>
  <si>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</si>
  <si>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</si>
  <si>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</si>
  <si>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</si>
  <si>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</si>
  <si>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</si>
  <si>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</si>
  <si>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</si>
  <si>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</si>
  <si>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</si>
  <si>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</si>
  <si>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</si>
  <si>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</si>
  <si>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</si>
  <si>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</si>
  <si>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</si>
  <si>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</si>
  <si>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</si>
  <si>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</si>
  <si>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</si>
  <si>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</si>
  <si>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</si>
  <si>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</si>
  <si>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</si>
  <si>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</si>
  <si>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</si>
  <si>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</si>
  <si>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</si>
  <si>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</si>
  <si>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</si>
  <si>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</si>
  <si>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</si>
  <si>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</si>
  <si>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</si>
  <si>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</si>
  <si>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</si>
  <si>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</si>
  <si>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</si>
  <si>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</si>
  <si>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</si>
  <si>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</si>
  <si>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</si>
  <si>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</si>
  <si>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</si>
  <si>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</si>
  <si>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</si>
  <si>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</si>
  <si>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</si>
  <si>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</si>
  <si>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</si>
  <si>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</si>
  <si>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</si>
  <si>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</si>
  <si>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</si>
  <si>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</si>
  <si>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</si>
  <si>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</si>
  <si>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</si>
  <si>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</si>
  <si>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</si>
  <si>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</si>
  <si>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</si>
  <si>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</si>
  <si>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</si>
  <si>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</si>
  <si>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</si>
  <si>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</si>
  <si>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</si>
  <si>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</si>
  <si>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</si>
  <si>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</si>
  <si>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</si>
  <si>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</si>
  <si>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</si>
  <si>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</si>
  <si>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</si>
  <si>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</si>
  <si>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</si>
  <si>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</si>
  <si>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</si>
  <si>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</si>
  <si>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</si>
  <si>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</si>
  <si>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</si>
  <si>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</si>
  <si>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</si>
  <si>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</si>
  <si>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</si>
  <si>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</si>
  <si>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</si>
  <si>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</si>
  <si>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</si>
  <si>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</si>
  <si>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</si>
  <si>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</si>
  <si>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</si>
  <si>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</si>
  <si>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</si>
  <si>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</si>
  <si>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</si>
  <si>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</si>
  <si>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</si>
  <si>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</si>
  <si>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</si>
  <si>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</si>
  <si>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</si>
  <si>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</si>
  <si>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</si>
  <si>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</si>
  <si>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</si>
  <si>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</si>
  <si>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</si>
  <si>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</si>
  <si>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</si>
  <si>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</si>
  <si>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</si>
  <si>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</si>
  <si>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</si>
  <si>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</si>
  <si>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</si>
  <si>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</si>
  <si>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</si>
  <si>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</si>
  <si>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</si>
  <si>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</si>
  <si>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</si>
  <si>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</si>
  <si>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</si>
  <si>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</si>
  <si>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</si>
  <si>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</si>
  <si>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</si>
  <si>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</si>
  <si>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</si>
  <si>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</si>
  <si>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</si>
  <si>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</si>
  <si>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</si>
  <si>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</si>
  <si>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</si>
  <si>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</si>
  <si>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</si>
  <si>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</si>
  <si>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</si>
  <si>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</si>
  <si>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</si>
  <si>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</si>
  <si>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</si>
  <si>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</si>
  <si>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</si>
  <si>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</si>
  <si>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</si>
  <si>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</si>
  <si>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</si>
  <si>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</si>
  <si>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</si>
  <si>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</si>
  <si>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</si>
  <si>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</si>
  <si>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</si>
  <si>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</si>
  <si>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</si>
  <si>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</si>
  <si>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</si>
  <si>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</si>
  <si>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</si>
  <si>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</si>
  <si>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</si>
  <si>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</si>
  <si>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</si>
  <si>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</si>
  <si>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</si>
  <si>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</si>
  <si>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</si>
  <si>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</si>
  <si>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</si>
  <si>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</si>
  <si>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</si>
  <si>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</si>
  <si>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</si>
  <si>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</si>
  <si>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</si>
  <si>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</si>
  <si>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</si>
  <si>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</si>
  <si>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</si>
  <si>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</si>
  <si>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</si>
  <si>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</si>
  <si>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</si>
  <si>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</si>
  <si>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</si>
  <si>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</si>
  <si>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</si>
  <si>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</si>
  <si>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</si>
  <si>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</si>
  <si>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</si>
  <si>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</si>
  <si>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</si>
  <si>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</si>
  <si>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</si>
  <si>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</si>
  <si>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</si>
  <si>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</si>
  <si>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</si>
  <si>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</si>
  <si>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</si>
  <si>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</si>
  <si>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</si>
  <si>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</si>
  <si>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</si>
  <si>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</si>
  <si>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</si>
  <si>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</si>
  <si>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</si>
  <si>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</si>
  <si>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</si>
  <si>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</si>
  <si>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</si>
  <si>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</si>
  <si>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</si>
  <si>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</si>
  <si>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</si>
  <si>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</si>
  <si>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</si>
  <si>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</si>
  <si>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</si>
  <si>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</si>
  <si>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</si>
  <si>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</si>
  <si>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</si>
  <si>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</si>
  <si>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</si>
  <si>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</si>
  <si>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</si>
  <si>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</si>
  <si>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</si>
  <si>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</si>
  <si>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</si>
  <si>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</si>
  <si>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</si>
  <si>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</si>
  <si>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</si>
  <si>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</si>
  <si>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</si>
  <si>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</si>
  <si>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</si>
  <si>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</si>
  <si>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</si>
  <si>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</si>
  <si>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</si>
  <si>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</si>
  <si>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</si>
  <si>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</si>
  <si>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</si>
  <si>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</si>
  <si>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</si>
  <si>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</si>
  <si>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</si>
  <si>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</si>
  <si>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</si>
  <si>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</si>
  <si>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</si>
  <si>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</si>
  <si>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</si>
  <si>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</si>
  <si>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</si>
  <si>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</si>
  <si>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</si>
  <si>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</si>
  <si>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</si>
  <si>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</si>
  <si>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</si>
  <si>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</si>
  <si>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</si>
  <si>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</si>
  <si>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</si>
  <si>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</si>
  <si>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</si>
  <si>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</si>
  <si>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</si>
  <si>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</si>
  <si>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</si>
  <si>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</si>
  <si>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</si>
  <si>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</si>
  <si>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</si>
  <si>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</si>
  <si>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</si>
  <si>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</si>
  <si>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</si>
  <si>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</si>
  <si>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</si>
  <si>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</si>
  <si>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</si>
  <si>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</si>
  <si>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</si>
  <si>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</si>
  <si>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</si>
  <si>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</si>
  <si>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</si>
  <si>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</si>
  <si>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</si>
  <si>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</si>
  <si>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</si>
  <si>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</si>
  <si>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</si>
  <si>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</si>
  <si>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</si>
  <si>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</si>
  <si>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</si>
  <si>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</si>
  <si>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</si>
  <si>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</si>
  <si>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</si>
  <si>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</si>
  <si>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</si>
  <si>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</si>
  <si>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</si>
  <si>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</si>
  <si>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</si>
  <si>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</si>
  <si>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</si>
  <si>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</si>
  <si>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</si>
  <si>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</si>
  <si>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</si>
  <si>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</si>
  <si>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</si>
  <si>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</si>
  <si>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</si>
  <si>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</si>
  <si>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</si>
  <si>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</si>
  <si>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</si>
  <si>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</si>
  <si>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</si>
  <si>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</si>
  <si>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</si>
  <si>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</si>
  <si>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</si>
  <si>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</si>
  <si>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</si>
  <si>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</si>
  <si>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</si>
  <si>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</si>
  <si>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</si>
  <si>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</si>
  <si>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</si>
  <si>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</si>
  <si>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</si>
  <si>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</si>
  <si>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</si>
  <si>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</si>
  <si>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</si>
  <si>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</si>
  <si>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</si>
  <si>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</si>
  <si>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</si>
  <si>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</si>
  <si>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</si>
  <si>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</si>
  <si>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</si>
  <si>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</si>
  <si>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</si>
  <si>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</si>
  <si>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</si>
  <si>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</si>
  <si>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</si>
  <si>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</si>
  <si>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</si>
  <si>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</si>
  <si>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</si>
  <si>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</si>
  <si>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</si>
  <si>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</si>
  <si>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</si>
  <si>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</si>
  <si>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</si>
  <si>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</si>
  <si>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</si>
  <si>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</si>
  <si>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</si>
  <si>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</si>
  <si>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</si>
  <si>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</si>
  <si>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</si>
  <si>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</si>
  <si>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</si>
  <si>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</si>
  <si>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</si>
  <si>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</si>
  <si>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</si>
  <si>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</si>
  <si>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</si>
  <si>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</si>
  <si>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</si>
  <si>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</si>
  <si>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</si>
  <si>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</si>
  <si>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</si>
  <si>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</si>
  <si>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</si>
  <si>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</si>
  <si>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</si>
  <si>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</si>
  <si>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</si>
  <si>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</si>
  <si>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</si>
  <si>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</si>
  <si>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</si>
  <si>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</si>
  <si>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</si>
  <si>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</si>
  <si>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</si>
  <si>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</si>
  <si>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</si>
  <si>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</si>
  <si>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</si>
  <si>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</si>
  <si>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</si>
  <si>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</si>
  <si>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</si>
  <si>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</si>
  <si>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</si>
  <si>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</si>
  <si>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</si>
  <si>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</si>
  <si>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</si>
  <si>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</si>
  <si>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</si>
  <si>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</si>
  <si>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</si>
  <si>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</si>
  <si>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</si>
  <si>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</si>
  <si>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</si>
  <si>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</si>
  <si>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</si>
  <si>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</si>
  <si>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</si>
  <si>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</si>
  <si>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</si>
  <si>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</si>
  <si>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</si>
  <si>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</si>
  <si>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</si>
  <si>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</si>
  <si>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</si>
  <si>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</si>
  <si>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</si>
  <si>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</si>
  <si>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</si>
  <si>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</si>
  <si>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</si>
  <si>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</si>
  <si>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</si>
  <si>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</si>
  <si>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</si>
  <si>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</si>
  <si>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</si>
  <si>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</si>
  <si>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</si>
  <si>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</si>
  <si>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</si>
  <si>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</si>
  <si>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</si>
  <si>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</si>
  <si>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</si>
  <si>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</si>
  <si>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</si>
  <si>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</si>
  <si>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</si>
  <si>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</si>
  <si>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</si>
  <si>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</si>
  <si>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</si>
  <si>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</si>
  <si>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</si>
  <si>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</si>
  <si>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</si>
  <si>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</si>
  <si>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</si>
  <si>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</si>
  <si>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</si>
  <si>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</si>
  <si>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</si>
  <si>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</si>
  <si>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</si>
  <si>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</si>
  <si>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</si>
  <si>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</si>
  <si>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</si>
  <si>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</si>
  <si>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</si>
  <si>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</si>
  <si>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</si>
  <si>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</si>
  <si>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</si>
  <si>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</si>
  <si>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</si>
  <si>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</si>
  <si>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</si>
  <si>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</si>
  <si>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</si>
  <si>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</si>
  <si>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</si>
  <si>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</si>
  <si>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</si>
  <si>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</si>
  <si>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</si>
  <si>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</si>
  <si>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</si>
  <si>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</si>
  <si>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</si>
  <si>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</si>
  <si>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</si>
  <si>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</si>
  <si>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</si>
  <si>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</si>
  <si>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</si>
  <si>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</si>
  <si>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</si>
  <si>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</si>
  <si>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</si>
  <si>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</si>
  <si>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</si>
  <si>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</si>
  <si>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</si>
  <si>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</si>
  <si>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</si>
  <si>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</si>
  <si>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</si>
  <si>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</si>
  <si>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</si>
  <si>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</si>
  <si>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</si>
  <si>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</si>
  <si>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</si>
  <si>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</si>
  <si>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</si>
  <si>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</si>
  <si>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</si>
  <si>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</si>
  <si>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</si>
  <si>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</si>
  <si>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</si>
  <si>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</si>
  <si>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</si>
  <si>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</si>
  <si>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</si>
  <si>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</si>
  <si>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</si>
  <si>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</si>
  <si>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</si>
  <si>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</si>
  <si>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</si>
  <si>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</si>
  <si>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</si>
  <si>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</si>
  <si>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</si>
  <si>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</si>
  <si>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</si>
  <si>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</si>
  <si>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</si>
  <si>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</si>
  <si>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</si>
  <si>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</si>
  <si>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</si>
  <si>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</si>
  <si>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</si>
  <si>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</si>
  <si>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</si>
  <si>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</si>
  <si>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</si>
  <si>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</si>
  <si>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</si>
  <si>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</si>
  <si>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</si>
  <si>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</si>
  <si>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</si>
  <si>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</si>
  <si>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</si>
  <si>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</si>
  <si>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</si>
  <si>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</si>
  <si>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</si>
  <si>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</si>
  <si>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</si>
  <si>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</si>
  <si>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</si>
  <si>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</si>
  <si>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</si>
  <si>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</si>
  <si>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</si>
  <si>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</si>
  <si>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</si>
  <si>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</si>
  <si>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</si>
  <si>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</si>
  <si>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</si>
  <si>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</si>
  <si>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</si>
  <si>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</si>
  <si>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</si>
  <si>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</si>
  <si>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</si>
  <si>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</si>
  <si>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</si>
  <si>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</si>
  <si>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</si>
  <si>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</si>
  <si>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</si>
  <si>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</si>
  <si>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</si>
  <si>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</si>
  <si>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</si>
  <si>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</si>
  <si>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</si>
  <si>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</si>
  <si>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</si>
  <si>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</si>
  <si>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</si>
  <si>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</si>
  <si>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</si>
  <si>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</si>
  <si>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</si>
  <si>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</si>
  <si>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</si>
  <si>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</si>
  <si>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</si>
  <si>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</si>
  <si>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</si>
  <si>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</si>
  <si>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</si>
  <si>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</si>
  <si>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</si>
  <si>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</si>
  <si>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</si>
  <si>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</si>
  <si>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</si>
  <si>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</si>
  <si>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</si>
  <si>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</si>
  <si>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</si>
  <si>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</si>
  <si>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</si>
  <si>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</si>
  <si>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</si>
  <si>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</si>
  <si>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</si>
  <si>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</si>
  <si>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</si>
  <si>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</si>
  <si>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</si>
  <si>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</si>
  <si>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</si>
  <si>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</si>
  <si>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</si>
  <si>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</si>
  <si>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</si>
  <si>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</si>
  <si>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</si>
  <si>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</si>
  <si>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</si>
  <si>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</si>
  <si>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</si>
  <si>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</si>
  <si>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</si>
  <si>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</si>
  <si>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</si>
  <si>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</si>
  <si>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</si>
  <si>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</si>
  <si>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</si>
  <si>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</si>
  <si>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</si>
  <si>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</si>
  <si>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</si>
  <si>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</si>
  <si>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</si>
  <si>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</si>
  <si>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</si>
  <si>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</si>
  <si>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</si>
  <si>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</si>
  <si>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</si>
  <si>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</si>
  <si>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</si>
  <si>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</si>
  <si>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</si>
  <si>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</si>
  <si>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</si>
  <si>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</si>
  <si>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</si>
  <si>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</si>
  <si>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</si>
  <si>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</si>
  <si>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</si>
  <si>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</si>
  <si>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</si>
  <si>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</si>
  <si>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</si>
  <si>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</si>
  <si>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</si>
  <si>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</si>
  <si>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</si>
  <si>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</si>
  <si>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</si>
  <si>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</si>
  <si>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</si>
  <si>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</si>
  <si>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</si>
  <si>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</si>
  <si>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</si>
  <si>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</si>
  <si>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</si>
  <si>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</si>
  <si>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</si>
  <si>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</si>
  <si>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</si>
  <si>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</si>
  <si>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</si>
  <si>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</si>
  <si>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</si>
  <si>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</si>
  <si>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</si>
  <si>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</si>
  <si>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</si>
  <si>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</si>
  <si>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</si>
  <si>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</si>
  <si>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</si>
  <si>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</si>
  <si>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</si>
  <si>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</si>
  <si>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</si>
  <si>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</si>
  <si>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</si>
  <si>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</si>
  <si>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</si>
  <si>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</si>
  <si>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</si>
  <si>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</si>
  <si>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</si>
  <si>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</si>
  <si>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</si>
  <si>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</si>
  <si>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</si>
  <si>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</si>
  <si>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</si>
  <si>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</si>
  <si>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</si>
  <si>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</si>
  <si>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</si>
  <si>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</si>
  <si>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</si>
  <si>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</si>
  <si>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</si>
  <si>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</si>
  <si>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</si>
  <si>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</si>
  <si>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</si>
  <si>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</si>
  <si>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</si>
  <si>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</si>
  <si>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</si>
  <si>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</si>
  <si>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</si>
  <si>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</si>
  <si>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</si>
  <si>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</si>
  <si>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</si>
  <si>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</si>
  <si>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</si>
  <si>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</si>
  <si>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</si>
  <si>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</si>
  <si>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</si>
  <si>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</si>
  <si>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</si>
  <si>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</si>
  <si>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</si>
  <si>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</si>
  <si>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</si>
  <si>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</si>
  <si>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</si>
  <si>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</si>
  <si>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</si>
  <si>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</si>
  <si>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</si>
  <si>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</si>
  <si>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</si>
  <si>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</si>
  <si>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</si>
  <si>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</si>
  <si>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</si>
  <si>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</si>
  <si>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</si>
  <si>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</si>
  <si>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</si>
  <si>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</si>
  <si>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</si>
  <si>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</si>
  <si>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</si>
  <si>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</si>
  <si>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</si>
  <si>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</si>
  <si>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</si>
  <si>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</si>
  <si>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</si>
  <si>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</si>
  <si>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</si>
  <si>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</si>
  <si>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</si>
  <si>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</si>
  <si>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</si>
  <si>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</si>
  <si>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</si>
  <si>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</si>
  <si>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</si>
  <si>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</si>
  <si>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</si>
  <si>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</si>
  <si>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</si>
  <si>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</si>
  <si>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</si>
  <si>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</si>
  <si>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</si>
  <si>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</si>
  <si>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</si>
  <si>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</si>
  <si>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</si>
  <si>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</si>
  <si>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</si>
  <si>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</si>
  <si>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</si>
  <si>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</si>
  <si>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</si>
  <si>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</si>
  <si>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</si>
  <si>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</si>
  <si>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</si>
  <si>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</si>
  <si>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</si>
  <si>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</si>
  <si>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</si>
  <si>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</si>
  <si>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</si>
  <si>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</si>
  <si>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</si>
  <si>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</si>
  <si>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</si>
  <si>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</si>
  <si>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</si>
  <si>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</si>
  <si>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</si>
  <si>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</si>
  <si>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</si>
  <si>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</si>
  <si>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</si>
  <si>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</si>
  <si>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</si>
  <si>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</si>
  <si>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</si>
  <si>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</si>
  <si>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</si>
  <si>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</si>
  <si>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</si>
  <si>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</si>
  <si>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</si>
  <si>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</si>
  <si>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</si>
  <si>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</si>
  <si>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</si>
  <si>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</si>
  <si>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</si>
  <si>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</si>
  <si>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</si>
  <si>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</si>
  <si>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</si>
  <si>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</si>
  <si>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</si>
  <si>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</si>
  <si>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</si>
  <si>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</si>
  <si>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</si>
  <si>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</si>
  <si>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</si>
  <si>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</si>
  <si>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</si>
  <si>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</si>
  <si>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</si>
  <si>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</si>
  <si>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</si>
  <si>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</si>
  <si>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</si>
  <si>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</si>
  <si>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</si>
  <si>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</si>
  <si>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</si>
  <si>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</si>
  <si>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</si>
  <si>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</si>
  <si>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</si>
  <si>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</si>
  <si>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</si>
  <si>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</si>
  <si>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</si>
  <si>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</si>
  <si>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</si>
  <si>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</si>
  <si>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</si>
  <si>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</si>
  <si>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</si>
  <si>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</si>
  <si>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</si>
  <si>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</si>
  <si>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</si>
  <si>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</si>
  <si>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</si>
  <si>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</si>
  <si>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</si>
  <si>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</si>
  <si>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</si>
  <si>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</si>
  <si>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</si>
  <si>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</si>
  <si>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</si>
  <si>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</si>
  <si>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</si>
  <si>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</si>
  <si>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</si>
  <si>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</si>
  <si>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</si>
  <si>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</si>
  <si>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</si>
  <si>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</si>
  <si>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</si>
  <si>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</si>
  <si>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</si>
  <si>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</si>
  <si>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</si>
  <si>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</si>
  <si>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</si>
  <si>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</si>
  <si>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</si>
  <si>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</si>
  <si>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</si>
  <si>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</si>
  <si>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</si>
  <si>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</si>
  <si>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</si>
  <si>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</si>
  <si>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</si>
  <si>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</si>
  <si>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</si>
  <si>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</si>
  <si>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</si>
  <si>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</si>
  <si>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</si>
  <si>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</si>
  <si>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</si>
  <si>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</si>
  <si>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</si>
  <si>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</si>
  <si>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</si>
  <si>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</si>
  <si>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</si>
  <si>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</si>
  <si>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</si>
  <si>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</si>
  <si>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</si>
  <si>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</si>
  <si>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</si>
  <si>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</si>
  <si>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</si>
  <si>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</si>
  <si>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</si>
  <si>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</si>
  <si>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</si>
  <si>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</si>
  <si>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</si>
  <si>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</si>
  <si>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</si>
  <si>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</si>
  <si>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</si>
  <si>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</si>
  <si>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</si>
  <si>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</si>
  <si>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</si>
  <si>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</si>
  <si>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</si>
  <si>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</si>
  <si>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</si>
  <si>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</si>
  <si>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</si>
  <si>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</si>
  <si>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</si>
  <si>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</si>
  <si>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</si>
  <si>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</si>
  <si>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</si>
  <si>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</si>
  <si>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</si>
  <si>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</si>
  <si>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</si>
  <si>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</si>
  <si>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</si>
  <si>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</si>
  <si>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</si>
  <si>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</si>
  <si>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</si>
  <si>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</si>
  <si>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</si>
  <si>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</si>
  <si>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</si>
  <si>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</si>
  <si>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</si>
  <si>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</si>
  <si>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</si>
  <si>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</si>
  <si>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</si>
  <si>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</si>
  <si>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</si>
  <si>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</si>
  <si>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</si>
  <si>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</si>
  <si>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</si>
  <si>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</si>
  <si>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</si>
  <si>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</si>
  <si>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</si>
  <si>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</si>
  <si>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</si>
  <si>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</si>
  <si>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</si>
  <si>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</si>
  <si>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</si>
  <si>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</si>
  <si>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</si>
  <si>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</si>
  <si>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</si>
  <si>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</si>
  <si>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</si>
  <si>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</si>
  <si>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</si>
  <si>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</si>
  <si>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</si>
  <si>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</si>
  <si>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</si>
  <si>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</si>
  <si>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</si>
  <si>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</si>
  <si>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</si>
  <si>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</si>
  <si>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</si>
  <si>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</si>
  <si>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</si>
  <si>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</si>
  <si>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</si>
  <si>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</si>
  <si>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</si>
  <si>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</si>
  <si>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</si>
  <si>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</si>
  <si>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</si>
  <si>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</si>
  <si>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</si>
  <si>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</si>
  <si>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</si>
  <si>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</si>
  <si>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</si>
  <si>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</si>
  <si>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</si>
  <si>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</si>
  <si>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</si>
  <si>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</si>
  <si>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</si>
  <si>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</si>
  <si>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</si>
  <si>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</si>
  <si>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</si>
  <si>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</si>
  <si>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</si>
  <si>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</si>
  <si>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</si>
  <si>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</si>
  <si>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</si>
  <si>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</si>
  <si>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</si>
  <si>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</si>
  <si>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</si>
  <si>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</si>
  <si>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</si>
  <si>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</si>
  <si>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</si>
  <si>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</si>
  <si>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</si>
  <si>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</si>
  <si>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</si>
  <si>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</si>
  <si>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</si>
  <si>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</si>
  <si>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</si>
  <si>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</si>
  <si>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</si>
  <si>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</si>
  <si>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</si>
  <si>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</si>
  <si>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</si>
  <si>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</si>
  <si>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</si>
  <si>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</si>
  <si>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</si>
  <si>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</si>
  <si>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</si>
  <si>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</si>
  <si>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</si>
  <si>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</si>
  <si>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</si>
  <si>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</si>
  <si>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</si>
  <si>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</si>
  <si>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</si>
  <si>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</si>
  <si>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</si>
  <si>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</si>
  <si>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</si>
  <si>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</si>
  <si>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</si>
  <si>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</si>
  <si>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</si>
  <si>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</si>
  <si>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</si>
  <si>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</si>
  <si>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</si>
  <si>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</si>
  <si>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</si>
  <si>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</si>
  <si>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</si>
  <si>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</si>
  <si>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</si>
  <si>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</si>
  <si>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</si>
  <si>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</si>
  <si>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</si>
  <si>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</si>
  <si>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</si>
  <si>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</si>
  <si>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</si>
  <si>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</si>
  <si>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</si>
  <si>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</si>
  <si>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</si>
  <si>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</si>
  <si>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</si>
  <si>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</si>
  <si>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</si>
  <si>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</si>
  <si>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</si>
  <si>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</si>
  <si>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</si>
  <si>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</si>
  <si>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</si>
  <si>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</si>
  <si>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</si>
  <si>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</si>
  <si>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</si>
  <si>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</si>
  <si>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</si>
  <si>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</si>
  <si>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</si>
  <si>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</si>
  <si>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</si>
  <si>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</si>
  <si>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</si>
  <si>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</si>
  <si>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</si>
  <si>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</si>
  <si>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</si>
  <si>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</si>
  <si>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</si>
  <si>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</si>
  <si>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</si>
  <si>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</si>
  <si>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</si>
  <si>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</si>
  <si>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</si>
  <si>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</si>
  <si>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</si>
  <si>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</si>
  <si>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</si>
  <si>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</si>
  <si>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</si>
  <si>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</si>
  <si>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</si>
  <si>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</si>
  <si>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</si>
  <si>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</si>
  <si>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</si>
  <si>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</si>
  <si>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</si>
  <si>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</si>
  <si>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</si>
  <si>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</si>
  <si>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</si>
  <si>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</si>
  <si>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</si>
  <si>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</si>
  <si>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</si>
  <si>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</si>
  <si>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</si>
  <si>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</si>
  <si>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</si>
  <si>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</si>
  <si>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</si>
  <si>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</si>
  <si>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</si>
  <si>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</si>
  <si>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</si>
  <si>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</si>
  <si>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</si>
  <si>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</si>
  <si>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</si>
  <si>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</si>
  <si>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</si>
  <si>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</si>
  <si>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</si>
  <si>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</si>
  <si>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</si>
  <si>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</si>
  <si>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</si>
  <si>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</si>
  <si>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</si>
  <si>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</si>
  <si>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</si>
  <si>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</si>
  <si>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</si>
  <si>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</si>
  <si>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</si>
  <si>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</si>
  <si>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</si>
  <si>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</si>
  <si>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</si>
  <si>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</si>
  <si>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</si>
  <si>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</si>
  <si>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</si>
  <si>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</si>
  <si>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</si>
  <si>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</si>
  <si>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</si>
  <si>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</si>
  <si>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</si>
  <si>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</si>
  <si>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</si>
  <si>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</si>
  <si>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</si>
  <si>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</si>
  <si>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</si>
  <si>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</si>
  <si>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</si>
  <si>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</si>
  <si>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</si>
  <si>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</si>
  <si>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</si>
  <si>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</si>
  <si>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</si>
  <si>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</si>
  <si>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</si>
  <si>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</si>
  <si>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</si>
  <si>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</si>
  <si>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</si>
  <si>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</si>
  <si>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</si>
  <si>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</si>
  <si>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</si>
  <si>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</si>
  <si>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</si>
  <si>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</si>
  <si>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</si>
  <si>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</si>
  <si>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</si>
  <si>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</si>
  <si>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</si>
  <si>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</si>
  <si>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</si>
  <si>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</si>
  <si>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</si>
  <si>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</si>
  <si>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</si>
  <si>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</si>
  <si>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</si>
  <si>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</si>
  <si>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</si>
  <si>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</si>
  <si>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</si>
  <si>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</si>
  <si>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</si>
  <si>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</si>
  <si>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</si>
  <si>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</si>
  <si>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</si>
  <si>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</si>
  <si>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</si>
  <si>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</si>
  <si>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</si>
  <si>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</si>
  <si>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</si>
  <si>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</si>
  <si>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</si>
  <si>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</si>
  <si>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</si>
  <si>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</si>
  <si>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</si>
  <si>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</si>
  <si>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</si>
  <si>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</si>
  <si>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</si>
  <si>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</si>
  <si>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</si>
  <si>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</si>
  <si>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</si>
  <si>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</si>
  <si>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</si>
  <si>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</si>
  <si>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</si>
  <si>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</si>
  <si>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</si>
  <si>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</si>
  <si>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</si>
  <si>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</si>
  <si>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</si>
  <si>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</si>
  <si>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</si>
  <si>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</si>
  <si>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</si>
  <si>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</si>
  <si>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</si>
  <si>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</si>
  <si>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</si>
  <si>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</si>
  <si>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</si>
  <si>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</si>
  <si>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</si>
  <si>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</si>
  <si>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</si>
  <si>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</si>
  <si>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</si>
  <si>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</si>
  <si>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</si>
  <si>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</si>
  <si>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</si>
  <si>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</si>
  <si>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</si>
  <si>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</si>
  <si>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</si>
  <si>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</si>
  <si>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</si>
  <si>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</si>
  <si>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</si>
  <si>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</si>
  <si>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</si>
  <si>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</si>
  <si>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</si>
  <si>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</si>
  <si>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</si>
  <si>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</si>
  <si>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</si>
  <si>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</si>
  <si>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</si>
  <si>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</si>
  <si>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</si>
  <si>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</si>
  <si>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</si>
  <si>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</si>
  <si>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</si>
  <si>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</si>
  <si>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</si>
  <si>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</si>
  <si>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</si>
  <si>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</si>
  <si>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</si>
  <si>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</si>
  <si>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</si>
  <si>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</si>
  <si>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</si>
  <si>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</si>
  <si>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</si>
  <si>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</si>
  <si>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</si>
  <si>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</si>
  <si>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</si>
  <si>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</si>
  <si>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</si>
  <si>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</si>
  <si>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</si>
  <si>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</si>
  <si>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</si>
  <si>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</si>
  <si>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</si>
  <si>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</si>
  <si>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</si>
  <si>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</si>
  <si>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</si>
  <si>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</si>
  <si>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</si>
  <si>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</si>
  <si>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</si>
  <si>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</si>
  <si>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</si>
  <si>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</si>
  <si>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</si>
  <si>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</si>
  <si>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</si>
  <si>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</si>
  <si>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</si>
  <si>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</si>
  <si>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1417319 1/2 - ALICIA</t>
  </si>
  <si>
    <t xml:space="preserve">NF 5961 1/1 - ALICIA</t>
  </si>
  <si>
    <t xml:space="preserve">NF 620570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</si>
  <si>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</si>
  <si>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</si>
  <si>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</si>
  <si>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</si>
  <si>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</si>
  <si>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</si>
  <si>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</si>
  <si>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</si>
  <si>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</si>
  <si>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</si>
  <si>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</si>
  <si>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</si>
  <si>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</si>
  <si>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</si>
  <si>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</si>
  <si>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</si>
  <si>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</si>
  <si>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</si>
  <si>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</si>
  <si>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</si>
  <si>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</si>
  <si>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</si>
  <si>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</si>
  <si>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</si>
  <si>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</si>
  <si>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</si>
  <si>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</si>
  <si>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</si>
  <si>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</si>
  <si>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</si>
  <si>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</si>
  <si>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</si>
  <si>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</si>
  <si>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</si>
  <si>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</si>
  <si>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</si>
  <si>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</si>
  <si>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</si>
  <si>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</si>
  <si>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</si>
  <si>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</si>
  <si>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</si>
  <si>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</si>
  <si>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</si>
  <si>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</si>
  <si>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</si>
  <si>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</si>
  <si>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</si>
  <si>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</si>
  <si>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</si>
  <si>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</si>
  <si>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</si>
  <si>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</si>
  <si>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</si>
  <si>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</si>
  <si>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</si>
  <si>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</si>
  <si>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</si>
  <si>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</si>
  <si>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</si>
  <si>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</si>
  <si>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</si>
  <si>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</si>
  <si>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</si>
  <si>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</si>
  <si>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</si>
  <si>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</si>
  <si>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</si>
  <si>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</si>
  <si>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</si>
  <si>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</si>
  <si>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</si>
  <si>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</si>
  <si>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</si>
  <si>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</si>
  <si>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</si>
  <si>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</si>
  <si>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</si>
  <si>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</si>
  <si>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</si>
  <si>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</si>
  <si>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</si>
  <si>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</si>
  <si>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</si>
  <si>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</si>
  <si>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</si>
  <si>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</si>
  <si>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</si>
  <si>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</si>
  <si>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</si>
  <si>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</si>
  <si>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</si>
  <si>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</si>
  <si>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</si>
  <si>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</si>
  <si>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</si>
  <si>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</si>
  <si>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</si>
  <si>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</si>
  <si>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</si>
  <si>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</si>
  <si>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</si>
  <si>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</si>
  <si>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</si>
  <si>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</si>
  <si>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</si>
  <si>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</si>
  <si>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</si>
  <si>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</si>
  <si>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</si>
  <si>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</si>
  <si>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</si>
  <si>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</si>
  <si>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</si>
  <si>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</si>
  <si>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</si>
  <si>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</si>
  <si>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</si>
  <si>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</si>
  <si>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</si>
  <si>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</si>
  <si>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</si>
  <si>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</si>
  <si>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</si>
  <si>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</si>
  <si>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</si>
  <si>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</si>
  <si>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</si>
  <si>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</si>
  <si>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</si>
  <si>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</si>
  <si>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</si>
  <si>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</si>
  <si>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</si>
  <si>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</si>
  <si>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</si>
  <si>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</si>
  <si>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</si>
  <si>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</si>
  <si>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</si>
  <si>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</si>
  <si>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</si>
  <si>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</si>
  <si>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</si>
  <si>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</si>
  <si>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</si>
  <si>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</si>
  <si>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</si>
  <si>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</si>
  <si>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</si>
  <si>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</si>
  <si>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</si>
  <si>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</si>
  <si>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</si>
  <si>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</si>
  <si>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</si>
  <si>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</si>
  <si>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</si>
  <si>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</si>
  <si>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</si>
  <si>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</si>
  <si>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</si>
  <si>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</si>
  <si>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</si>
  <si>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</si>
  <si>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</si>
  <si>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</si>
  <si>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</si>
  <si>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</si>
  <si>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</si>
  <si>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</si>
  <si>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</si>
  <si>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</si>
  <si>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</si>
  <si>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</si>
  <si>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</si>
  <si>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</si>
  <si>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</si>
  <si>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</si>
  <si>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</si>
  <si>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</si>
  <si>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</si>
  <si>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</si>
  <si>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</si>
  <si>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</si>
  <si>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</si>
  <si>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</si>
  <si>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</si>
  <si>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</si>
  <si>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</si>
  <si>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</si>
  <si>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</si>
  <si>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</si>
  <si>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</si>
  <si>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</si>
  <si>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</si>
  <si>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</si>
  <si>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</si>
  <si>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</si>
  <si>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</si>
  <si>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</si>
  <si>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</si>
  <si>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</si>
  <si>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</si>
  <si>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</si>
  <si>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</si>
  <si>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</si>
  <si>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</si>
  <si>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</si>
  <si>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</si>
  <si>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</si>
  <si>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</si>
  <si>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</si>
  <si>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</si>
  <si>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</si>
  <si>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</si>
  <si>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</si>
  <si>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</si>
  <si>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</si>
  <si>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</si>
  <si>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</si>
  <si>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</si>
  <si>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</si>
  <si>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</si>
  <si>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</si>
  <si>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</si>
  <si>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</si>
  <si>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</si>
  <si>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</si>
  <si>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</si>
  <si>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</si>
  <si>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</si>
  <si>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</si>
  <si>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</si>
  <si>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</si>
  <si>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</si>
  <si>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</si>
  <si>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</si>
  <si>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</si>
  <si>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</si>
  <si>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</si>
  <si>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</si>
  <si>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</si>
  <si>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</si>
  <si>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</si>
  <si>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</si>
  <si>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</si>
  <si>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</si>
  <si>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</si>
  <si>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</si>
  <si>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</si>
  <si>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</si>
  <si>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</si>
  <si>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</si>
  <si>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</si>
  <si>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</si>
  <si>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</si>
  <si>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</si>
  <si>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</si>
  <si>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</si>
  <si>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</si>
  <si>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</si>
  <si>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</si>
  <si>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</si>
  <si>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</si>
  <si>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</si>
  <si>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</si>
  <si>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</si>
  <si>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</si>
  <si>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</si>
  <si>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</si>
  <si>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</si>
  <si>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</si>
  <si>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</si>
  <si>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</si>
  <si>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</si>
  <si>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</si>
  <si>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</si>
  <si>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</si>
  <si>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</si>
  <si>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</si>
  <si>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</si>
  <si>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</si>
  <si>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</si>
  <si>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</si>
  <si>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</si>
  <si>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</si>
  <si>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</si>
  <si>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</si>
  <si>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</si>
  <si>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</si>
  <si>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</si>
  <si>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</si>
  <si>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</si>
  <si>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</si>
  <si>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</si>
  <si>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</si>
  <si>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</si>
  <si>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</si>
  <si>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</si>
  <si>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</si>
  <si>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</si>
  <si>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</si>
  <si>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</si>
  <si>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</si>
  <si>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</si>
  <si>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</si>
  <si>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</si>
  <si>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</si>
  <si>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</si>
  <si>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</si>
  <si>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</si>
  <si>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</si>
  <si>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</si>
  <si>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</si>
  <si>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</si>
  <si>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</si>
  <si>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</si>
  <si>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</si>
  <si>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</si>
  <si>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</si>
  <si>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</si>
  <si>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</si>
  <si>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</si>
  <si>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</si>
  <si>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</si>
  <si>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</si>
  <si>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</si>
  <si>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</si>
  <si>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</si>
  <si>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</si>
  <si>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</si>
  <si>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</si>
  <si>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</si>
  <si>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</si>
  <si>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</si>
  <si>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</si>
  <si>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</si>
  <si>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</si>
  <si>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</si>
  <si>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</si>
  <si>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</si>
  <si>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</si>
  <si>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</si>
  <si>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</si>
  <si>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</si>
  <si>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</si>
  <si>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</si>
  <si>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</si>
  <si>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</si>
  <si>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</si>
  <si>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</si>
  <si>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</si>
  <si>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</si>
  <si>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</si>
  <si>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</si>
  <si>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</si>
  <si>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</si>
  <si>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</si>
  <si>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VALE TRANSPORTE - MES 09/2026 -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</si>
  <si>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</si>
  <si>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</si>
  <si>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</si>
  <si>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</si>
  <si>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</si>
  <si>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</si>
  <si>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</si>
  <si>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</si>
  <si>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</si>
  <si>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</si>
  <si>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</si>
  <si>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</si>
  <si>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</si>
  <si>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</si>
  <si>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</si>
  <si>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</si>
  <si>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NF 136969 1/1 - ALICIA</t>
  </si>
  <si>
    <t xml:space="preserve">NF 1625096 1/3 - ALICIA</t>
  </si>
  <si>
    <t xml:space="preserve">NF 3360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</si>
  <si>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</si>
  <si>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</si>
  <si>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</si>
  <si>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</si>
  <si>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</si>
  <si>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</si>
  <si>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</si>
  <si>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</si>
  <si>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</si>
  <si>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</si>
  <si>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</si>
  <si>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</si>
  <si>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NF 1330 4/4 - ALICIA</t>
  </si>
  <si>
    <t xml:space="preserve">PREVIA ENERGIA MO4 </t>
  </si>
  <si>
    <t xml:space="preserve">PREVI 09/48 PARC EMPRESTIMO PARTE MO4 - PAGAR MO5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</si>
  <si>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</si>
  <si>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</si>
  <si>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</si>
  <si>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</si>
  <si>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</si>
  <si>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</si>
  <si>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</si>
  <si>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</si>
  <si>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</si>
  <si>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</si>
  <si>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1432810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</si>
  <si>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</si>
  <si>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</si>
  <si>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</si>
  <si>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</si>
  <si>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</si>
  <si>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1432808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</si>
  <si>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</si>
  <si>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</si>
  <si>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</si>
  <si>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</si>
  <si>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</si>
  <si>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</si>
  <si>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</si>
  <si>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</si>
  <si>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</si>
  <si>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</si>
  <si>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</si>
  <si>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</si>
  <si>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</si>
  <si>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</si>
  <si>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</si>
  <si>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</si>
  <si>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</si>
  <si>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</si>
  <si>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</si>
  <si>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</si>
  <si>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</si>
  <si>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</si>
  <si>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</si>
  <si>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</si>
  <si>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</si>
  <si>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</si>
  <si>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</si>
  <si>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</si>
  <si>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</si>
  <si>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</si>
  <si>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</si>
  <si>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</si>
  <si>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</si>
  <si>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</si>
  <si>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</si>
  <si>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</si>
  <si>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</si>
  <si>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</si>
  <si>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</si>
  <si>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</si>
  <si>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</si>
  <si>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</si>
  <si>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</si>
  <si>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</si>
  <si>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</si>
  <si>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</si>
  <si>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</si>
  <si>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</si>
  <si>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</si>
  <si>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</si>
  <si>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</si>
  <si>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</si>
  <si>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</si>
  <si>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</si>
  <si>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</si>
  <si>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</si>
  <si>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</si>
  <si>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</si>
  <si>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</si>
  <si>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</si>
  <si>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</si>
  <si>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</si>
  <si>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</si>
  <si>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</si>
  <si>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</si>
  <si>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</si>
  <si>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</si>
  <si>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</si>
  <si>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</si>
  <si>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</si>
  <si>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</si>
  <si>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</si>
  <si>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</si>
  <si>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</si>
  <si>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</si>
  <si>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</si>
  <si>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</si>
  <si>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</si>
  <si>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</si>
  <si>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</si>
  <si>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</si>
  <si>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</si>
  <si>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</si>
  <si>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</si>
  <si>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</si>
  <si>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</si>
  <si>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</si>
  <si>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</si>
  <si>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</si>
  <si>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</si>
  <si>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</si>
  <si>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</si>
  <si>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</si>
  <si>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</si>
  <si>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</si>
  <si>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</si>
  <si>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44501 2/2 - ALICIA</t>
  </si>
  <si>
    <t xml:space="preserve">NF 48211 3/3 -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</si>
  <si>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</si>
  <si>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</si>
  <si>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</si>
  <si>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</si>
  <si>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</si>
  <si>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</si>
  <si>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</si>
  <si>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</si>
  <si>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</si>
  <si>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</si>
  <si>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</si>
  <si>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</si>
  <si>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</si>
  <si>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</si>
  <si>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</si>
  <si>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</si>
  <si>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</si>
  <si>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</si>
  <si>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</si>
  <si>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</si>
  <si>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</si>
  <si>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</si>
  <si>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</si>
  <si>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</si>
  <si>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</si>
  <si>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</si>
  <si>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</si>
  <si>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</si>
  <si>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401452 2/3 -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</si>
  <si>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</si>
  <si>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</si>
  <si>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</si>
  <si>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</si>
  <si>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</si>
  <si>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</si>
  <si>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</si>
  <si>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</si>
  <si>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</si>
  <si>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</si>
  <si>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</si>
  <si>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NF 401452 3/3 -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</si>
  <si>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</si>
  <si>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</si>
  <si>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</si>
  <si>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</si>
  <si>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</si>
  <si>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</si>
  <si>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</si>
  <si>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</si>
  <si>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</si>
  <si>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</si>
  <si>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</si>
  <si>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</si>
  <si>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</si>
  <si>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</si>
  <si>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</si>
  <si>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</si>
  <si>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</si>
  <si>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</si>
  <si>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</si>
  <si>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</si>
  <si>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</si>
  <si>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</si>
  <si>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</si>
  <si>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</si>
  <si>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</si>
  <si>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</si>
  <si>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</si>
  <si>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</si>
  <si>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</si>
  <si>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</si>
  <si>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</si>
  <si>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</si>
  <si>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</si>
  <si>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</si>
  <si>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</si>
  <si>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</si>
  <si>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</si>
  <si>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</si>
  <si>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</si>
  <si>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</si>
  <si>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</si>
  <si>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</si>
  <si>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</si>
  <si>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</si>
  <si>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</si>
  <si>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</si>
  <si>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</si>
  <si>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</si>
  <si>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</si>
  <si>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</si>
  <si>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</si>
  <si>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</si>
  <si>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</si>
  <si>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</si>
  <si>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</si>
  <si>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</si>
  <si>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</si>
  <si>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</si>
  <si>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</si>
  <si>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</si>
  <si>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</si>
  <si>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</si>
  <si>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</si>
  <si>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</si>
  <si>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</si>
  <si>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</si>
  <si>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</si>
  <si>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</si>
  <si>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</si>
  <si>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</si>
  <si>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</si>
  <si>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</si>
  <si>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</si>
  <si>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</si>
  <si>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</si>
  <si>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</si>
  <si>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</si>
  <si>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</si>
  <si>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</si>
  <si>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</si>
  <si>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</si>
  <si>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</si>
  <si>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</si>
  <si>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</si>
  <si>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</si>
  <si>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</si>
  <si>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</si>
  <si>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</si>
  <si>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</si>
  <si>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</si>
  <si>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</si>
  <si>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</si>
  <si>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</si>
  <si>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</si>
  <si>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</si>
  <si>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</si>
  <si>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</si>
  <si>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</si>
  <si>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</si>
  <si>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</si>
  <si>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</si>
  <si>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</si>
  <si>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</si>
  <si>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</si>
  <si>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</si>
  <si>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</si>
  <si>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</si>
  <si>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</si>
  <si>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</si>
  <si>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</si>
  <si>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</si>
  <si>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</si>
  <si>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</si>
  <si>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</si>
  <si>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</si>
  <si>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</si>
  <si>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</si>
  <si>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</si>
  <si>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</si>
  <si>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</si>
  <si>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</si>
  <si>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</si>
  <si>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</si>
  <si>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</si>
  <si>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</si>
  <si>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</si>
  <si>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</si>
  <si>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</si>
  <si>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</si>
  <si>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</si>
  <si>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34590315000158</t>
  </si>
  <si>
    <t xml:space="preserve">AM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</si>
  <si>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</si>
  <si>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</si>
  <si>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</si>
  <si>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</si>
  <si>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</si>
  <si>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</si>
  <si>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</si>
  <si>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</si>
  <si>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</si>
  <si>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</si>
  <si>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</si>
  <si>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</si>
  <si>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</si>
  <si>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</si>
  <si>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</si>
  <si>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</si>
  <si>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</si>
  <si>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</si>
  <si>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</si>
  <si>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</si>
  <si>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</si>
  <si>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</si>
  <si>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</si>
  <si>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</si>
  <si>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</si>
  <si>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</si>
  <si>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</si>
  <si>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</si>
  <si>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</si>
  <si>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</si>
  <si>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</si>
  <si>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</si>
  <si>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</si>
  <si>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</si>
  <si>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</si>
  <si>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</si>
  <si>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</si>
  <si>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</si>
  <si>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</si>
  <si>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</si>
  <si>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</si>
  <si>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</si>
  <si>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84466424000136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</si>
  <si>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</si>
  <si>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</si>
  <si>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</si>
  <si>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</si>
  <si>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</si>
  <si>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</si>
  <si>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</si>
  <si>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</si>
  <si>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</si>
  <si>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</si>
  <si>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</si>
  <si>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</si>
  <si>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</si>
  <si>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</si>
  <si>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</si>
  <si>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</si>
  <si>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</si>
  <si>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</si>
  <si>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</si>
  <si>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</si>
  <si>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</si>
  <si>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</si>
  <si>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</si>
  <si>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</si>
  <si>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</si>
  <si>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</si>
  <si>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</si>
  <si>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</si>
  <si>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</si>
  <si>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</si>
  <si>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</si>
  <si>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</si>
  <si>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</si>
  <si>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</si>
  <si>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</si>
  <si>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</si>
  <si>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</si>
  <si>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</si>
  <si>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</si>
  <si>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</si>
  <si>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</si>
  <si>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</si>
  <si>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</si>
  <si>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</si>
  <si>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</si>
  <si>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</si>
  <si>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</si>
  <si>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</si>
  <si>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</si>
  <si>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</si>
  <si>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</si>
  <si>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</si>
  <si>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</si>
  <si>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</si>
  <si>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</si>
  <si>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</si>
  <si>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</si>
  <si>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</si>
  <si>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</si>
  <si>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</si>
  <si>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</si>
  <si>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</si>
  <si>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</si>
  <si>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</si>
  <si>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</si>
  <si>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</si>
  <si>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</si>
  <si>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</si>
  <si>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</si>
  <si>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</si>
  <si>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</si>
  <si>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</si>
  <si>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</si>
  <si>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</si>
  <si>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</si>
  <si>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</si>
  <si>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</si>
  <si>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</si>
  <si>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</si>
  <si>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</si>
  <si>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</si>
  <si>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</si>
  <si>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</si>
  <si>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</si>
  <si>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</si>
  <si>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</si>
  <si>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</si>
  <si>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</si>
  <si>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</si>
  <si>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</si>
  <si>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</si>
  <si>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</si>
  <si>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</si>
  <si>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</si>
  <si>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</si>
  <si>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</si>
  <si>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</si>
  <si>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</si>
  <si>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</si>
  <si>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</si>
  <si>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</si>
  <si>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</si>
  <si>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</si>
  <si>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</si>
  <si>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</si>
  <si>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</si>
  <si>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</si>
  <si>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</si>
  <si>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</si>
  <si>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</si>
  <si>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</si>
  <si>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</si>
  <si>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</si>
  <si>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</si>
  <si>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</si>
  <si>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</si>
  <si>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</si>
  <si>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</si>
  <si>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</si>
  <si>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</si>
  <si>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</si>
  <si>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</si>
  <si>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</si>
  <si>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</si>
  <si>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</si>
  <si>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</si>
  <si>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</si>
  <si>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</si>
  <si>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</si>
  <si>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</si>
  <si>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</si>
  <si>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</si>
  <si>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</si>
  <si>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</si>
  <si>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</si>
  <si>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</si>
  <si>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</si>
  <si>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</si>
  <si>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</si>
  <si>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</si>
  <si>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</si>
  <si>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</si>
  <si>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</si>
  <si>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</si>
  <si>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</si>
  <si>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</si>
  <si>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</si>
  <si>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</si>
  <si>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</si>
  <si>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</si>
  <si>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</si>
  <si>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</si>
  <si>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</si>
  <si>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</si>
  <si>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</si>
  <si>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</si>
  <si>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</si>
  <si>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</si>
  <si>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</si>
  <si>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</si>
  <si>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</si>
  <si>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</si>
  <si>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</si>
  <si>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</si>
  <si>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</si>
  <si>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</si>
  <si>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</si>
  <si>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</si>
  <si>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</si>
  <si>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</si>
  <si>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</si>
  <si>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</si>
  <si>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</si>
  <si>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</si>
  <si>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</si>
  <si>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</si>
  <si>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</si>
  <si>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</si>
  <si>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</si>
  <si>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</si>
  <si>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</si>
  <si>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</si>
  <si>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</si>
  <si>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</si>
  <si>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</si>
  <si>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</si>
  <si>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</si>
  <si>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</si>
  <si>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</si>
  <si>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</si>
  <si>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</si>
  <si>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</si>
  <si>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</si>
  <si>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</si>
  <si>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</si>
  <si>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</si>
  <si>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</si>
  <si>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</si>
  <si>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</si>
  <si>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</si>
  <si>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</si>
  <si>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</si>
  <si>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</si>
  <si>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</si>
  <si>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</si>
  <si>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</si>
  <si>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</si>
  <si>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</si>
  <si>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</si>
  <si>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</si>
  <si>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</si>
  <si>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</si>
  <si>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</si>
  <si>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</si>
  <si>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</si>
  <si>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</si>
  <si>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</si>
  <si>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</si>
  <si>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</si>
  <si>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</si>
  <si>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</si>
  <si>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</si>
  <si>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</si>
  <si>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</si>
  <si>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</si>
  <si>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</si>
  <si>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</si>
  <si>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</si>
  <si>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</si>
  <si>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</si>
  <si>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</si>
  <si>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</si>
  <si>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</si>
  <si>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</si>
  <si>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</si>
  <si>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</si>
  <si>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BARRA CHOC SHOT LACTA 80G</t>
  </si>
  <si>
    <t xml:space="preserve">BIS XTRA LACTA OREO</t>
  </si>
  <si>
    <t xml:space="preserve">CHOC BARRA DIAMANTE</t>
  </si>
  <si>
    <t xml:space="preserve">CHOC BARRA CHOCAO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</si>
  <si>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</si>
  <si>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</si>
  <si>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</si>
  <si>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</si>
  <si>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</si>
  <si>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</si>
  <si>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</si>
  <si>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</si>
  <si>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</si>
  <si>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</si>
  <si>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</si>
  <si>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</si>
  <si>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</si>
  <si>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</si>
  <si>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</si>
  <si>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</si>
  <si>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</si>
  <si>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</si>
  <si>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</si>
  <si>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</si>
  <si>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</si>
  <si>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</si>
  <si>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</si>
  <si>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</si>
  <si>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</si>
  <si>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</si>
  <si>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</si>
  <si>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</si>
  <si>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</si>
  <si>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</si>
  <si>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</si>
  <si>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</si>
  <si>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</si>
  <si>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</si>
  <si>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</si>
  <si>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</si>
  <si>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</si>
  <si>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</si>
  <si>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</si>
  <si>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</si>
  <si>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</si>
  <si>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</si>
  <si>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</si>
  <si>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</si>
  <si>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</si>
  <si>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</si>
  <si>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</si>
  <si>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</si>
  <si>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</si>
  <si>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</si>
  <si>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</si>
  <si>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</si>
  <si>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</si>
  <si>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</si>
  <si>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</si>
  <si>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</si>
  <si>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</si>
  <si>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</si>
  <si>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</si>
  <si>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</si>
  <si>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</si>
  <si>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</si>
  <si>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</si>
  <si>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</si>
  <si>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</si>
  <si>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</si>
  <si>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</si>
  <si>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</si>
  <si>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</si>
  <si>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</si>
  <si>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</si>
  <si>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</si>
  <si>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</si>
  <si>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</si>
  <si>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</si>
  <si>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</si>
  <si>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</si>
  <si>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</si>
  <si>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</si>
  <si>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</si>
  <si>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</si>
  <si>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</si>
  <si>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FANDANGOS PRESU</t>
  </si>
  <si>
    <t xml:space="preserve">SALG CHEETOS ONDA REQUEIJAO 40G</t>
  </si>
  <si>
    <t xml:space="preserve">SALG DORITOS QUEIJO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</si>
  <si>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</si>
  <si>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</si>
  <si>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</si>
  <si>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</si>
  <si>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</si>
  <si>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</si>
  <si>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</si>
  <si>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</si>
  <si>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</si>
  <si>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</si>
  <si>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</si>
  <si>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</si>
  <si>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</si>
  <si>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</si>
  <si>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</si>
  <si>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</si>
  <si>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</si>
  <si>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</si>
  <si>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</si>
  <si>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</si>
  <si>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</si>
  <si>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</si>
  <si>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</si>
  <si>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</si>
  <si>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</si>
  <si>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</si>
  <si>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</si>
  <si>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</si>
  <si>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</si>
  <si>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</si>
  <si>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</si>
  <si>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</si>
  <si>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</si>
  <si>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</si>
  <si>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</si>
  <si>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</si>
  <si>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</si>
  <si>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</si>
  <si>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</si>
  <si>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</si>
  <si>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</si>
  <si>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</si>
  <si>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</si>
  <si>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</si>
  <si>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</si>
  <si>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</si>
  <si>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</si>
  <si>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</si>
  <si>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</si>
  <si>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</si>
  <si>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</si>
  <si>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</si>
  <si>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</si>
  <si>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</si>
  <si>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</si>
  <si>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</si>
  <si>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</si>
  <si>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</si>
  <si>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</si>
  <si>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</si>
  <si>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</si>
  <si>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</si>
  <si>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</si>
  <si>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</si>
  <si>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</si>
  <si>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</si>
  <si>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</si>
  <si>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</si>
  <si>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</si>
  <si>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</si>
  <si>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</si>
  <si>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</si>
  <si>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</si>
  <si>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</si>
  <si>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</si>
  <si>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</si>
  <si>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</si>
  <si>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</si>
  <si>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</si>
  <si>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</si>
  <si>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</si>
  <si>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</si>
  <si>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</si>
  <si>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</si>
  <si>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</si>
  <si>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</si>
  <si>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</si>
  <si>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</si>
  <si>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</si>
  <si>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</si>
  <si>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</si>
  <si>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</si>
  <si>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</si>
  <si>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</si>
  <si>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</si>
  <si>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</si>
  <si>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</si>
  <si>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</si>
  <si>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</si>
  <si>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</si>
  <si>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</si>
  <si>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</si>
  <si>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</si>
  <si>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</si>
  <si>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</si>
  <si>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</si>
  <si>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</si>
  <si>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</si>
  <si>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</si>
  <si>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</si>
  <si>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</si>
  <si>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</si>
  <si>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</si>
  <si>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</si>
  <si>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</si>
  <si>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</si>
  <si>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</si>
  <si>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</si>
  <si>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</si>
  <si>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</si>
  <si>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</si>
  <si>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</si>
  <si>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</si>
  <si>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</si>
  <si>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</si>
  <si>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</si>
  <si>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</si>
  <si>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</si>
  <si>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</si>
  <si>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</si>
  <si>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</si>
  <si>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</si>
  <si>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</si>
  <si>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</si>
  <si>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</si>
  <si>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</si>
  <si>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</si>
  <si>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</si>
  <si>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</si>
  <si>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</si>
  <si>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</si>
  <si>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</si>
  <si>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</si>
  <si>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</si>
  <si>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</si>
  <si>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</si>
  <si>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</si>
  <si>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</si>
  <si>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</si>
  <si>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</si>
  <si>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</si>
  <si>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</si>
  <si>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</si>
  <si>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</si>
  <si>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</si>
  <si>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</si>
  <si>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</si>
  <si>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</si>
  <si>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</si>
  <si>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</si>
  <si>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</si>
  <si>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</si>
  <si>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</si>
  <si>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</si>
  <si>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</si>
  <si>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</si>
  <si>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</si>
  <si>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</si>
  <si>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</si>
  <si>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</si>
  <si>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</si>
  <si>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</si>
  <si>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</si>
  <si>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</si>
  <si>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</si>
  <si>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</si>
  <si>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</si>
  <si>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</si>
  <si>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</si>
  <si>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</si>
  <si>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</si>
  <si>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</si>
  <si>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</si>
  <si>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</si>
  <si>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</si>
  <si>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</si>
  <si>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</si>
  <si>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</si>
  <si>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</si>
  <si>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</si>
  <si>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</si>
  <si>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</si>
  <si>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</si>
  <si>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</si>
  <si>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</si>
  <si>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</si>
  <si>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</si>
  <si>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</si>
  <si>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</si>
  <si>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</si>
  <si>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</si>
  <si>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</si>
  <si>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</si>
  <si>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</si>
  <si>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</si>
  <si>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</si>
  <si>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</si>
  <si>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</si>
  <si>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</si>
  <si>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</si>
  <si>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</si>
  <si>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</si>
  <si>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</si>
  <si>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</si>
  <si>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</si>
  <si>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</si>
  <si>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</si>
  <si>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</si>
  <si>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</si>
  <si>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</si>
  <si>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</si>
  <si>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</si>
  <si>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</si>
  <si>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</si>
  <si>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</si>
  <si>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</si>
  <si>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</si>
  <si>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</si>
  <si>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</si>
  <si>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</si>
  <si>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</si>
  <si>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</si>
  <si>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</si>
  <si>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</si>
  <si>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</si>
  <si>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</si>
  <si>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</si>
  <si>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</si>
  <si>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</si>
  <si>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</si>
  <si>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</si>
  <si>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</si>
  <si>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</si>
  <si>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</si>
  <si>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</si>
  <si>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</si>
  <si>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</si>
  <si>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</si>
  <si>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</si>
  <si>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</si>
  <si>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</si>
  <si>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</si>
  <si>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</si>
  <si>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</si>
  <si>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</si>
  <si>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</si>
  <si>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</si>
  <si>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</si>
  <si>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</si>
  <si>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</si>
  <si>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</si>
  <si>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</si>
  <si>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</si>
  <si>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</si>
  <si>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</si>
  <si>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</si>
  <si>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</si>
  <si>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</si>
  <si>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</si>
  <si>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</si>
  <si>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</si>
  <si>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</si>
  <si>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</si>
  <si>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</si>
  <si>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</si>
  <si>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</si>
  <si>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</si>
  <si>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</si>
  <si>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</si>
  <si>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</si>
  <si>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</si>
  <si>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</si>
  <si>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</si>
  <si>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</si>
  <si>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</si>
  <si>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</si>
  <si>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</si>
  <si>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</si>
  <si>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</si>
  <si>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</si>
  <si>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</si>
  <si>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</si>
  <si>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</si>
  <si>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</si>
  <si>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</si>
  <si>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</si>
  <si>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</si>
  <si>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</si>
  <si>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</si>
  <si>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</si>
  <si>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</si>
  <si>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</si>
  <si>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</si>
  <si>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</si>
  <si>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</si>
  <si>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</si>
  <si>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</si>
  <si>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</si>
  <si>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</si>
  <si>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</si>
  <si>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</si>
  <si>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</si>
  <si>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</si>
  <si>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</si>
  <si>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</si>
  <si>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</si>
  <si>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</si>
  <si>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</si>
  <si>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</si>
  <si>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</si>
  <si>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</si>
  <si>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</si>
  <si>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</si>
  <si>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</si>
  <si>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</si>
  <si>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</si>
  <si>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</si>
  <si>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</si>
  <si>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</si>
  <si>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</si>
  <si>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</si>
  <si>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</si>
  <si>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</si>
  <si>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</si>
  <si>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</si>
  <si>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</si>
  <si>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</si>
  <si>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</si>
  <si>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</si>
  <si>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</si>
  <si>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</si>
  <si>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</si>
  <si>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</si>
  <si>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</si>
  <si>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</si>
  <si>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</si>
  <si>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</si>
  <si>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</si>
  <si>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</si>
  <si>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</si>
  <si>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</si>
  <si>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</si>
  <si>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</si>
  <si>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</si>
  <si>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</si>
  <si>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</si>
  <si>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</si>
  <si>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</si>
  <si>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</si>
  <si>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</si>
  <si>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</si>
  <si>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</si>
  <si>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</si>
  <si>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</si>
  <si>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</si>
  <si>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</si>
  <si>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</si>
  <si>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</si>
  <si>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</si>
  <si>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</si>
  <si>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</si>
  <si>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</si>
  <si>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</si>
  <si>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</si>
  <si>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</si>
  <si>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</si>
  <si>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</si>
  <si>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</si>
  <si>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</si>
  <si>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</si>
  <si>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</si>
  <si>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</si>
  <si>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</si>
  <si>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</si>
  <si>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</si>
  <si>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</si>
  <si>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</si>
  <si>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</si>
  <si>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</si>
  <si>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</si>
  <si>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</si>
  <si>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</si>
  <si>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</si>
  <si>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</si>
  <si>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</si>
  <si>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</si>
  <si>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</si>
  <si>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</si>
  <si>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</si>
  <si>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</si>
  <si>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</si>
  <si>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</si>
  <si>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</si>
  <si>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</si>
  <si>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</si>
  <si>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</si>
  <si>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</si>
  <si>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</si>
  <si>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</si>
  <si>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</si>
  <si>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</si>
  <si>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</si>
  <si>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</si>
  <si>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</si>
  <si>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</si>
  <si>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</si>
  <si>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</si>
  <si>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</si>
  <si>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</si>
  <si>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</si>
  <si>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</si>
  <si>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</si>
  <si>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</si>
  <si>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</si>
  <si>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</si>
  <si>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</si>
  <si>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</si>
  <si>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</si>
  <si>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</si>
  <si>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</si>
  <si>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</si>
  <si>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</si>
  <si>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</si>
  <si>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</si>
  <si>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</si>
  <si>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</si>
  <si>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</si>
  <si>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</si>
  <si>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</si>
  <si>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</si>
  <si>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</si>
  <si>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</si>
  <si>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</si>
  <si>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</si>
  <si>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</si>
  <si>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</si>
  <si>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</si>
  <si>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</si>
  <si>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</si>
  <si>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</si>
  <si>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</si>
  <si>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</si>
  <si>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</si>
  <si>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</si>
  <si>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</si>
  <si>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</si>
  <si>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</si>
  <si>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</si>
  <si>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</si>
  <si>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</si>
  <si>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</si>
  <si>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</si>
  <si>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</si>
  <si>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</si>
  <si>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</si>
  <si>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</si>
  <si>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</si>
  <si>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</si>
  <si>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</si>
  <si>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</si>
  <si>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</si>
  <si>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</si>
  <si>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</si>
  <si>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</si>
  <si>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</si>
  <si>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</si>
  <si>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</si>
  <si>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</si>
  <si>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</si>
  <si>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</si>
  <si>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</si>
  <si>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</si>
  <si>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</si>
  <si>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</si>
  <si>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</si>
  <si>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</si>
  <si>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</si>
  <si>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</si>
  <si>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</si>
  <si>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</si>
  <si>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</si>
  <si>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</si>
  <si>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</si>
  <si>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</si>
  <si>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</si>
  <si>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</si>
  <si>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</si>
  <si>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</si>
  <si>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</si>
  <si>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</si>
  <si>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</si>
  <si>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</si>
  <si>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</si>
  <si>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</si>
  <si>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</si>
  <si>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</si>
  <si>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</si>
  <si>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</si>
  <si>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</si>
  <si>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</si>
  <si>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</si>
  <si>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</si>
  <si>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</si>
  <si>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</si>
  <si>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</si>
  <si>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</si>
  <si>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</si>
  <si>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</si>
  <si>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SAND.HAV.SLIM ORG.RS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</si>
  <si>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</si>
  <si>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</si>
  <si>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</si>
  <si>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</si>
  <si>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</si>
  <si>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</si>
  <si>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</si>
  <si>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</si>
  <si>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</si>
  <si>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</si>
  <si>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</si>
  <si>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</si>
  <si>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</si>
  <si>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</si>
  <si>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</si>
  <si>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</si>
  <si>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</si>
  <si>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</si>
  <si>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</si>
  <si>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</si>
  <si>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</si>
  <si>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</si>
  <si>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</si>
  <si>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</si>
  <si>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</si>
  <si>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</si>
  <si>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</si>
  <si>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</si>
  <si>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</si>
  <si>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</si>
  <si>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</si>
  <si>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</si>
  <si>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</si>
  <si>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</si>
  <si>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</si>
  <si>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</si>
  <si>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</si>
  <si>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</si>
  <si>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</si>
  <si>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</si>
  <si>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</si>
  <si>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</si>
  <si>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</si>
  <si>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</si>
  <si>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</si>
  <si>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</si>
  <si>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</si>
  <si>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</si>
  <si>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</si>
  <si>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</si>
  <si>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</si>
  <si>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</si>
  <si>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</si>
  <si>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</si>
  <si>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</si>
  <si>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</si>
  <si>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</si>
  <si>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</si>
  <si>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</si>
  <si>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</si>
  <si>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</si>
  <si>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</si>
  <si>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</si>
  <si>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</si>
  <si>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</si>
  <si>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</si>
  <si>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</si>
  <si>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</si>
  <si>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</si>
  <si>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</si>
  <si>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</si>
  <si>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</si>
  <si>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</si>
  <si>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</si>
  <si>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</si>
  <si>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</si>
  <si>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</si>
  <si>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</si>
  <si>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</si>
  <si>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</si>
  <si>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</si>
  <si>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</si>
  <si>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</si>
  <si>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</si>
  <si>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</si>
  <si>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</si>
  <si>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</si>
  <si>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</si>
  <si>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</si>
  <si>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</si>
  <si>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</si>
  <si>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</si>
  <si>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</si>
  <si>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</si>
  <si>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</si>
  <si>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</si>
  <si>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</si>
  <si>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</si>
  <si>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</si>
  <si>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</si>
  <si>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</si>
  <si>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</si>
  <si>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</si>
  <si>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</si>
  <si>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</si>
  <si>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</si>
  <si>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</si>
  <si>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</si>
  <si>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</si>
  <si>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</si>
  <si>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</si>
  <si>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</si>
  <si>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</si>
  <si>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</si>
  <si>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</si>
  <si>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</si>
  <si>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</si>
  <si>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</si>
  <si>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</si>
  <si>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</si>
  <si>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</si>
  <si>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</si>
  <si>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</si>
  <si>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</si>
  <si>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</si>
  <si>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</si>
  <si>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</si>
  <si>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</si>
  <si>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</si>
  <si>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</si>
  <si>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</si>
  <si>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</si>
  <si>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</si>
  <si>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</si>
  <si>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</si>
  <si>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</si>
  <si>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</si>
  <si>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</si>
  <si>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</si>
  <si>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</si>
  <si>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</si>
  <si>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</si>
  <si>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</si>
  <si>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</si>
  <si>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</si>
  <si>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</si>
  <si>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</si>
  <si>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</si>
  <si>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</si>
  <si>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</si>
  <si>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</si>
  <si>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</si>
  <si>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</si>
  <si>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</si>
  <si>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</si>
  <si>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</si>
  <si>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</si>
  <si>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</si>
  <si>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</si>
  <si>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</si>
  <si>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</si>
  <si>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</si>
  <si>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</si>
  <si>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</si>
  <si>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</si>
  <si>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</si>
  <si>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</si>
  <si>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</si>
  <si>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</si>
  <si>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</si>
  <si>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</si>
  <si>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</si>
  <si>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</si>
  <si>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</si>
  <si>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</si>
  <si>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</si>
  <si>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</si>
  <si>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</si>
  <si>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</si>
  <si>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</si>
  <si>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</si>
  <si>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</si>
  <si>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</si>
  <si>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</si>
  <si>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</si>
  <si>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</si>
  <si>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</si>
  <si>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</si>
  <si>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</si>
  <si>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</si>
  <si>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</si>
  <si>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</si>
  <si>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</si>
  <si>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</si>
  <si>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</si>
  <si>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</si>
  <si>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</si>
  <si>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</si>
  <si>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</si>
  <si>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</si>
  <si>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</si>
  <si>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</si>
  <si>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</si>
  <si>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</si>
  <si>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</si>
  <si>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</si>
  <si>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</si>
  <si>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</si>
  <si>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</si>
  <si>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</si>
  <si>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</si>
  <si>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</si>
  <si>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</si>
  <si>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</si>
  <si>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</si>
  <si>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</si>
  <si>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</si>
  <si>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</si>
  <si>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</si>
  <si>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</si>
  <si>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</si>
  <si>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</si>
  <si>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</si>
  <si>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</si>
  <si>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</si>
  <si>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</si>
  <si>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</si>
  <si>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</si>
  <si>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</si>
  <si>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</si>
  <si>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</si>
  <si>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</si>
  <si>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</si>
  <si>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</si>
  <si>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</si>
  <si>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</si>
  <si>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</si>
  <si>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</si>
  <si>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</si>
  <si>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</si>
  <si>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</si>
  <si>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</si>
  <si>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</si>
  <si>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</si>
  <si>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</si>
  <si>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</si>
  <si>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</si>
  <si>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</si>
  <si>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</si>
  <si>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</si>
  <si>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</si>
  <si>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</si>
  <si>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</si>
  <si>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</si>
  <si>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</si>
  <si>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</si>
  <si>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</si>
  <si>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</si>
  <si>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</si>
  <si>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</si>
  <si>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</si>
  <si>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</si>
  <si>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</si>
  <si>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</si>
  <si>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</si>
  <si>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</si>
  <si>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</si>
  <si>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</si>
  <si>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</si>
  <si>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</si>
  <si>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</si>
  <si>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</si>
  <si>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</si>
  <si>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</si>
  <si>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</si>
  <si>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</si>
  <si>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</si>
  <si>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</si>
  <si>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</si>
  <si>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</si>
  <si>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</si>
  <si>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</si>
  <si>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</si>
  <si>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</si>
  <si>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</si>
  <si>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</si>
  <si>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</si>
  <si>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</si>
  <si>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</si>
  <si>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</si>
  <si>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</si>
  <si>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</si>
  <si>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</si>
  <si>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</si>
  <si>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</si>
  <si>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</si>
  <si>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</si>
  <si>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</si>
  <si>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</si>
  <si>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</si>
  <si>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</si>
  <si>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</si>
  <si>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</si>
  <si>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</si>
  <si>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</si>
  <si>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</si>
  <si>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</si>
  <si>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</si>
  <si>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</si>
  <si>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</si>
  <si>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</si>
  <si>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</si>
  <si>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</si>
  <si>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</si>
  <si>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</si>
  <si>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</si>
  <si>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</si>
  <si>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</si>
  <si>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</si>
  <si>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</si>
  <si>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</si>
  <si>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</si>
  <si>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</si>
  <si>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</si>
  <si>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</si>
  <si>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</si>
  <si>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</si>
  <si>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</si>
  <si>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</si>
  <si>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</si>
  <si>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</si>
  <si>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</si>
  <si>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</si>
  <si>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</si>
  <si>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</si>
  <si>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</si>
  <si>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</si>
  <si>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</si>
  <si>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</si>
  <si>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</si>
  <si>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</si>
  <si>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</si>
  <si>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</si>
  <si>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</si>
  <si>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</si>
  <si>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</si>
  <si>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</si>
  <si>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</si>
  <si>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</si>
  <si>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</si>
  <si>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</si>
  <si>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</si>
  <si>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</si>
  <si>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</si>
  <si>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</si>
  <si>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</si>
  <si>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</si>
  <si>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</si>
  <si>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</si>
  <si>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</si>
  <si>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</si>
  <si>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</si>
  <si>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</si>
  <si>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</si>
  <si>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</si>
  <si>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</si>
  <si>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</si>
  <si>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</si>
  <si>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</si>
  <si>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</si>
  <si>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</si>
  <si>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</si>
  <si>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</si>
  <si>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</si>
  <si>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</si>
  <si>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</si>
  <si>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</si>
  <si>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</si>
  <si>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</si>
  <si>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</si>
  <si>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</si>
  <si>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</si>
  <si>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</si>
  <si>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</si>
  <si>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</si>
  <si>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</si>
  <si>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</si>
  <si>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</si>
  <si>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</si>
  <si>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</si>
  <si>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</si>
  <si>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</si>
  <si>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</si>
  <si>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</si>
  <si>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</si>
  <si>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</si>
  <si>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</si>
  <si>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</si>
  <si>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</si>
  <si>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</si>
  <si>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</si>
  <si>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</si>
  <si>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</si>
  <si>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</si>
  <si>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</si>
  <si>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</si>
  <si>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</si>
  <si>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</si>
  <si>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</si>
  <si>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</si>
  <si>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</si>
  <si>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</si>
  <si>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</si>
  <si>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</si>
  <si>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</si>
  <si>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</si>
  <si>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</si>
  <si>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</si>
  <si>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</si>
  <si>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</si>
  <si>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</si>
  <si>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</si>
  <si>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</si>
  <si>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</si>
  <si>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</si>
  <si>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</si>
  <si>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</si>
  <si>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</si>
  <si>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</si>
  <si>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</si>
  <si>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</si>
  <si>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</si>
  <si>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</si>
  <si>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</si>
  <si>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</si>
  <si>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</si>
  <si>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</si>
  <si>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</si>
  <si>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</si>
  <si>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</si>
  <si>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</si>
  <si>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</si>
  <si>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</si>
  <si>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</si>
  <si>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</si>
  <si>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</si>
  <si>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</si>
  <si>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</si>
  <si>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</si>
  <si>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</si>
  <si>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</si>
  <si>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</si>
  <si>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</si>
  <si>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</si>
  <si>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</si>
  <si>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</si>
  <si>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</si>
  <si>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</si>
  <si>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</si>
  <si>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</si>
  <si>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</si>
  <si>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</si>
  <si>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</si>
  <si>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</si>
  <si>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</si>
  <si>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</si>
  <si>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</si>
  <si>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</si>
  <si>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</si>
  <si>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</si>
  <si>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</si>
  <si>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</si>
  <si>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</si>
  <si>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</si>
  <si>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</si>
  <si>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</si>
  <si>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</si>
  <si>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</si>
  <si>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</si>
  <si>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</si>
  <si>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</si>
  <si>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</si>
  <si>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</si>
  <si>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</si>
  <si>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</si>
  <si>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</si>
  <si>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</si>
  <si>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</si>
  <si>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</si>
  <si>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</si>
  <si>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</si>
  <si>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</si>
  <si>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</si>
  <si>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</si>
  <si>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</si>
  <si>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</si>
  <si>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</si>
  <si>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</si>
  <si>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</si>
  <si>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</si>
  <si>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</si>
  <si>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</si>
  <si>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</si>
  <si>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</si>
  <si>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</si>
  <si>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</si>
  <si>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</si>
  <si>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</si>
  <si>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</si>
  <si>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</si>
  <si>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</si>
  <si>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</si>
  <si>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</si>
  <si>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</si>
  <si>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</si>
  <si>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</si>
  <si>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</si>
  <si>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</si>
  <si>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</si>
  <si>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</si>
  <si>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</si>
  <si>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</si>
  <si>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</si>
  <si>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</si>
  <si>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</si>
  <si>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</si>
  <si>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</si>
  <si>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</si>
  <si>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</si>
  <si>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</si>
  <si>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</si>
  <si>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</si>
  <si>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</si>
  <si>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</si>
  <si>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</si>
  <si>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</si>
  <si>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</si>
  <si>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</si>
  <si>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</si>
  <si>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</si>
  <si>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</si>
  <si>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</si>
  <si>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</si>
  <si>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</si>
  <si>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</si>
  <si>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</si>
  <si>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</si>
  <si>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</si>
  <si>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</si>
  <si>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</si>
  <si>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</si>
  <si>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</si>
  <si>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</si>
  <si>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</si>
  <si>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</si>
  <si>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</si>
  <si>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</si>
  <si>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</si>
  <si>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</si>
  <si>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</si>
  <si>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</si>
  <si>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</si>
  <si>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</si>
  <si>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</si>
  <si>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</si>
  <si>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</si>
  <si>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</si>
  <si>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</si>
  <si>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</si>
  <si>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</si>
  <si>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</si>
  <si>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</si>
  <si>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</si>
  <si>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</si>
  <si>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</si>
  <si>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</si>
  <si>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</si>
  <si>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</si>
  <si>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</si>
  <si>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</si>
  <si>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</si>
  <si>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</si>
  <si>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</si>
  <si>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</si>
  <si>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</si>
  <si>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</si>
  <si>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</si>
  <si>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</si>
  <si>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</si>
  <si>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</si>
  <si>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</si>
  <si>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</si>
  <si>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</si>
  <si>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</si>
  <si>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</si>
  <si>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</si>
  <si>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</si>
  <si>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</si>
  <si>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</si>
  <si>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</si>
  <si>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</si>
  <si>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</si>
  <si>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</si>
  <si>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</si>
  <si>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</si>
  <si>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</si>
  <si>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</si>
  <si>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</si>
  <si>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</si>
  <si>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</si>
  <si>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</si>
  <si>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</si>
  <si>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</si>
  <si>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</si>
  <si>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</si>
  <si>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</si>
  <si>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</si>
  <si>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</si>
  <si>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</si>
  <si>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</si>
  <si>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</si>
  <si>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</si>
  <si>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</si>
  <si>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</si>
  <si>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</si>
  <si>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</si>
  <si>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</si>
  <si>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</si>
  <si>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</si>
  <si>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</si>
  <si>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</si>
  <si>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</si>
  <si>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</si>
  <si>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</si>
  <si>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</si>
  <si>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</si>
  <si>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</si>
  <si>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</si>
  <si>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</si>
  <si>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</si>
  <si>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</si>
  <si>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</si>
  <si>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</si>
  <si>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</si>
  <si>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</si>
  <si>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</si>
  <si>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</si>
  <si>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</si>
  <si>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</si>
  <si>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</si>
  <si>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</si>
  <si>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</si>
  <si>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</si>
  <si>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</si>
  <si>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</si>
  <si>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</si>
  <si>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</si>
  <si>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</si>
  <si>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</si>
  <si>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</si>
  <si>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</si>
  <si>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</si>
  <si>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</si>
  <si>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</si>
  <si>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</si>
  <si>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</si>
  <si>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</si>
  <si>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</si>
  <si>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</si>
  <si>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</si>
  <si>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</si>
  <si>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</si>
  <si>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</si>
  <si>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</si>
  <si>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</si>
  <si>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</si>
  <si>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</si>
  <si>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</si>
  <si>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</si>
  <si>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</si>
  <si>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</si>
  <si>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</si>
  <si>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</si>
  <si>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</si>
  <si>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</si>
  <si>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</si>
  <si>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</si>
  <si>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</si>
  <si>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</si>
  <si>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</si>
  <si>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</si>
  <si>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</si>
  <si>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</si>
  <si>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</si>
  <si>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</si>
  <si>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</si>
  <si>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</si>
  <si>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</si>
  <si>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</si>
  <si>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</si>
  <si>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</si>
  <si>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</si>
  <si>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</si>
  <si>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</si>
  <si>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</si>
  <si>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</si>
  <si>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</si>
  <si>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</si>
  <si>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</si>
  <si>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</si>
  <si>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</si>
  <si>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</si>
  <si>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</si>
  <si>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</si>
  <si>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</si>
  <si>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</si>
  <si>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</si>
  <si>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</si>
  <si>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</si>
  <si>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</si>
  <si>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</si>
  <si>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</si>
  <si>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</si>
  <si>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</si>
  <si>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</si>
  <si>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</si>
  <si>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</si>
  <si>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</si>
  <si>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</si>
  <si>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</si>
  <si>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</si>
  <si>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</si>
  <si>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</si>
  <si>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</si>
  <si>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</si>
  <si>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</si>
  <si>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</si>
  <si>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</si>
  <si>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</si>
  <si>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</si>
  <si>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</si>
  <si>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</si>
  <si>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</si>
  <si>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</si>
  <si>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</si>
  <si>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</si>
  <si>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</si>
  <si>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</si>
  <si>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</si>
  <si>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</si>
  <si>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</si>
  <si>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</si>
  <si>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</si>
  <si>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</si>
  <si>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EXTR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</si>
  <si>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</si>
  <si>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</si>
  <si>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</si>
  <si>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</si>
  <si>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</si>
  <si>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</si>
  <si>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</si>
  <si>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</si>
  <si>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</si>
  <si>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</si>
  <si>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</si>
  <si>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</si>
  <si>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</si>
  <si>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</si>
  <si>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</si>
  <si>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</si>
  <si>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</si>
  <si>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</si>
  <si>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</si>
  <si>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</si>
  <si>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</si>
  <si>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</si>
  <si>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</si>
  <si>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</si>
  <si>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</si>
  <si>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</si>
  <si>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</si>
  <si>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</si>
  <si>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</si>
  <si>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</si>
  <si>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</si>
  <si>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</si>
  <si>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</si>
  <si>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</si>
  <si>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</si>
  <si>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</si>
  <si>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</si>
  <si>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</si>
  <si>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</si>
  <si>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</si>
  <si>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</si>
  <si>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</si>
  <si>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</si>
  <si>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</si>
  <si>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</si>
  <si>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</si>
  <si>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</si>
  <si>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</si>
  <si>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</si>
  <si>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</si>
  <si>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</si>
  <si>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</si>
  <si>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</si>
  <si>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</si>
  <si>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</si>
  <si>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</si>
  <si>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</si>
  <si>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</si>
  <si>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</si>
  <si>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</si>
  <si>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</si>
  <si>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</si>
  <si>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</si>
  <si>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</si>
  <si>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</si>
  <si>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</si>
  <si>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</si>
  <si>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</si>
  <si>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</si>
  <si>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</si>
  <si>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</si>
  <si>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</si>
  <si>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</si>
  <si>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</si>
  <si>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</si>
  <si>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</si>
  <si>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</si>
  <si>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</si>
  <si>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</si>
  <si>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</si>
  <si>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</si>
  <si>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</si>
  <si>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</si>
  <si>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</si>
  <si>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</si>
  <si>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</si>
  <si>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</si>
  <si>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</si>
  <si>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</si>
  <si>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</si>
  <si>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</si>
  <si>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</si>
  <si>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</si>
  <si>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</si>
  <si>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</si>
  <si>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</si>
  <si>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</si>
  <si>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</si>
  <si>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</si>
  <si>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</si>
  <si>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</si>
  <si>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</si>
  <si>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</si>
  <si>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</si>
  <si>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</si>
  <si>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</si>
  <si>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</si>
  <si>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</si>
  <si>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</si>
  <si>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</si>
  <si>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</si>
  <si>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</si>
  <si>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</si>
  <si>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</si>
  <si>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</si>
  <si>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</si>
  <si>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</si>
  <si>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</si>
  <si>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</si>
  <si>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</si>
  <si>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</si>
  <si>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</si>
  <si>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</si>
  <si>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</si>
  <si>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</si>
  <si>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</si>
  <si>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</si>
  <si>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</si>
  <si>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</si>
  <si>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</si>
  <si>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</si>
  <si>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</si>
  <si>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</si>
  <si>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</si>
  <si>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</si>
  <si>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</si>
  <si>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</si>
  <si>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</si>
  <si>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</si>
  <si>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</si>
  <si>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</si>
  <si>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</si>
  <si>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</si>
  <si>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</si>
  <si>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</si>
  <si>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</si>
  <si>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</si>
  <si>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</si>
  <si>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</si>
  <si>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</si>
  <si>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</si>
  <si>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</si>
  <si>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</si>
  <si>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</si>
  <si>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</si>
  <si>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</si>
  <si>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</si>
  <si>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</si>
  <si>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</si>
  <si>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</si>
  <si>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</si>
  <si>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</si>
  <si>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</si>
  <si>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</si>
  <si>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</si>
  <si>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</si>
  <si>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</si>
  <si>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</si>
  <si>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</si>
  <si>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</si>
  <si>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</si>
  <si>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</si>
  <si>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</si>
  <si>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</si>
  <si>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</si>
  <si>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</si>
  <si>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</si>
  <si>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</si>
  <si>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</si>
  <si>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</si>
  <si>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</si>
  <si>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</si>
  <si>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</si>
  <si>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</si>
  <si>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</si>
  <si>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</si>
  <si>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</si>
  <si>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</si>
  <si>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</si>
  <si>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</si>
  <si>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</si>
  <si>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</si>
  <si>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</si>
  <si>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</si>
  <si>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</si>
  <si>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</si>
  <si>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</si>
  <si>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</si>
  <si>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</si>
  <si>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</si>
  <si>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</si>
  <si>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</si>
  <si>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</si>
  <si>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</si>
  <si>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</si>
  <si>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</si>
  <si>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</si>
  <si>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</si>
  <si>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</si>
  <si>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</si>
  <si>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</si>
  <si>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</si>
  <si>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</si>
  <si>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</si>
  <si>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</si>
  <si>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</si>
  <si>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</si>
  <si>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</si>
  <si>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</si>
  <si>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</si>
  <si>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</si>
  <si>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</si>
  <si>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</si>
  <si>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</si>
  <si>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</si>
  <si>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</si>
  <si>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</si>
  <si>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</si>
  <si>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</si>
  <si>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</si>
  <si>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</si>
  <si>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</si>
  <si>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</si>
  <si>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</si>
  <si>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</si>
  <si>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</si>
  <si>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</si>
  <si>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</si>
  <si>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</si>
  <si>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</si>
  <si>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</si>
  <si>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</si>
  <si>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</si>
  <si>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</si>
  <si>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</si>
  <si>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</si>
  <si>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</si>
  <si>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</si>
  <si>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</si>
  <si>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</si>
  <si>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</si>
  <si>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</si>
  <si>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</si>
  <si>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</si>
  <si>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</si>
  <si>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</si>
  <si>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</si>
  <si>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</si>
  <si>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</si>
  <si>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</si>
  <si>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</si>
  <si>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</si>
  <si>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</si>
  <si>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</si>
  <si>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</si>
  <si>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</si>
  <si>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</si>
  <si>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</si>
  <si>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</si>
  <si>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</si>
  <si>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</si>
  <si>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</si>
  <si>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</si>
  <si>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</si>
  <si>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</si>
  <si>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</si>
  <si>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</si>
  <si>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</si>
  <si>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</si>
  <si>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</si>
  <si>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</si>
  <si>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</si>
  <si>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</si>
  <si>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</si>
  <si>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</si>
  <si>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</si>
  <si>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</si>
  <si>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</si>
  <si>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</si>
  <si>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</si>
  <si>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</si>
  <si>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</si>
  <si>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</si>
  <si>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</si>
  <si>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</si>
  <si>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</si>
  <si>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</si>
  <si>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</si>
  <si>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</si>
  <si>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</si>
  <si>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</si>
  <si>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</si>
  <si>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</si>
  <si>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</si>
  <si>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</si>
  <si>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</si>
  <si>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</si>
  <si>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</si>
  <si>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</si>
  <si>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</si>
  <si>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</si>
  <si>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</si>
  <si>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</si>
  <si>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</si>
  <si>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</si>
  <si>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</si>
  <si>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</si>
  <si>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</si>
  <si>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</si>
  <si>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</si>
  <si>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</si>
  <si>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</si>
  <si>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</si>
  <si>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</si>
  <si>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</si>
  <si>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</si>
  <si>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</si>
  <si>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</si>
  <si>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</si>
  <si>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</si>
  <si>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</si>
  <si>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</si>
  <si>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</si>
  <si>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</si>
  <si>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</si>
  <si>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</si>
  <si>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</si>
  <si>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</si>
  <si>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</si>
  <si>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</si>
  <si>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</si>
  <si>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</si>
  <si>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</si>
  <si>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</si>
  <si>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</si>
  <si>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</si>
  <si>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</si>
  <si>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</si>
  <si>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</si>
  <si>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</si>
  <si>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</si>
  <si>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</si>
  <si>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</si>
  <si>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</si>
  <si>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</si>
  <si>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</si>
  <si>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</si>
  <si>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</si>
  <si>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</si>
  <si>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</si>
  <si>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</si>
  <si>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</si>
  <si>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</si>
  <si>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</si>
  <si>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</si>
  <si>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</si>
  <si>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</si>
  <si>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</si>
  <si>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</si>
  <si>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</si>
  <si>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</si>
  <si>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</si>
  <si>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</si>
  <si>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</si>
  <si>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</si>
  <si>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</si>
  <si>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</si>
  <si>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</si>
  <si>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</si>
  <si>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</si>
  <si>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</si>
  <si>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</si>
  <si>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</si>
  <si>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</si>
  <si>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</si>
  <si>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</si>
  <si>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</si>
  <si>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</si>
  <si>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</si>
  <si>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</si>
  <si>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</si>
  <si>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</si>
  <si>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</si>
  <si>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</si>
  <si>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</si>
  <si>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</si>
  <si>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</si>
  <si>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</si>
  <si>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</si>
  <si>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</si>
  <si>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</si>
  <si>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</si>
  <si>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</si>
  <si>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</si>
  <si>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</si>
  <si>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</si>
  <si>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</si>
  <si>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</si>
  <si>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</si>
  <si>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</si>
  <si>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</si>
  <si>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</si>
  <si>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</si>
  <si>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</si>
  <si>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</si>
  <si>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</si>
  <si>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</si>
  <si>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</si>
  <si>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</si>
  <si>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</si>
  <si>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</si>
  <si>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</si>
  <si>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</si>
  <si>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</si>
  <si>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</si>
  <si>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</si>
  <si>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</si>
  <si>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</si>
  <si>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</si>
  <si>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</si>
  <si>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</si>
  <si>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</si>
  <si>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</si>
  <si>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</si>
  <si>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</si>
  <si>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</si>
  <si>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</si>
  <si>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</si>
  <si>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</si>
  <si>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</si>
  <si>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</si>
  <si>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</si>
  <si>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</si>
  <si>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</si>
  <si>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</si>
  <si>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</si>
  <si>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</si>
  <si>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</si>
  <si>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</si>
  <si>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</si>
  <si>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</si>
  <si>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</si>
  <si>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</si>
  <si>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</si>
  <si>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</si>
  <si>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</si>
  <si>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</si>
  <si>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</si>
  <si>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</si>
  <si>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</si>
  <si>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</si>
  <si>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</si>
  <si>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</si>
  <si>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</si>
  <si>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</si>
  <si>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</si>
  <si>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</si>
  <si>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</si>
  <si>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</si>
  <si>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</si>
  <si>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</si>
  <si>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</si>
  <si>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</si>
  <si>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</si>
  <si>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</si>
  <si>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</si>
  <si>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</si>
  <si>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</si>
  <si>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</si>
  <si>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</si>
  <si>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</si>
  <si>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</si>
  <si>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</si>
  <si>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</si>
  <si>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</si>
  <si>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</si>
  <si>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</si>
  <si>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</si>
  <si>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</si>
  <si>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</si>
  <si>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</si>
  <si>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</si>
  <si>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</si>
  <si>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</si>
  <si>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</si>
  <si>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</si>
  <si>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</si>
  <si>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</si>
  <si>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</si>
  <si>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</si>
  <si>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</si>
  <si>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</si>
  <si>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</si>
  <si>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</si>
  <si>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</si>
  <si>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</si>
  <si>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</si>
  <si>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</si>
  <si>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</si>
  <si>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</si>
  <si>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</si>
  <si>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</si>
  <si>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</si>
  <si>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</si>
  <si>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</si>
  <si>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</si>
  <si>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</si>
  <si>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</si>
  <si>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</si>
  <si>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</si>
  <si>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</si>
  <si>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</si>
  <si>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</si>
  <si>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</si>
  <si>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</si>
  <si>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</si>
  <si>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</si>
  <si>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</si>
  <si>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</si>
  <si>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</si>
  <si>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</si>
  <si>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</si>
  <si>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</si>
  <si>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</si>
  <si>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</si>
  <si>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</si>
  <si>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</si>
  <si>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</si>
  <si>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</si>
  <si>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</si>
  <si>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</si>
  <si>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</si>
  <si>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</si>
  <si>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</si>
  <si>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</si>
  <si>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</si>
  <si>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</si>
  <si>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</si>
  <si>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</si>
  <si>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</si>
  <si>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</si>
  <si>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</si>
  <si>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</si>
  <si>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</si>
  <si>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</si>
  <si>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</si>
  <si>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</si>
  <si>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</si>
  <si>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</si>
  <si>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</si>
  <si>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</si>
  <si>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</si>
  <si>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</si>
  <si>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</si>
  <si>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</si>
  <si>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</si>
  <si>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</si>
  <si>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</si>
  <si>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</si>
  <si>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</si>
  <si>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</si>
  <si>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</si>
  <si>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</si>
  <si>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</si>
  <si>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</si>
  <si>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</si>
  <si>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</si>
  <si>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</si>
  <si>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</si>
  <si>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</si>
  <si>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</si>
  <si>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</si>
  <si>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</si>
  <si>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</si>
  <si>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</si>
  <si>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</si>
  <si>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</si>
  <si>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</si>
  <si>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</si>
  <si>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</si>
  <si>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</si>
  <si>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</si>
  <si>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</si>
  <si>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</si>
  <si>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</si>
  <si>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</si>
  <si>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</si>
  <si>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</si>
  <si>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</si>
  <si>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</si>
  <si>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</si>
  <si>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</si>
  <si>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</si>
  <si>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</si>
  <si>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</si>
  <si>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</si>
  <si>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</si>
  <si>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</si>
  <si>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</si>
  <si>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</si>
  <si>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</si>
  <si>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</si>
  <si>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</si>
  <si>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</si>
  <si>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</si>
  <si>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</si>
  <si>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</si>
  <si>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</si>
  <si>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</si>
  <si>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</si>
  <si>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</si>
  <si>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</si>
  <si>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</si>
  <si>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</si>
  <si>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</si>
  <si>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</si>
  <si>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</si>
  <si>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</si>
  <si>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</si>
  <si>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</si>
  <si>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</si>
  <si>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</si>
  <si>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</si>
  <si>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</si>
  <si>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</si>
  <si>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</si>
  <si>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</si>
  <si>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</si>
  <si>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</si>
  <si>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</si>
  <si>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</si>
  <si>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</si>
  <si>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</si>
  <si>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</si>
  <si>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</si>
  <si>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</si>
  <si>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</si>
  <si>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</si>
  <si>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</si>
  <si>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</si>
  <si>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</si>
  <si>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</si>
  <si>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</si>
  <si>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</si>
  <si>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</si>
  <si>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</si>
  <si>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</si>
  <si>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</si>
  <si>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</si>
  <si>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</si>
  <si>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</si>
  <si>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</si>
  <si>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</si>
  <si>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</si>
  <si>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</si>
  <si>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</si>
  <si>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</si>
  <si>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</si>
  <si>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</si>
  <si>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</si>
  <si>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</si>
  <si>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</si>
  <si>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</si>
  <si>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</si>
  <si>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</si>
  <si>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</si>
  <si>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</si>
  <si>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</si>
  <si>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</si>
  <si>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</si>
  <si>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</si>
  <si>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</si>
  <si>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</si>
  <si>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</si>
  <si>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</si>
  <si>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</si>
  <si>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</si>
  <si>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</si>
  <si>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</si>
  <si>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</si>
  <si>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</si>
  <si>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</si>
  <si>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</si>
  <si>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</si>
  <si>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</si>
  <si>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</si>
  <si>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</si>
  <si>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</si>
  <si>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</si>
  <si>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</si>
  <si>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</si>
  <si>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</si>
  <si>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</si>
  <si>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</si>
  <si>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</si>
  <si>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</si>
  <si>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</si>
  <si>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</si>
  <si>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</si>
  <si>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</si>
  <si>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</si>
  <si>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</si>
  <si>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</si>
  <si>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</si>
  <si>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</si>
  <si>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</si>
  <si>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</si>
  <si>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</si>
  <si>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</si>
  <si>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</si>
  <si>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</si>
  <si>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</si>
  <si>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</si>
  <si>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</si>
  <si>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</si>
  <si>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</si>
  <si>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</si>
  <si>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</si>
  <si>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</si>
  <si>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</si>
  <si>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</si>
  <si>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</si>
  <si>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</si>
  <si>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</si>
  <si>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</si>
  <si>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</si>
  <si>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</si>
  <si>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</si>
  <si>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</si>
  <si>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</si>
  <si>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</si>
  <si>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</si>
  <si>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</si>
  <si>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</si>
  <si>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</si>
  <si>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</si>
  <si>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</si>
  <si>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</si>
  <si>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</si>
  <si>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</si>
  <si>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</si>
  <si>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</si>
  <si>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</si>
  <si>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</si>
  <si>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</si>
  <si>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</si>
  <si>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</si>
  <si>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</si>
  <si>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</si>
  <si>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</si>
  <si>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</si>
  <si>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</si>
  <si>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</si>
  <si>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</si>
  <si>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</si>
  <si>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</si>
  <si>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</si>
  <si>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</si>
  <si>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</si>
  <si>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</si>
  <si>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</si>
  <si>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</si>
  <si>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</si>
  <si>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</si>
  <si>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</si>
  <si>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</si>
  <si>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</si>
  <si>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</si>
  <si>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</si>
  <si>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</si>
  <si>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</si>
  <si>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</si>
  <si>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</si>
  <si>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</si>
  <si>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</si>
  <si>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</si>
  <si>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</si>
  <si>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</si>
  <si>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</si>
  <si>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</si>
  <si>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</si>
  <si>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</si>
  <si>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</si>
  <si>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</si>
  <si>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</si>
  <si>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</si>
  <si>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</si>
  <si>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</si>
  <si>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</si>
  <si>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</si>
  <si>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</si>
  <si>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</si>
  <si>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</si>
  <si>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</si>
  <si>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</si>
  <si>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</si>
  <si>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</si>
  <si>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</si>
  <si>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</si>
  <si>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</si>
  <si>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</si>
  <si>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</si>
  <si>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</si>
  <si>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</si>
  <si>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</si>
  <si>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</si>
  <si>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</si>
  <si>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</si>
  <si>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</si>
  <si>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</si>
  <si>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</si>
  <si>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</si>
  <si>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</si>
  <si>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</si>
  <si>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</si>
  <si>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</si>
  <si>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</si>
  <si>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</si>
  <si>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</si>
  <si>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</si>
  <si>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</si>
  <si>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</si>
  <si>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</si>
  <si>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</si>
  <si>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</si>
  <si>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</si>
  <si>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</si>
  <si>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</si>
  <si>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</si>
  <si>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</si>
  <si>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</si>
  <si>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</si>
  <si>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</si>
  <si>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</si>
  <si>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</si>
  <si>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</si>
  <si>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</si>
  <si>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</si>
  <si>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</si>
  <si>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</si>
  <si>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</si>
  <si>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</si>
  <si>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</si>
  <si>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</si>
  <si>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</si>
  <si>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</si>
  <si>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</si>
  <si>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</si>
  <si>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</si>
  <si>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</si>
  <si>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</si>
  <si>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</si>
  <si>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</si>
  <si>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</si>
  <si>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</si>
  <si>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</si>
  <si>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</si>
  <si>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</si>
  <si>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</si>
  <si>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</si>
  <si>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</si>
  <si>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</si>
  <si>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</si>
  <si>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</si>
  <si>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</si>
  <si>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</si>
  <si>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</si>
  <si>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</si>
  <si>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</si>
  <si>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</si>
  <si>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</si>
  <si>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</si>
  <si>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</si>
  <si>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</si>
  <si>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</si>
  <si>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</si>
  <si>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</si>
  <si>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</si>
  <si>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</si>
  <si>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</si>
  <si>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</si>
  <si>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</si>
  <si>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</si>
  <si>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</si>
  <si>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</si>
  <si>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</si>
  <si>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</si>
  <si>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</si>
  <si>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</si>
  <si>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</si>
  <si>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</si>
  <si>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</si>
  <si>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</si>
  <si>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</si>
  <si>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</si>
  <si>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</si>
  <si>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</si>
  <si>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</si>
  <si>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</si>
  <si>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</si>
  <si>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</si>
  <si>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</si>
  <si>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</si>
  <si>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</si>
  <si>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</si>
  <si>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</si>
  <si>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</si>
  <si>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</si>
  <si>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</si>
  <si>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</si>
  <si>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</si>
  <si>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</si>
  <si>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</si>
  <si>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</si>
  <si>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</si>
  <si>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</si>
  <si>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</si>
  <si>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</si>
  <si>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</si>
  <si>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</si>
  <si>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</si>
  <si>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</si>
  <si>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</si>
  <si>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</si>
  <si>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</si>
  <si>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</si>
  <si>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</si>
  <si>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</si>
  <si>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</si>
  <si>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</si>
  <si>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</si>
  <si>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</si>
  <si>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</si>
  <si>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</si>
  <si>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</si>
  <si>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</si>
  <si>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</si>
  <si>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</si>
  <si>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</si>
  <si>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</si>
  <si>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</si>
  <si>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</si>
  <si>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</si>
  <si>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</si>
  <si>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</si>
  <si>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</si>
  <si>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</si>
  <si>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</si>
  <si>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</si>
  <si>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</si>
  <si>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</si>
  <si>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</si>
  <si>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</si>
  <si>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</si>
  <si>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</si>
  <si>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</si>
  <si>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</si>
  <si>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</si>
  <si>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</si>
  <si>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</si>
  <si>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</si>
  <si>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</si>
  <si>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</si>
  <si>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</si>
  <si>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</si>
  <si>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</si>
  <si>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</si>
  <si>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</si>
  <si>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</si>
  <si>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</si>
  <si>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</si>
  <si>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</si>
  <si>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</si>
  <si>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</si>
  <si>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</si>
  <si>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</si>
  <si>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</si>
  <si>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</si>
  <si>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</si>
  <si>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</si>
  <si>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</si>
  <si>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</si>
  <si>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</si>
  <si>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</si>
  <si>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</si>
  <si>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</si>
  <si>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</si>
  <si>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</si>
  <si>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</si>
  <si>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</si>
  <si>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</si>
  <si>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</si>
  <si>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</si>
  <si>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</si>
  <si>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</si>
  <si>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</si>
  <si>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</si>
  <si>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</si>
  <si>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</si>
  <si>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</si>
  <si>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</si>
  <si>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</si>
  <si>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</si>
  <si>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</si>
  <si>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</si>
  <si>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</si>
  <si>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</si>
  <si>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</si>
  <si>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</si>
  <si>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</si>
  <si>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</si>
  <si>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</si>
  <si>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</si>
  <si>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</si>
  <si>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</si>
  <si>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</si>
  <si>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</si>
  <si>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</si>
  <si>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</si>
  <si>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</si>
  <si>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</si>
  <si>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</si>
  <si>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</si>
  <si>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</si>
  <si>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</si>
  <si>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</si>
  <si>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</si>
  <si>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</si>
  <si>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</si>
  <si>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</si>
  <si>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</si>
  <si>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</si>
  <si>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</si>
  <si>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</si>
  <si>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</si>
  <si>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</si>
  <si>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</si>
  <si>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</si>
  <si>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</si>
  <si>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</si>
  <si>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</si>
  <si>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</si>
  <si>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</si>
  <si>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</si>
  <si>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</si>
  <si>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</si>
  <si>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</si>
  <si>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</si>
  <si>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</si>
  <si>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</si>
  <si>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</si>
  <si>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</si>
  <si>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</si>
  <si>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</si>
  <si>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</si>
  <si>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</si>
  <si>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</si>
  <si>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</si>
  <si>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</si>
  <si>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</si>
  <si>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</si>
  <si>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</si>
  <si>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</si>
  <si>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</si>
  <si>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</si>
  <si>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</si>
  <si>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</si>
  <si>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</si>
  <si>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</si>
  <si>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</si>
  <si>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</si>
  <si>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</si>
  <si>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</si>
  <si>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</si>
  <si>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</si>
  <si>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</si>
  <si>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</si>
  <si>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</si>
  <si>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</si>
  <si>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</si>
  <si>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</si>
  <si>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</si>
  <si>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</si>
  <si>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</si>
  <si>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</si>
  <si>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</si>
  <si>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</si>
  <si>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</si>
  <si>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</si>
  <si>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</si>
  <si>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</si>
  <si>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</si>
  <si>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</si>
  <si>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</si>
  <si>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</si>
  <si>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</si>
  <si>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</si>
  <si>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</si>
  <si>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</si>
  <si>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</si>
  <si>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</si>
  <si>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</si>
  <si>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</si>
  <si>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</si>
  <si>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</si>
  <si>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</si>
  <si>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</si>
  <si>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</si>
  <si>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</si>
  <si>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</si>
  <si>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</si>
  <si>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</si>
  <si>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</si>
  <si>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</si>
  <si>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</si>
  <si>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</si>
  <si>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</si>
  <si>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</si>
  <si>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</si>
  <si>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</si>
  <si>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</si>
  <si>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</si>
  <si>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</si>
  <si>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</si>
  <si>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</si>
  <si>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</si>
  <si>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</si>
  <si>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</si>
  <si>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</si>
  <si>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</si>
  <si>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</si>
  <si>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</si>
  <si>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</si>
  <si>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</si>
  <si>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</si>
  <si>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</si>
  <si>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</si>
  <si>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</si>
  <si>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</si>
  <si>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</si>
  <si>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</si>
  <si>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</si>
  <si>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</si>
  <si>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</si>
  <si>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</si>
  <si>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</si>
  <si>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</si>
  <si>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</si>
  <si>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</si>
  <si>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</si>
  <si>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</si>
  <si>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</si>
  <si>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</si>
  <si>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</si>
  <si>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</si>
  <si>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</si>
  <si>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</si>
  <si>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</si>
  <si>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</si>
  <si>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</si>
  <si>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</si>
  <si>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</si>
  <si>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</si>
  <si>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</si>
  <si>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</si>
  <si>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</si>
  <si>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</si>
  <si>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</si>
  <si>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</si>
  <si>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</si>
  <si>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</si>
  <si>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</si>
  <si>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</si>
  <si>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</si>
  <si>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</si>
  <si>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</si>
  <si>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</si>
  <si>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</si>
  <si>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</si>
  <si>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</si>
  <si>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</si>
  <si>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</si>
  <si>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</si>
  <si>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</si>
  <si>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</si>
  <si>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</si>
  <si>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</si>
  <si>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</si>
  <si>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</si>
  <si>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</si>
  <si>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</si>
  <si>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</si>
  <si>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</si>
  <si>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</si>
  <si>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</si>
  <si>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</si>
  <si>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</si>
  <si>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</si>
  <si>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</si>
  <si>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</si>
  <si>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</si>
  <si>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</si>
  <si>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</si>
  <si>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</si>
  <si>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</si>
  <si>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</si>
  <si>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</si>
  <si>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</si>
  <si>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</si>
  <si>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</si>
  <si>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</si>
  <si>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</si>
  <si>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</si>
  <si>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</si>
  <si>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</si>
  <si>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</si>
  <si>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</si>
  <si>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</si>
  <si>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</si>
  <si>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</si>
  <si>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</si>
  <si>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</si>
  <si>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</si>
  <si>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</si>
  <si>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</si>
  <si>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</si>
  <si>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</si>
  <si>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</si>
  <si>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</si>
  <si>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</si>
  <si>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</si>
  <si>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</si>
  <si>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</si>
  <si>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</si>
  <si>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</si>
  <si>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</si>
  <si>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</si>
  <si>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</si>
  <si>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</si>
  <si>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</si>
  <si>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</si>
  <si>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</si>
  <si>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</si>
  <si>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</si>
  <si>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</si>
  <si>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</si>
  <si>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</si>
  <si>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</si>
  <si>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</si>
  <si>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</si>
  <si>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</si>
  <si>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</si>
  <si>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</si>
  <si>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</si>
  <si>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</si>
  <si>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</si>
  <si>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</si>
  <si>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</si>
  <si>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</si>
  <si>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</si>
  <si>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</si>
  <si>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</si>
  <si>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</si>
  <si>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</si>
  <si>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</si>
  <si>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</si>
  <si>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</si>
  <si>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</si>
  <si>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</si>
  <si>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</si>
  <si>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</si>
  <si>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</si>
  <si>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</si>
  <si>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</si>
  <si>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</si>
  <si>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</si>
  <si>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</si>
  <si>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</si>
  <si>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</si>
  <si>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</si>
  <si>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</si>
  <si>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</si>
  <si>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</si>
  <si>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</si>
  <si>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</si>
  <si>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</si>
  <si>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</si>
  <si>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</si>
  <si>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</si>
  <si>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</si>
  <si>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</si>
  <si>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</si>
  <si>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</si>
  <si>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</si>
  <si>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</si>
  <si>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</si>
  <si>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</si>
  <si>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</si>
  <si>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</si>
  <si>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</si>
  <si>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</si>
  <si>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</si>
  <si>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</si>
  <si>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</si>
  <si>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</si>
  <si>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</si>
  <si>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</si>
  <si>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</si>
  <si>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</si>
  <si>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</si>
  <si>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</si>
  <si>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</si>
  <si>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</si>
  <si>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</si>
  <si>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</si>
  <si>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</si>
  <si>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</si>
  <si>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</si>
  <si>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</si>
  <si>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</si>
  <si>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</si>
  <si>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</si>
  <si>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</si>
  <si>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</si>
  <si>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</si>
  <si>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</si>
  <si>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</si>
  <si>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</si>
  <si>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</si>
  <si>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</si>
  <si>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</si>
  <si>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</si>
  <si>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</si>
  <si>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</si>
  <si>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</si>
  <si>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</si>
  <si>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</si>
  <si>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</si>
  <si>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</si>
  <si>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</si>
  <si>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</si>
  <si>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</si>
  <si>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</si>
  <si>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</si>
  <si>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</t>
  </si>
  <si>
    <t xml:space="preserve">ENX BU COLGATE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</si>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</sst>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53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PH FLORAL 4UNI NEUTR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PH FLORAL 4UNI NEUTR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 TRIGOLAR C/F1K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PH FLORAL 4UNI NEUTR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EXTR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EXTR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EXTR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46240</v>
      </c>
      <c r="C2710" s="12" t="n">
        <v>46253</v>
      </c>
      <c r="D2710" s="11" t="n">
        <v>1672</v>
      </c>
      <c r="E2710" s="13" t="s">
        <v>87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1542904</v>
      </c>
      <c r="L2710" s="11" t="n">
        <v>14173191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362.5</v>
      </c>
      <c r="W2710" s="14" t="n">
        <v>362.5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AGUAYARA GALAO 20L</v>
      </c>
      <c r="AC2710" s="1" t="n">
        <v>1417319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1609</v>
      </c>
      <c r="E2711" s="13" t="s">
        <v>521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1536963</v>
      </c>
      <c r="L2711" s="11" t="n">
        <v>5961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919.3</v>
      </c>
      <c r="W2711" s="14" t="n">
        <v>919.3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FAZENDINH LAR 500 ML</v>
      </c>
      <c r="AC2711" s="1" t="n">
        <v>5961</v>
      </c>
    </row>
    <row r="2712" customFormat="false" ht="36.75" hidden="false" customHeight="true" outlineLevel="0" collapsed="false">
      <c r="A2712" s="11" t="n">
        <v>3</v>
      </c>
      <c r="B2712" s="12" t="n">
        <v>46245</v>
      </c>
      <c r="C2712" s="12" t="n">
        <v>46253</v>
      </c>
      <c r="D2712" s="11" t="n">
        <v>1024</v>
      </c>
      <c r="E2712" s="13" t="s">
        <v>220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1537101</v>
      </c>
      <c r="L2712" s="11" t="n">
        <v>6205701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222</v>
      </c>
      <c r="W2712" s="14" t="n">
        <v>222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REAL CLASSICO 2L PET</v>
      </c>
      <c r="AC2712" s="1" t="n">
        <v>620570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 TRIGOLAR C/F1K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 TRIGOLAR C/F1K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46239</v>
      </c>
      <c r="C2992" s="12" t="n">
        <v>46262</v>
      </c>
      <c r="D2992" s="11" t="n">
        <v>1699</v>
      </c>
      <c r="E2992" s="13" t="s">
        <v>80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1512617</v>
      </c>
      <c r="L2992" s="11" t="n">
        <v>3101542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986.03</v>
      </c>
      <c r="W2992" s="14" t="n">
        <v>986.03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CONS CARNE BO320G</v>
      </c>
      <c r="AC2992" s="1" t="n">
        <v>310154</v>
      </c>
    </row>
    <row r="2993" customFormat="false" ht="63.75" hidden="false" customHeight="true" outlineLevel="0" collapsed="false">
      <c r="A2993" s="11" t="n">
        <v>3</v>
      </c>
      <c r="B2993" s="12" t="n">
        <v>46240</v>
      </c>
      <c r="C2993" s="12" t="n">
        <v>46262</v>
      </c>
      <c r="D2993" s="11" t="n">
        <v>1136</v>
      </c>
      <c r="E2993" s="13" t="s">
        <v>897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1513138</v>
      </c>
      <c r="L2993" s="11" t="n">
        <v>535482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500.78</v>
      </c>
      <c r="W2993" s="14" t="n">
        <v>500.78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ESCOVA DENTAL WIT BA</v>
      </c>
      <c r="AC2993" s="1" t="n">
        <v>53548</v>
      </c>
    </row>
    <row r="2994" customFormat="false" ht="45.75" hidden="false" customHeight="true" outlineLevel="0" collapsed="false">
      <c r="A2994" s="11" t="n">
        <v>3</v>
      </c>
      <c r="B2994" s="12" t="n">
        <v>46234</v>
      </c>
      <c r="C2994" s="12" t="n">
        <v>46262</v>
      </c>
      <c r="D2994" s="11" t="n">
        <v>1675</v>
      </c>
      <c r="E2994" s="13" t="s">
        <v>200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1517548</v>
      </c>
      <c r="L2994" s="11" t="n">
        <v>5068381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300.54</v>
      </c>
      <c r="W2994" s="14" t="n">
        <v>300.54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TALCO BARLA 80G</v>
      </c>
      <c r="AC2994" s="1" t="n">
        <v>506838</v>
      </c>
    </row>
    <row r="2995" customFormat="false" ht="36.75" hidden="false" customHeight="true" outlineLevel="0" collapsed="false">
      <c r="A2995" s="11" t="n">
        <v>3</v>
      </c>
      <c r="B2995" s="12" t="n">
        <v>46247</v>
      </c>
      <c r="C2995" s="12" t="n">
        <v>46262</v>
      </c>
      <c r="D2995" s="11" t="n">
        <v>1916</v>
      </c>
      <c r="E2995" s="13" t="s">
        <v>454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1542928</v>
      </c>
      <c r="L2995" s="11" t="n">
        <v>111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249.5</v>
      </c>
      <c r="W2995" s="14" t="n">
        <v>249.5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GOMA DE MANDIOCA 500</v>
      </c>
      <c r="AC2995" s="1" t="n">
        <v>111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ASACOMP.FRAG1K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46239</v>
      </c>
      <c r="C3161" s="12" t="n">
        <v>46268</v>
      </c>
      <c r="D3161" s="11" t="n">
        <v>1612</v>
      </c>
      <c r="E3161" s="13" t="s">
        <v>330</v>
      </c>
      <c r="F3161" s="11" t="n">
        <v>24</v>
      </c>
      <c r="G3161" s="13" t="s">
        <v>64</v>
      </c>
      <c r="H3161" s="11" t="n">
        <v>2110405</v>
      </c>
      <c r="I3161" s="13" t="s">
        <v>57</v>
      </c>
      <c r="J3161" s="11" t="n">
        <v>1504117</v>
      </c>
      <c r="L3161" s="11" t="n">
        <v>23076073</v>
      </c>
      <c r="M3161" s="13" t="s">
        <v>35</v>
      </c>
      <c r="N3161" s="13" t="s">
        <v>59</v>
      </c>
      <c r="P3161" s="11" t="n">
        <v>167</v>
      </c>
      <c r="Q3161" s="13" t="s">
        <v>119</v>
      </c>
      <c r="R3161" s="13" t="s">
        <v>66</v>
      </c>
      <c r="S3161" s="11" t="n">
        <v>1130101</v>
      </c>
      <c r="T3161" s="13" t="s">
        <v>67</v>
      </c>
      <c r="U3161" s="14" t="n">
        <v>496.59</v>
      </c>
      <c r="W3161" s="14" t="n">
        <v>0</v>
      </c>
      <c r="X3161" s="13" t="s">
        <v>2549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AMENDOIM JAPONES DORI 30G</v>
      </c>
      <c r="AC3161" s="1" t="n">
        <v>2307607</v>
      </c>
    </row>
    <row r="3162" customFormat="false" ht="45.75" hidden="false" customHeight="true" outlineLevel="0" collapsed="false">
      <c r="A3162" s="11" t="n">
        <v>3</v>
      </c>
      <c r="B3162" s="12" t="n">
        <v>46239</v>
      </c>
      <c r="C3162" s="12" t="n">
        <v>46268</v>
      </c>
      <c r="D3162" s="11" t="n">
        <v>1612</v>
      </c>
      <c r="E3162" s="13" t="s">
        <v>330</v>
      </c>
      <c r="F3162" s="11" t="n">
        <v>24</v>
      </c>
      <c r="G3162" s="13" t="s">
        <v>64</v>
      </c>
      <c r="H3162" s="11" t="n">
        <v>2110405</v>
      </c>
      <c r="I3162" s="13" t="s">
        <v>57</v>
      </c>
      <c r="J3162" s="11" t="n">
        <v>1504139</v>
      </c>
      <c r="L3162" s="11" t="n">
        <v>23076083</v>
      </c>
      <c r="M3162" s="13" t="s">
        <v>35</v>
      </c>
      <c r="N3162" s="13" t="s">
        <v>59</v>
      </c>
      <c r="P3162" s="11" t="n">
        <v>167</v>
      </c>
      <c r="Q3162" s="13" t="s">
        <v>119</v>
      </c>
      <c r="R3162" s="13" t="s">
        <v>66</v>
      </c>
      <c r="S3162" s="11" t="n">
        <v>1130101</v>
      </c>
      <c r="T3162" s="13" t="s">
        <v>67</v>
      </c>
      <c r="U3162" s="14" t="n">
        <v>368.38</v>
      </c>
      <c r="W3162" s="14" t="n">
        <v>0</v>
      </c>
      <c r="X3162" s="13" t="s">
        <v>2550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OVO KINDER JOY 20G</v>
      </c>
      <c r="AC3162" s="1" t="n">
        <v>2307608</v>
      </c>
    </row>
    <row r="3163" customFormat="false" ht="45.75" hidden="false" customHeight="true" outlineLevel="0" collapsed="false">
      <c r="A3163" s="11" t="n">
        <v>3</v>
      </c>
      <c r="B3163" s="12" t="n">
        <v>46239</v>
      </c>
      <c r="C3163" s="12" t="n">
        <v>46268</v>
      </c>
      <c r="D3163" s="11" t="n">
        <v>1601</v>
      </c>
      <c r="E3163" s="13" t="s">
        <v>194</v>
      </c>
      <c r="F3163" s="11" t="n">
        <v>24</v>
      </c>
      <c r="G3163" s="13" t="s">
        <v>64</v>
      </c>
      <c r="H3163" s="11" t="n">
        <v>2110405</v>
      </c>
      <c r="I3163" s="13" t="s">
        <v>57</v>
      </c>
      <c r="J3163" s="11" t="n">
        <v>1508061</v>
      </c>
      <c r="L3163" s="11" t="n">
        <v>9610983</v>
      </c>
      <c r="M3163" s="13" t="s">
        <v>35</v>
      </c>
      <c r="N3163" s="13" t="s">
        <v>59</v>
      </c>
      <c r="P3163" s="11" t="n">
        <v>167</v>
      </c>
      <c r="Q3163" s="13" t="s">
        <v>119</v>
      </c>
      <c r="R3163" s="13" t="s">
        <v>66</v>
      </c>
      <c r="S3163" s="11" t="n">
        <v>1130101</v>
      </c>
      <c r="T3163" s="13" t="s">
        <v>67</v>
      </c>
      <c r="U3163" s="14" t="n">
        <v>477.87</v>
      </c>
      <c r="W3163" s="14" t="n">
        <v>0</v>
      </c>
      <c r="X3163" s="13" t="s">
        <v>2551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TRIGO TRIGOLAR C/F1K</v>
      </c>
      <c r="AC3163" s="1" t="n">
        <v>860572</v>
      </c>
    </row>
    <row r="3164" customFormat="false" ht="54.75" hidden="false" customHeight="true" outlineLevel="0" collapsed="false">
      <c r="A3164" s="11" t="n">
        <v>3</v>
      </c>
      <c r="B3164" s="12" t="n">
        <v>46239</v>
      </c>
      <c r="C3164" s="12" t="n">
        <v>46268</v>
      </c>
      <c r="D3164" s="11" t="n">
        <v>1107</v>
      </c>
      <c r="E3164" s="13" t="s">
        <v>202</v>
      </c>
      <c r="F3164" s="11" t="n">
        <v>24</v>
      </c>
      <c r="G3164" s="13" t="s">
        <v>64</v>
      </c>
      <c r="H3164" s="11" t="n">
        <v>2110405</v>
      </c>
      <c r="I3164" s="13" t="s">
        <v>57</v>
      </c>
      <c r="J3164" s="11" t="n">
        <v>1509650</v>
      </c>
      <c r="L3164" s="11" t="n">
        <v>4383353</v>
      </c>
      <c r="M3164" s="13" t="s">
        <v>35</v>
      </c>
      <c r="N3164" s="13" t="s">
        <v>59</v>
      </c>
      <c r="P3164" s="11" t="n">
        <v>167</v>
      </c>
      <c r="Q3164" s="13" t="s">
        <v>119</v>
      </c>
      <c r="R3164" s="13" t="s">
        <v>66</v>
      </c>
      <c r="S3164" s="11" t="n">
        <v>1130101</v>
      </c>
      <c r="T3164" s="13" t="s">
        <v>67</v>
      </c>
      <c r="U3164" s="14" t="n">
        <v>984.44</v>
      </c>
      <c r="W3164" s="14" t="n">
        <v>0</v>
      </c>
      <c r="X3164" s="13" t="s">
        <v>2552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BOLINHO MORANGO 7308</v>
      </c>
      <c r="AC3164" s="1" t="n">
        <v>438335</v>
      </c>
    </row>
    <row r="3165" customFormat="false" ht="36.75" hidden="false" customHeight="true" outlineLevel="0" collapsed="false">
      <c r="A3165" s="11" t="n">
        <v>3</v>
      </c>
      <c r="B3165" s="12" t="n">
        <v>46245</v>
      </c>
      <c r="C3165" s="12" t="n">
        <v>46268</v>
      </c>
      <c r="D3165" s="11" t="n">
        <v>1699</v>
      </c>
      <c r="E3165" s="13" t="s">
        <v>80</v>
      </c>
      <c r="F3165" s="11" t="n">
        <v>24</v>
      </c>
      <c r="G3165" s="13" t="s">
        <v>64</v>
      </c>
      <c r="H3165" s="11" t="n">
        <v>2110405</v>
      </c>
      <c r="I3165" s="13" t="s">
        <v>57</v>
      </c>
      <c r="J3165" s="11" t="n">
        <v>1537045</v>
      </c>
      <c r="L3165" s="11" t="n">
        <v>3107412</v>
      </c>
      <c r="M3165" s="13" t="s">
        <v>35</v>
      </c>
      <c r="N3165" s="13" t="s">
        <v>59</v>
      </c>
      <c r="P3165" s="11" t="n">
        <v>167</v>
      </c>
      <c r="Q3165" s="13" t="s">
        <v>119</v>
      </c>
      <c r="R3165" s="13" t="s">
        <v>66</v>
      </c>
      <c r="S3165" s="11" t="n">
        <v>1130101</v>
      </c>
      <c r="T3165" s="13" t="s">
        <v>67</v>
      </c>
      <c r="U3165" s="14" t="n">
        <v>1384</v>
      </c>
      <c r="W3165" s="14" t="n">
        <v>0</v>
      </c>
      <c r="X3165" s="13" t="s">
        <v>2553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LING CALABRESA PERD</v>
      </c>
      <c r="AC3165" s="1" t="n">
        <v>310741</v>
      </c>
    </row>
    <row r="3166" customFormat="false" ht="63.75" hidden="false" customHeight="true" outlineLevel="0" collapsed="false">
      <c r="A3166" s="11" t="n">
        <v>3</v>
      </c>
      <c r="B3166" s="12" t="n">
        <v>46247</v>
      </c>
      <c r="C3166" s="12" t="n">
        <v>46268</v>
      </c>
      <c r="D3166" s="11" t="n">
        <v>1740</v>
      </c>
      <c r="E3166" s="13" t="s">
        <v>207</v>
      </c>
      <c r="F3166" s="11" t="n">
        <v>24</v>
      </c>
      <c r="G3166" s="13" t="s">
        <v>64</v>
      </c>
      <c r="H3166" s="11" t="n">
        <v>2110405</v>
      </c>
      <c r="I3166" s="13" t="s">
        <v>57</v>
      </c>
      <c r="J3166" s="11" t="n">
        <v>1542816</v>
      </c>
      <c r="L3166" s="11" t="n">
        <v>12589882</v>
      </c>
      <c r="M3166" s="13" t="s">
        <v>35</v>
      </c>
      <c r="N3166" s="13" t="s">
        <v>59</v>
      </c>
      <c r="P3166" s="11" t="n">
        <v>167</v>
      </c>
      <c r="Q3166" s="13" t="s">
        <v>119</v>
      </c>
      <c r="R3166" s="13" t="s">
        <v>66</v>
      </c>
      <c r="S3166" s="11" t="n">
        <v>1130101</v>
      </c>
      <c r="T3166" s="13" t="s">
        <v>67</v>
      </c>
      <c r="U3166" s="14" t="n">
        <v>354.21</v>
      </c>
      <c r="W3166" s="14" t="n">
        <v>0</v>
      </c>
      <c r="X3166" s="13" t="s">
        <v>2554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IOG BI-CAMADA MGO CO</v>
      </c>
      <c r="AC3166" s="1" t="n">
        <v>1258988</v>
      </c>
    </row>
    <row r="3167" customFormat="false" ht="45.75" hidden="false" customHeight="true" outlineLevel="0" collapsed="false">
      <c r="A3167" s="11" t="n">
        <v>3</v>
      </c>
      <c r="B3167" s="12" t="n">
        <v>46247</v>
      </c>
      <c r="C3167" s="12" t="n">
        <v>46268</v>
      </c>
      <c r="D3167" s="11" t="n">
        <v>1921</v>
      </c>
      <c r="E3167" s="13" t="s">
        <v>313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1543026</v>
      </c>
      <c r="L3167" s="11" t="n">
        <v>137022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355.96</v>
      </c>
      <c r="W3167" s="14" t="n">
        <v>0</v>
      </c>
      <c r="X3167" s="13" t="s">
        <v>2555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CANJICA MILHO BRANCO 400G</v>
      </c>
      <c r="AC3167" s="1" t="n">
        <v>21254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194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1576463</v>
      </c>
      <c r="L3168" s="11" t="n">
        <v>9663141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603.25</v>
      </c>
      <c r="W3168" s="14" t="n">
        <v>0</v>
      </c>
      <c r="X3168" s="13" t="s">
        <v>2556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46253</v>
      </c>
      <c r="C3169" s="12" t="n">
        <v>46268</v>
      </c>
      <c r="D3169" s="11" t="n">
        <v>1608</v>
      </c>
      <c r="E3169" s="13" t="s">
        <v>63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1576488</v>
      </c>
      <c r="L3169" s="11" t="n">
        <v>17150321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789.29</v>
      </c>
      <c r="W3169" s="14" t="n">
        <v>0</v>
      </c>
      <c r="X3169" s="13" t="s">
        <v>2557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TODDYNHO CHOCOLATE</v>
      </c>
      <c r="AC3169" s="1" t="n">
        <v>1715032</v>
      </c>
    </row>
    <row r="3170" customFormat="false" ht="36.75" hidden="false" customHeight="true" outlineLevel="0" collapsed="false">
      <c r="A3170" s="11" t="n">
        <v>3</v>
      </c>
      <c r="B3170" s="12" t="n">
        <v>46253</v>
      </c>
      <c r="C3170" s="12" t="n">
        <v>46268</v>
      </c>
      <c r="D3170" s="11" t="n">
        <v>1605</v>
      </c>
      <c r="E3170" s="13" t="s">
        <v>140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1580430</v>
      </c>
      <c r="L3170" s="11" t="n">
        <v>223956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511.86</v>
      </c>
      <c r="W3170" s="14" t="n">
        <v>0</v>
      </c>
      <c r="X3170" s="13" t="s">
        <v>2558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SUCO DE LARANJA VIGOR 200ML</v>
      </c>
      <c r="AC3170" s="1" t="n">
        <v>223956</v>
      </c>
    </row>
    <row r="3171" customFormat="false" ht="36.75" hidden="false" customHeight="true" outlineLevel="0" collapsed="false">
      <c r="A3171" s="11" t="n">
        <v>3</v>
      </c>
      <c r="B3171" s="12" t="n">
        <v>46254</v>
      </c>
      <c r="C3171" s="12" t="n">
        <v>46268</v>
      </c>
      <c r="D3171" s="11" t="n">
        <v>1723</v>
      </c>
      <c r="E3171" s="13" t="s">
        <v>95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1580442</v>
      </c>
      <c r="L3171" s="11" t="n">
        <v>602371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1841.2</v>
      </c>
      <c r="W3171" s="14" t="n">
        <v>0</v>
      </c>
      <c r="X3171" s="13" t="s">
        <v>2559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TRASEIRO DE BOI L1</v>
      </c>
      <c r="AC3171" s="1" t="n">
        <v>175182</v>
      </c>
    </row>
    <row r="3172" customFormat="false" ht="36.75" hidden="false" customHeight="true" outlineLevel="0" collapsed="false">
      <c r="A3172" s="11" t="n">
        <v>3</v>
      </c>
      <c r="B3172" s="12" t="n">
        <v>46256</v>
      </c>
      <c r="C3172" s="12" t="n">
        <v>46268</v>
      </c>
      <c r="D3172" s="11" t="n">
        <v>1621</v>
      </c>
      <c r="E3172" s="13" t="s">
        <v>392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1595605</v>
      </c>
      <c r="L3172" s="11" t="n">
        <v>974217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972.06</v>
      </c>
      <c r="W3172" s="14" t="n">
        <v>0</v>
      </c>
      <c r="X3172" s="13" t="s">
        <v>2560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REFR. ANTAR DIET 350ML</v>
      </c>
      <c r="AC3172" s="1" t="n">
        <v>974217</v>
      </c>
    </row>
    <row r="3173" customFormat="false" ht="36.75" hidden="false" customHeight="true" outlineLevel="0" collapsed="false">
      <c r="A3173" s="11" t="n">
        <v>3</v>
      </c>
      <c r="B3173" s="12" t="n">
        <v>46256</v>
      </c>
      <c r="C3173" s="12" t="n">
        <v>46268</v>
      </c>
      <c r="D3173" s="11" t="n">
        <v>1621</v>
      </c>
      <c r="E3173" s="13" t="s">
        <v>392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1595624</v>
      </c>
      <c r="L3173" s="11" t="n">
        <v>974218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671.58</v>
      </c>
      <c r="W3173" s="14" t="n">
        <v>0</v>
      </c>
      <c r="X3173" s="13" t="s">
        <v>2561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REFRI. GUARANA BARE 2L</v>
      </c>
      <c r="AC3173" s="1" t="n">
        <v>974218</v>
      </c>
    </row>
    <row r="3174" customFormat="false" ht="54.75" hidden="false" customHeight="true" outlineLevel="0" collapsed="false">
      <c r="A3174" s="11" t="n">
        <v>3</v>
      </c>
      <c r="B3174" s="12" t="n">
        <v>46260</v>
      </c>
      <c r="C3174" s="12" t="n">
        <v>46268</v>
      </c>
      <c r="D3174" s="11" t="n">
        <v>1814</v>
      </c>
      <c r="E3174" s="13" t="s">
        <v>440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1608692</v>
      </c>
      <c r="L3174" s="11" t="n">
        <v>287601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673.16</v>
      </c>
      <c r="W3174" s="14" t="n">
        <v>0</v>
      </c>
      <c r="X3174" s="13" t="s">
        <v>2562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POLPA GRAVIOLA 100G</v>
      </c>
      <c r="AC3174" s="1" t="n">
        <v>28760</v>
      </c>
    </row>
    <row r="3175" customFormat="false" ht="54.75" hidden="false" customHeight="true" outlineLevel="0" collapsed="false">
      <c r="A3175" s="11" t="n">
        <v>3</v>
      </c>
      <c r="B3175" s="12" t="n">
        <v>46260</v>
      </c>
      <c r="C3175" s="12" t="n">
        <v>46268</v>
      </c>
      <c r="D3175" s="11" t="n">
        <v>1642</v>
      </c>
      <c r="E3175" s="13" t="s">
        <v>340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1608717</v>
      </c>
      <c r="L3175" s="11" t="n">
        <v>1038851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718.72</v>
      </c>
      <c r="W3175" s="14" t="n">
        <v>0</v>
      </c>
      <c r="X3175" s="13" t="s">
        <v>2563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PAO DE FORMA BROTHER</v>
      </c>
      <c r="AC3175" s="1" t="n">
        <v>1038859</v>
      </c>
    </row>
    <row r="3176" customFormat="false" ht="36.75" hidden="false" customHeight="true" outlineLevel="0" collapsed="false">
      <c r="A3176" s="11" t="n">
        <v>3</v>
      </c>
      <c r="B3176" s="12" t="n">
        <v>46260</v>
      </c>
      <c r="C3176" s="12" t="n">
        <v>46268</v>
      </c>
      <c r="D3176" s="11" t="n">
        <v>1705</v>
      </c>
      <c r="E3176" s="13" t="s">
        <v>149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1609170</v>
      </c>
      <c r="L3176" s="11" t="n">
        <v>12689187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50.39</v>
      </c>
      <c r="W3176" s="14" t="n">
        <v>0</v>
      </c>
      <c r="X3176" s="13" t="s">
        <v>2564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ENERG.MONSTER ABSOLU</v>
      </c>
      <c r="AC3176" s="1" t="n">
        <v>1268918</v>
      </c>
    </row>
    <row r="3177" customFormat="false" ht="36.75" hidden="false" customHeight="true" outlineLevel="0" collapsed="false">
      <c r="A3177" s="11" t="n">
        <v>3</v>
      </c>
      <c r="B3177" s="12" t="n">
        <v>46260</v>
      </c>
      <c r="C3177" s="12" t="n">
        <v>46268</v>
      </c>
      <c r="D3177" s="11" t="n">
        <v>1705</v>
      </c>
      <c r="E3177" s="13" t="s">
        <v>149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1609181</v>
      </c>
      <c r="L3177" s="11" t="n">
        <v>12689207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2473.12</v>
      </c>
      <c r="W3177" s="14" t="n">
        <v>0</v>
      </c>
      <c r="X3177" s="13" t="s">
        <v>2565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KAPO UVA 200ML</v>
      </c>
      <c r="AC3177" s="1" t="n">
        <v>1268920</v>
      </c>
    </row>
    <row r="3178" customFormat="false" ht="36.75" hidden="false" customHeight="true" outlineLevel="0" collapsed="false">
      <c r="A3178" s="11" t="n">
        <v>3</v>
      </c>
      <c r="B3178" s="12" t="n">
        <v>46260</v>
      </c>
      <c r="C3178" s="12" t="n">
        <v>46268</v>
      </c>
      <c r="D3178" s="11" t="n">
        <v>1705</v>
      </c>
      <c r="E3178" s="13" t="s">
        <v>149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1609185</v>
      </c>
      <c r="L3178" s="11" t="n">
        <v>20135145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3474.87</v>
      </c>
      <c r="W3178" s="14" t="n">
        <v>0</v>
      </c>
      <c r="X3178" s="13" t="s">
        <v>2566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 FANTA UVA 200ML</v>
      </c>
      <c r="AC3178" s="1" t="n">
        <v>2013514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412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1610122</v>
      </c>
      <c r="L3179" s="11" t="n">
        <v>151781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4394.4</v>
      </c>
      <c r="W3179" s="14" t="n">
        <v>0</v>
      </c>
      <c r="X3179" s="13" t="s">
        <v>2567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46244</v>
      </c>
      <c r="C3180" s="12" t="n">
        <v>46268</v>
      </c>
      <c r="D3180" s="11" t="n">
        <v>1836</v>
      </c>
      <c r="E3180" s="13" t="s">
        <v>973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1613346</v>
      </c>
      <c r="L3180" s="11" t="n">
        <v>248605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38</v>
      </c>
      <c r="S3180" s="11" t="n">
        <v>4210315</v>
      </c>
      <c r="T3180" s="13" t="s">
        <v>566</v>
      </c>
      <c r="U3180" s="14" t="n">
        <v>166.52</v>
      </c>
      <c r="W3180" s="14" t="n">
        <v>0</v>
      </c>
      <c r="X3180" s="13" t="s">
        <v>2487</v>
      </c>
      <c r="Z3180" s="1" t="str">
        <f aca="false">IF($T3180="","",IFERROR(INDEX('Resumo Grupos'!$AC$3:$AC$200,MATCH($T3180,'Resumo Grupos'!$AB$3:$AB$200,0)),"n/d"))</f>
        <v>Despesa</v>
      </c>
      <c r="AA3180" s="1" t="str">
        <f aca="false">IF($T3180="","",IF(COUNTIF('Resumo Grupos'!$AE$3:$AE$40,$T3180)&gt;0,"NAO","SIM"))</f>
        <v>SIM</v>
      </c>
      <c r="AB3180" s="1"/>
      <c r="AC3180" s="1"/>
    </row>
    <row r="3181" customFormat="false" ht="27.75" hidden="false" customHeight="true" outlineLevel="0" collapsed="false">
      <c r="A3181" s="11" t="n">
        <v>3</v>
      </c>
      <c r="B3181" s="12" t="n">
        <v>46266</v>
      </c>
      <c r="C3181" s="12" t="n">
        <v>46268</v>
      </c>
      <c r="D3181" s="11" t="n">
        <v>10096</v>
      </c>
      <c r="E3181" s="13" t="s">
        <v>1638</v>
      </c>
      <c r="F3181" s="11" t="n">
        <v>34</v>
      </c>
      <c r="G3181" s="13" t="s">
        <v>56</v>
      </c>
      <c r="H3181" s="11" t="n">
        <v>2110405</v>
      </c>
      <c r="I3181" s="13" t="s">
        <v>57</v>
      </c>
      <c r="J3181" s="11" t="n">
        <v>1638165</v>
      </c>
      <c r="L3181" s="11" t="n">
        <v>240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180</v>
      </c>
      <c r="W3181" s="14" t="n">
        <v>0</v>
      </c>
      <c r="X3181" s="13" t="s">
        <v>2568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BOLO MIYAZAKI GRANDE</v>
      </c>
      <c r="AC3181" s="1" t="n">
        <v>240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99</v>
      </c>
      <c r="F3182" s="11" t="n">
        <v>13</v>
      </c>
      <c r="G3182" s="13" t="s">
        <v>100</v>
      </c>
      <c r="H3182" s="11" t="n">
        <v>2110101</v>
      </c>
      <c r="I3182" s="13" t="s">
        <v>53</v>
      </c>
      <c r="J3182" s="11" t="n">
        <v>1646146</v>
      </c>
      <c r="L3182" s="11" t="n">
        <v>4577</v>
      </c>
      <c r="M3182" s="13" t="s">
        <v>35</v>
      </c>
      <c r="N3182" s="13" t="s">
        <v>89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135</v>
      </c>
      <c r="W3182" s="14" t="n">
        <v>0</v>
      </c>
      <c r="X3182" s="13" t="s">
        <v>2569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46231</v>
      </c>
      <c r="C3183" s="12" t="n">
        <v>46269</v>
      </c>
      <c r="D3183" s="11" t="n">
        <v>33</v>
      </c>
      <c r="E3183" s="13" t="s">
        <v>91</v>
      </c>
      <c r="F3183" s="11" t="n">
        <v>34</v>
      </c>
      <c r="G3183" s="13" t="s">
        <v>56</v>
      </c>
      <c r="H3183" s="11" t="n">
        <v>2110405</v>
      </c>
      <c r="I3183" s="13" t="s">
        <v>57</v>
      </c>
      <c r="J3183" s="11" t="n">
        <v>1464721</v>
      </c>
      <c r="L3183" s="11" t="n">
        <v>227878</v>
      </c>
      <c r="M3183" s="13" t="s">
        <v>35</v>
      </c>
      <c r="N3183" s="13" t="s">
        <v>59</v>
      </c>
      <c r="P3183" s="11" t="n">
        <v>101</v>
      </c>
      <c r="Q3183" s="13" t="s">
        <v>60</v>
      </c>
      <c r="R3183" s="13" t="s">
        <v>311</v>
      </c>
      <c r="S3183" s="11" t="n">
        <v>2210202</v>
      </c>
      <c r="T3183" s="13" t="s">
        <v>311</v>
      </c>
      <c r="U3183" s="14" t="n">
        <v>1000</v>
      </c>
      <c r="W3183" s="14" t="n">
        <v>0</v>
      </c>
      <c r="X3183" s="13" t="s">
        <v>312</v>
      </c>
      <c r="Z3183" s="1" t="str">
        <f aca="false">IF($T3183="","",IFERROR(INDEX('Resumo Grupos'!$AC$3:$AC$200,MATCH($T3183,'Resumo Grupos'!$AB$3:$AB$200,0)),"n/d"))</f>
        <v>Empréstimo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63.75" hidden="false" customHeight="true" outlineLevel="0" collapsed="false">
      <c r="A3184" s="11" t="n">
        <v>3</v>
      </c>
      <c r="B3184" s="12" t="n">
        <v>46234</v>
      </c>
      <c r="C3184" s="12" t="n">
        <v>46269</v>
      </c>
      <c r="D3184" s="11" t="n">
        <v>519</v>
      </c>
      <c r="E3184" s="13" t="s">
        <v>303</v>
      </c>
      <c r="F3184" s="11" t="n">
        <v>34</v>
      </c>
      <c r="G3184" s="13" t="s">
        <v>56</v>
      </c>
      <c r="H3184" s="11" t="n">
        <v>2110405</v>
      </c>
      <c r="I3184" s="13" t="s">
        <v>57</v>
      </c>
      <c r="J3184" s="11" t="n">
        <v>1477410</v>
      </c>
      <c r="L3184" s="11" t="n">
        <v>229713</v>
      </c>
      <c r="M3184" s="13" t="s">
        <v>189</v>
      </c>
      <c r="N3184" s="13" t="s">
        <v>59</v>
      </c>
      <c r="P3184" s="11" t="n">
        <v>101</v>
      </c>
      <c r="Q3184" s="13" t="s">
        <v>60</v>
      </c>
      <c r="R3184" s="13" t="s">
        <v>311</v>
      </c>
      <c r="S3184" s="11" t="n">
        <v>2210203</v>
      </c>
      <c r="T3184" s="13" t="s">
        <v>2109</v>
      </c>
      <c r="U3184" s="14" t="n">
        <v>50000</v>
      </c>
      <c r="W3184" s="14" t="n">
        <v>0</v>
      </c>
      <c r="X3184" s="13" t="s">
        <v>2110</v>
      </c>
      <c r="Z3184" s="1" t="str">
        <f aca="false">IF($T3184="","",IFERROR(INDEX('Resumo Grupos'!$AC$3:$AC$200,MATCH($T3184,'Resumo Grupos'!$AB$3:$AB$200,0)),"n/d"))</f>
        <v>Empréstimo</v>
      </c>
      <c r="AA3184" s="1" t="str">
        <f aca="false">IF($T3184="","",IF(COUNTIF('Resumo Grupos'!$AE$3:$AE$40,$T3184)&gt;0,"NAO","SIM"))</f>
        <v>NAO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46239</v>
      </c>
      <c r="C3185" s="12" t="n">
        <v>46269</v>
      </c>
      <c r="D3185" s="11" t="n">
        <v>1699</v>
      </c>
      <c r="E3185" s="13" t="s">
        <v>80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1512621</v>
      </c>
      <c r="L3185" s="11" t="n">
        <v>3101543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986.04</v>
      </c>
      <c r="W3185" s="14" t="n">
        <v>0</v>
      </c>
      <c r="X3185" s="13" t="s">
        <v>2570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CONS CARNE BO320G</v>
      </c>
      <c r="AC3185" s="1" t="n">
        <v>310154</v>
      </c>
    </row>
    <row r="3186" customFormat="false" ht="45.75" hidden="false" customHeight="true" outlineLevel="0" collapsed="false">
      <c r="A3186" s="11" t="n">
        <v>3</v>
      </c>
      <c r="B3186" s="12" t="n">
        <v>46240</v>
      </c>
      <c r="C3186" s="12" t="n">
        <v>46269</v>
      </c>
      <c r="D3186" s="11" t="n">
        <v>1136</v>
      </c>
      <c r="E3186" s="13" t="s">
        <v>897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1513145</v>
      </c>
      <c r="L3186" s="11" t="n">
        <v>535483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66</v>
      </c>
      <c r="S3186" s="11" t="n">
        <v>1130101</v>
      </c>
      <c r="T3186" s="13" t="s">
        <v>67</v>
      </c>
      <c r="U3186" s="14" t="n">
        <v>500.78</v>
      </c>
      <c r="W3186" s="14" t="n">
        <v>0</v>
      </c>
      <c r="X3186" s="13" t="s">
        <v>2571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ESCOVA DENTAL WIT BA</v>
      </c>
      <c r="AC3186" s="1" t="n">
        <v>53548</v>
      </c>
    </row>
    <row r="3187" customFormat="false" ht="36.75" hidden="false" customHeight="true" outlineLevel="0" collapsed="false">
      <c r="A3187" s="11" t="n">
        <v>3</v>
      </c>
      <c r="B3187" s="12" t="n">
        <v>46234</v>
      </c>
      <c r="C3187" s="12" t="n">
        <v>46269</v>
      </c>
      <c r="D3187" s="11" t="n">
        <v>1675</v>
      </c>
      <c r="E3187" s="13" t="s">
        <v>200</v>
      </c>
      <c r="F3187" s="11" t="n">
        <v>24</v>
      </c>
      <c r="G3187" s="13" t="s">
        <v>64</v>
      </c>
      <c r="H3187" s="11" t="n">
        <v>2110405</v>
      </c>
      <c r="I3187" s="13" t="s">
        <v>57</v>
      </c>
      <c r="J3187" s="11" t="n">
        <v>1517556</v>
      </c>
      <c r="L3187" s="11" t="n">
        <v>5068382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300.54</v>
      </c>
      <c r="W3187" s="14" t="n">
        <v>0</v>
      </c>
      <c r="X3187" s="13" t="s">
        <v>2572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nao encontrado</v>
      </c>
      <c r="AC3187" s="1" t="n">
        <v>5068382</v>
      </c>
    </row>
    <row r="3188" customFormat="false" ht="36.75" hidden="false" customHeight="true" outlineLevel="0" collapsed="false">
      <c r="A3188" s="11" t="n">
        <v>3</v>
      </c>
      <c r="B3188" s="12" t="n">
        <v>46249</v>
      </c>
      <c r="C3188" s="12" t="n">
        <v>46269</v>
      </c>
      <c r="D3188" s="11" t="n">
        <v>1815</v>
      </c>
      <c r="E3188" s="13" t="s">
        <v>73</v>
      </c>
      <c r="F3188" s="11" t="n">
        <v>24</v>
      </c>
      <c r="G3188" s="13" t="s">
        <v>64</v>
      </c>
      <c r="H3188" s="11" t="n">
        <v>2110405</v>
      </c>
      <c r="I3188" s="13" t="s">
        <v>57</v>
      </c>
      <c r="J3188" s="11" t="n">
        <v>1551639</v>
      </c>
      <c r="L3188" s="11" t="n">
        <v>4625882</v>
      </c>
      <c r="M3188" s="13" t="s">
        <v>35</v>
      </c>
      <c r="N3188" s="13" t="s">
        <v>59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655.61</v>
      </c>
      <c r="W3188" s="14" t="n">
        <v>0</v>
      </c>
      <c r="X3188" s="13" t="s">
        <v>2573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FIGADO BOVINO KG</v>
      </c>
      <c r="AC3188" s="1" t="n">
        <v>398009</v>
      </c>
    </row>
    <row r="3189" customFormat="false" ht="36.75" hidden="false" customHeight="true" outlineLevel="0" collapsed="false">
      <c r="A3189" s="11" t="n">
        <v>3</v>
      </c>
      <c r="B3189" s="12" t="n">
        <v>46247</v>
      </c>
      <c r="C3189" s="12" t="n">
        <v>46269</v>
      </c>
      <c r="D3189" s="11" t="n">
        <v>1720</v>
      </c>
      <c r="E3189" s="13" t="s">
        <v>1304</v>
      </c>
      <c r="F3189" s="11" t="n">
        <v>24</v>
      </c>
      <c r="G3189" s="13" t="s">
        <v>64</v>
      </c>
      <c r="H3189" s="11" t="n">
        <v>2110405</v>
      </c>
      <c r="I3189" s="13" t="s">
        <v>57</v>
      </c>
      <c r="J3189" s="11" t="n">
        <v>1551686</v>
      </c>
      <c r="L3189" s="11" t="n">
        <v>613791</v>
      </c>
      <c r="M3189" s="13" t="s">
        <v>35</v>
      </c>
      <c r="N3189" s="13" t="s">
        <v>59</v>
      </c>
      <c r="P3189" s="11" t="n">
        <v>167</v>
      </c>
      <c r="Q3189" s="13" t="s">
        <v>119</v>
      </c>
      <c r="R3189" s="13" t="s">
        <v>66</v>
      </c>
      <c r="S3189" s="11" t="n">
        <v>1130101</v>
      </c>
      <c r="T3189" s="13" t="s">
        <v>67</v>
      </c>
      <c r="U3189" s="14" t="n">
        <v>625.75</v>
      </c>
      <c r="W3189" s="14" t="n">
        <v>0</v>
      </c>
      <c r="X3189" s="13" t="s">
        <v>2574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VELAS D'LUZ 8UN</v>
      </c>
      <c r="AC3189" s="1" t="n">
        <v>48211</v>
      </c>
    </row>
    <row r="3190" customFormat="false" ht="54.75" hidden="false" customHeight="true" outlineLevel="0" collapsed="false">
      <c r="A3190" s="11" t="n">
        <v>3</v>
      </c>
      <c r="B3190" s="12" t="n">
        <v>46255</v>
      </c>
      <c r="C3190" s="12" t="n">
        <v>46269</v>
      </c>
      <c r="D3190" s="11" t="n">
        <v>1643</v>
      </c>
      <c r="E3190" s="13" t="s">
        <v>241</v>
      </c>
      <c r="F3190" s="11" t="n">
        <v>24</v>
      </c>
      <c r="G3190" s="13" t="s">
        <v>64</v>
      </c>
      <c r="H3190" s="11" t="n">
        <v>2110405</v>
      </c>
      <c r="I3190" s="13" t="s">
        <v>57</v>
      </c>
      <c r="J3190" s="11" t="n">
        <v>1582181</v>
      </c>
      <c r="L3190" s="11" t="n">
        <v>10923</v>
      </c>
      <c r="M3190" s="13" t="s">
        <v>35</v>
      </c>
      <c r="N3190" s="13" t="s">
        <v>59</v>
      </c>
      <c r="P3190" s="11" t="n">
        <v>167</v>
      </c>
      <c r="Q3190" s="13" t="s">
        <v>119</v>
      </c>
      <c r="R3190" s="13" t="s">
        <v>66</v>
      </c>
      <c r="S3190" s="11" t="n">
        <v>1130101</v>
      </c>
      <c r="T3190" s="13" t="s">
        <v>67</v>
      </c>
      <c r="U3190" s="14" t="n">
        <v>228</v>
      </c>
      <c r="W3190" s="14" t="n">
        <v>0</v>
      </c>
      <c r="X3190" s="13" t="s">
        <v>2575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COCADA CASMORENINH</v>
      </c>
      <c r="AC3190" s="1" t="n">
        <v>10923</v>
      </c>
    </row>
    <row r="3191" customFormat="false" ht="63.75" hidden="false" customHeight="true" outlineLevel="0" collapsed="false">
      <c r="A3191" s="11" t="n">
        <v>3</v>
      </c>
      <c r="B3191" s="12" t="n">
        <v>46255</v>
      </c>
      <c r="C3191" s="12" t="n">
        <v>46269</v>
      </c>
      <c r="D3191" s="11" t="n">
        <v>1695</v>
      </c>
      <c r="E3191" s="13" t="s">
        <v>335</v>
      </c>
      <c r="F3191" s="11" t="n">
        <v>24</v>
      </c>
      <c r="G3191" s="13" t="s">
        <v>64</v>
      </c>
      <c r="H3191" s="11" t="n">
        <v>2110405</v>
      </c>
      <c r="I3191" s="13" t="s">
        <v>57</v>
      </c>
      <c r="J3191" s="11" t="n">
        <v>1582328</v>
      </c>
      <c r="L3191" s="11" t="n">
        <v>1998602</v>
      </c>
      <c r="M3191" s="13" t="s">
        <v>35</v>
      </c>
      <c r="N3191" s="13" t="s">
        <v>59</v>
      </c>
      <c r="P3191" s="11" t="n">
        <v>167</v>
      </c>
      <c r="Q3191" s="13" t="s">
        <v>119</v>
      </c>
      <c r="R3191" s="13" t="s">
        <v>66</v>
      </c>
      <c r="S3191" s="11" t="n">
        <v>1130101</v>
      </c>
      <c r="T3191" s="13" t="s">
        <v>67</v>
      </c>
      <c r="U3191" s="14" t="n">
        <v>1924.08</v>
      </c>
      <c r="W3191" s="14" t="n">
        <v>0</v>
      </c>
      <c r="X3191" s="13" t="s">
        <v>2576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SUCO JANDAI CAJU500M</v>
      </c>
      <c r="AC3191" s="1" t="n">
        <v>19986</v>
      </c>
    </row>
    <row r="3192" customFormat="false" ht="36.75" hidden="false" customHeight="true" outlineLevel="0" collapsed="false">
      <c r="A3192" s="11" t="n">
        <v>3</v>
      </c>
      <c r="B3192" s="12" t="n">
        <v>46254</v>
      </c>
      <c r="C3192" s="12" t="n">
        <v>46269</v>
      </c>
      <c r="D3192" s="11" t="n">
        <v>1666</v>
      </c>
      <c r="E3192" s="13" t="s">
        <v>273</v>
      </c>
      <c r="F3192" s="11" t="n">
        <v>24</v>
      </c>
      <c r="G3192" s="13" t="s">
        <v>64</v>
      </c>
      <c r="H3192" s="11" t="n">
        <v>2110405</v>
      </c>
      <c r="I3192" s="13" t="s">
        <v>57</v>
      </c>
      <c r="J3192" s="11" t="n">
        <v>1584828</v>
      </c>
      <c r="L3192" s="11" t="n">
        <v>5708732</v>
      </c>
      <c r="M3192" s="13" t="s">
        <v>35</v>
      </c>
      <c r="N3192" s="13" t="s">
        <v>59</v>
      </c>
      <c r="P3192" s="11" t="n">
        <v>167</v>
      </c>
      <c r="Q3192" s="13" t="s">
        <v>119</v>
      </c>
      <c r="R3192" s="13" t="s">
        <v>66</v>
      </c>
      <c r="S3192" s="11" t="n">
        <v>1130101</v>
      </c>
      <c r="T3192" s="13" t="s">
        <v>67</v>
      </c>
      <c r="U3192" s="14" t="n">
        <v>2253.66</v>
      </c>
      <c r="W3192" s="14" t="n">
        <v>0</v>
      </c>
      <c r="X3192" s="13" t="s">
        <v>2577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DUNHILL CARLTON BLEN</v>
      </c>
      <c r="AC3192" s="1" t="n">
        <v>570873</v>
      </c>
    </row>
    <row r="3193" customFormat="false" ht="45.75" hidden="false" customHeight="true" outlineLevel="0" collapsed="false">
      <c r="A3193" s="11" t="n">
        <v>3</v>
      </c>
      <c r="B3193" s="12" t="n">
        <v>46254</v>
      </c>
      <c r="C3193" s="12" t="n">
        <v>46269</v>
      </c>
      <c r="D3193" s="11" t="n">
        <v>1122</v>
      </c>
      <c r="E3193" s="13" t="s">
        <v>1657</v>
      </c>
      <c r="F3193" s="11" t="n">
        <v>24</v>
      </c>
      <c r="G3193" s="13" t="s">
        <v>64</v>
      </c>
      <c r="H3193" s="11" t="n">
        <v>2110405</v>
      </c>
      <c r="I3193" s="13" t="s">
        <v>57</v>
      </c>
      <c r="J3193" s="11" t="n">
        <v>1585055</v>
      </c>
      <c r="L3193" s="11" t="n">
        <v>694811</v>
      </c>
      <c r="M3193" s="13" t="s">
        <v>35</v>
      </c>
      <c r="N3193" s="13" t="s">
        <v>59</v>
      </c>
      <c r="P3193" s="11" t="n">
        <v>167</v>
      </c>
      <c r="Q3193" s="13" t="s">
        <v>119</v>
      </c>
      <c r="R3193" s="13" t="s">
        <v>66</v>
      </c>
      <c r="S3193" s="11" t="n">
        <v>1130101</v>
      </c>
      <c r="T3193" s="13" t="s">
        <v>67</v>
      </c>
      <c r="U3193" s="14" t="n">
        <v>226.8</v>
      </c>
      <c r="W3193" s="14" t="n">
        <v>0</v>
      </c>
      <c r="X3193" s="13" t="s">
        <v>2578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VELA VULCAO DOURADO</v>
      </c>
      <c r="AC3193" s="1" t="n">
        <v>12955</v>
      </c>
    </row>
    <row r="3194" customFormat="false" ht="45.75" hidden="false" customHeight="true" outlineLevel="0" collapsed="false">
      <c r="A3194" s="11" t="n">
        <v>3</v>
      </c>
      <c r="B3194" s="12" t="n">
        <v>46254</v>
      </c>
      <c r="C3194" s="12" t="n">
        <v>46269</v>
      </c>
      <c r="D3194" s="11" t="n">
        <v>1398</v>
      </c>
      <c r="E3194" s="13" t="s">
        <v>1655</v>
      </c>
      <c r="F3194" s="11" t="n">
        <v>24</v>
      </c>
      <c r="G3194" s="13" t="s">
        <v>64</v>
      </c>
      <c r="H3194" s="11" t="n">
        <v>2110405</v>
      </c>
      <c r="I3194" s="13" t="s">
        <v>57</v>
      </c>
      <c r="J3194" s="11" t="n">
        <v>1585250</v>
      </c>
      <c r="L3194" s="11" t="n">
        <v>35501</v>
      </c>
      <c r="M3194" s="13" t="s">
        <v>35</v>
      </c>
      <c r="N3194" s="13" t="s">
        <v>59</v>
      </c>
      <c r="P3194" s="11" t="n">
        <v>167</v>
      </c>
      <c r="Q3194" s="13" t="s">
        <v>119</v>
      </c>
      <c r="R3194" s="13" t="s">
        <v>66</v>
      </c>
      <c r="S3194" s="11" t="n">
        <v>1130101</v>
      </c>
      <c r="T3194" s="13" t="s">
        <v>67</v>
      </c>
      <c r="U3194" s="14" t="n">
        <v>153.33</v>
      </c>
      <c r="W3194" s="14" t="n">
        <v>0</v>
      </c>
      <c r="X3194" s="13" t="s">
        <v>2579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TORNEIRA PLASTICA P/</v>
      </c>
      <c r="AC3194" s="1" t="n">
        <v>1358</v>
      </c>
    </row>
    <row r="3195" customFormat="false" ht="54.75" hidden="false" customHeight="true" outlineLevel="0" collapsed="false">
      <c r="A3195" s="11" t="n">
        <v>3</v>
      </c>
      <c r="B3195" s="12" t="n">
        <v>46255</v>
      </c>
      <c r="C3195" s="12" t="n">
        <v>46269</v>
      </c>
      <c r="D3195" s="11" t="n">
        <v>10027</v>
      </c>
      <c r="E3195" s="13" t="s">
        <v>2272</v>
      </c>
      <c r="F3195" s="11" t="n">
        <v>34</v>
      </c>
      <c r="G3195" s="13" t="s">
        <v>56</v>
      </c>
      <c r="H3195" s="11" t="n">
        <v>2110405</v>
      </c>
      <c r="I3195" s="13" t="s">
        <v>57</v>
      </c>
      <c r="J3195" s="11" t="n">
        <v>1600365</v>
      </c>
      <c r="L3195" s="11" t="n">
        <v>246885</v>
      </c>
      <c r="M3195" s="13" t="s">
        <v>35</v>
      </c>
      <c r="N3195" s="13" t="s">
        <v>59</v>
      </c>
      <c r="P3195" s="11" t="n">
        <v>167</v>
      </c>
      <c r="Q3195" s="13" t="s">
        <v>119</v>
      </c>
      <c r="R3195" s="13" t="s">
        <v>2273</v>
      </c>
      <c r="S3195" s="11" t="n">
        <v>1240103</v>
      </c>
      <c r="T3195" s="13" t="s">
        <v>2274</v>
      </c>
      <c r="U3195" s="14" t="n">
        <v>1000</v>
      </c>
      <c r="W3195" s="14" t="n">
        <v>0</v>
      </c>
      <c r="X3195" s="13" t="s">
        <v>2580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46261</v>
      </c>
      <c r="C3196" s="12" t="n">
        <v>46269</v>
      </c>
      <c r="D3196" s="11" t="n">
        <v>10063</v>
      </c>
      <c r="E3196" s="13" t="s">
        <v>279</v>
      </c>
      <c r="F3196" s="11" t="n">
        <v>24</v>
      </c>
      <c r="G3196" s="13" t="s">
        <v>64</v>
      </c>
      <c r="H3196" s="11" t="n">
        <v>2110405</v>
      </c>
      <c r="I3196" s="13" t="s">
        <v>57</v>
      </c>
      <c r="J3196" s="11" t="n">
        <v>1613272</v>
      </c>
      <c r="L3196" s="11" t="n">
        <v>2781</v>
      </c>
      <c r="M3196" s="13" t="s">
        <v>35</v>
      </c>
      <c r="N3196" s="13" t="s">
        <v>59</v>
      </c>
      <c r="P3196" s="11" t="n">
        <v>167</v>
      </c>
      <c r="Q3196" s="13" t="s">
        <v>119</v>
      </c>
      <c r="R3196" s="13" t="s">
        <v>66</v>
      </c>
      <c r="S3196" s="11" t="n">
        <v>1130101</v>
      </c>
      <c r="T3196" s="13" t="s">
        <v>67</v>
      </c>
      <c r="U3196" s="14" t="n">
        <v>1455</v>
      </c>
      <c r="W3196" s="14" t="n">
        <v>0</v>
      </c>
      <c r="X3196" s="13" t="s">
        <v>2581</v>
      </c>
      <c r="Z3196" s="1" t="str">
        <f aca="false">IF($T3196="","",IFERROR(INDEX('Resumo Grupos'!$AC$3:$AC$200,MATCH($T3196,'Resumo Grupos'!$AB$3:$AB$200,0)),"n/d"))</f>
        <v>Mercadoria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OVOS MARROM UNID</v>
      </c>
      <c r="AC3196" s="1" t="n">
        <v>2781</v>
      </c>
    </row>
    <row r="3197" customFormat="false" ht="45.75" hidden="false" customHeight="true" outlineLevel="0" collapsed="false">
      <c r="A3197" s="11" t="n">
        <v>3</v>
      </c>
      <c r="B3197" s="12" t="n">
        <v>46262</v>
      </c>
      <c r="C3197" s="12" t="n">
        <v>46269</v>
      </c>
      <c r="D3197" s="11" t="n">
        <v>1613</v>
      </c>
      <c r="E3197" s="13" t="s">
        <v>214</v>
      </c>
      <c r="F3197" s="11" t="n">
        <v>24</v>
      </c>
      <c r="G3197" s="13" t="s">
        <v>64</v>
      </c>
      <c r="H3197" s="11" t="n">
        <v>2110405</v>
      </c>
      <c r="I3197" s="13" t="s">
        <v>57</v>
      </c>
      <c r="J3197" s="11" t="n">
        <v>1613491</v>
      </c>
      <c r="L3197" s="11" t="n">
        <v>16248381</v>
      </c>
      <c r="M3197" s="13" t="s">
        <v>35</v>
      </c>
      <c r="N3197" s="13" t="s">
        <v>59</v>
      </c>
      <c r="P3197" s="11" t="n">
        <v>167</v>
      </c>
      <c r="Q3197" s="13" t="s">
        <v>119</v>
      </c>
      <c r="R3197" s="13" t="s">
        <v>66</v>
      </c>
      <c r="S3197" s="11" t="n">
        <v>1130101</v>
      </c>
      <c r="T3197" s="13" t="s">
        <v>67</v>
      </c>
      <c r="U3197" s="14" t="n">
        <v>1100.04</v>
      </c>
      <c r="W3197" s="14" t="n">
        <v>0</v>
      </c>
      <c r="X3197" s="13" t="s">
        <v>2582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  <c r="AB3197" s="1" t="str">
        <f aca="false">IFERROR(INDEX('Mov Entradas (Rel 10497)'!$L:$L,MATCH(AC3197,'Mov Entradas (Rel 10497)'!$I:$I,0)),"nao encontrado")</f>
        <v>FILE PEITOA GRANEL</v>
      </c>
      <c r="AC3197" s="1" t="n">
        <v>1624838</v>
      </c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200</v>
      </c>
      <c r="E3198" s="13" t="s">
        <v>112</v>
      </c>
      <c r="F3198" s="11" t="n">
        <v>34</v>
      </c>
      <c r="G3198" s="13" t="s">
        <v>56</v>
      </c>
      <c r="H3198" s="11" t="n">
        <v>2110405</v>
      </c>
      <c r="I3198" s="13" t="s">
        <v>57</v>
      </c>
      <c r="J3198" s="11" t="n">
        <v>1652683</v>
      </c>
      <c r="L3198" s="11" t="n">
        <v>253720</v>
      </c>
      <c r="M3198" s="13" t="s">
        <v>35</v>
      </c>
      <c r="N3198" s="13" t="s">
        <v>59</v>
      </c>
      <c r="P3198" s="11" t="n">
        <v>167</v>
      </c>
      <c r="Q3198" s="13" t="s">
        <v>119</v>
      </c>
      <c r="R3198" s="13" t="s">
        <v>38</v>
      </c>
      <c r="S3198" s="11" t="n">
        <v>4210309</v>
      </c>
      <c r="T3198" s="13" t="s">
        <v>120</v>
      </c>
      <c r="U3198" s="14" t="n">
        <v>240</v>
      </c>
      <c r="W3198" s="14" t="n">
        <v>0</v>
      </c>
      <c r="X3198" s="13" t="s">
        <v>2583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46263</v>
      </c>
      <c r="C3199" s="12" t="n">
        <v>46269</v>
      </c>
      <c r="D3199" s="11" t="n">
        <v>1722</v>
      </c>
      <c r="E3199" s="13" t="s">
        <v>528</v>
      </c>
      <c r="F3199" s="11" t="n">
        <v>24</v>
      </c>
      <c r="G3199" s="13" t="s">
        <v>64</v>
      </c>
      <c r="H3199" s="11" t="n">
        <v>2110405</v>
      </c>
      <c r="I3199" s="13" t="s">
        <v>57</v>
      </c>
      <c r="J3199" s="11" t="n">
        <v>1629265</v>
      </c>
      <c r="L3199" s="11" t="n">
        <v>250833</v>
      </c>
      <c r="M3199" s="13" t="s">
        <v>35</v>
      </c>
      <c r="N3199" s="13" t="s">
        <v>59</v>
      </c>
      <c r="P3199" s="11" t="n">
        <v>167</v>
      </c>
      <c r="Q3199" s="13" t="s">
        <v>119</v>
      </c>
      <c r="R3199" s="13" t="s">
        <v>66</v>
      </c>
      <c r="S3199" s="11" t="n">
        <v>1130101</v>
      </c>
      <c r="T3199" s="13" t="s">
        <v>67</v>
      </c>
      <c r="U3199" s="14" t="n">
        <v>310</v>
      </c>
      <c r="W3199" s="14" t="n">
        <v>0</v>
      </c>
      <c r="X3199" s="13" t="s">
        <v>2584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PAO INTEGRAL 400G</v>
      </c>
      <c r="AC3199" s="1" t="n">
        <v>7164</v>
      </c>
    </row>
    <row r="3200" customFormat="false" ht="36.75" hidden="false" customHeight="true" outlineLevel="0" collapsed="false">
      <c r="A3200" s="11" t="n">
        <v>3</v>
      </c>
      <c r="B3200" s="12" t="n">
        <v>46266</v>
      </c>
      <c r="C3200" s="12" t="n">
        <v>46269</v>
      </c>
      <c r="D3200" s="11" t="n">
        <v>42</v>
      </c>
      <c r="E3200" s="13" t="s">
        <v>99</v>
      </c>
      <c r="F3200" s="11" t="n">
        <v>34</v>
      </c>
      <c r="G3200" s="13" t="s">
        <v>56</v>
      </c>
      <c r="H3200" s="11" t="n">
        <v>2110101</v>
      </c>
      <c r="I3200" s="13" t="s">
        <v>53</v>
      </c>
      <c r="J3200" s="11" t="n">
        <v>1635042</v>
      </c>
      <c r="L3200" s="11" t="n">
        <v>4568</v>
      </c>
      <c r="M3200" s="13" t="s">
        <v>35</v>
      </c>
      <c r="N3200" s="13" t="s">
        <v>89</v>
      </c>
      <c r="P3200" s="11" t="n">
        <v>167</v>
      </c>
      <c r="Q3200" s="13" t="s">
        <v>119</v>
      </c>
      <c r="R3200" s="13" t="s">
        <v>66</v>
      </c>
      <c r="S3200" s="11" t="n">
        <v>1130101</v>
      </c>
      <c r="T3200" s="13" t="s">
        <v>67</v>
      </c>
      <c r="U3200" s="14" t="n">
        <v>2541.5</v>
      </c>
      <c r="W3200" s="14" t="n">
        <v>0</v>
      </c>
      <c r="X3200" s="13" t="s">
        <v>1354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46266</v>
      </c>
      <c r="C3201" s="12" t="n">
        <v>46269</v>
      </c>
      <c r="D3201" s="11" t="n">
        <v>1615</v>
      </c>
      <c r="E3201" s="13" t="s">
        <v>157</v>
      </c>
      <c r="F3201" s="11" t="n">
        <v>34</v>
      </c>
      <c r="G3201" s="13" t="s">
        <v>56</v>
      </c>
      <c r="H3201" s="11" t="n">
        <v>2110405</v>
      </c>
      <c r="I3201" s="13" t="s">
        <v>57</v>
      </c>
      <c r="J3201" s="11" t="n">
        <v>1635065</v>
      </c>
      <c r="L3201" s="11" t="n">
        <v>251661</v>
      </c>
      <c r="M3201" s="13" t="s">
        <v>35</v>
      </c>
      <c r="N3201" s="13" t="s">
        <v>59</v>
      </c>
      <c r="P3201" s="11" t="n">
        <v>167</v>
      </c>
      <c r="Q3201" s="13" t="s">
        <v>119</v>
      </c>
      <c r="R3201" s="13" t="s">
        <v>66</v>
      </c>
      <c r="S3201" s="11" t="n">
        <v>1130101</v>
      </c>
      <c r="T3201" s="13" t="s">
        <v>67</v>
      </c>
      <c r="U3201" s="14" t="n">
        <v>378</v>
      </c>
      <c r="W3201" s="14" t="n">
        <v>0</v>
      </c>
      <c r="X3201" s="13" t="s">
        <v>2585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46266</v>
      </c>
      <c r="C3202" s="12" t="n">
        <v>46269</v>
      </c>
      <c r="D3202" s="11" t="n">
        <v>1615</v>
      </c>
      <c r="E3202" s="13" t="s">
        <v>157</v>
      </c>
      <c r="F3202" s="11" t="n">
        <v>34</v>
      </c>
      <c r="G3202" s="13" t="s">
        <v>56</v>
      </c>
      <c r="H3202" s="11" t="n">
        <v>2110405</v>
      </c>
      <c r="I3202" s="13" t="s">
        <v>57</v>
      </c>
      <c r="J3202" s="11" t="n">
        <v>1635068</v>
      </c>
      <c r="L3202" s="11" t="n">
        <v>251663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550</v>
      </c>
      <c r="W3202" s="14" t="n">
        <v>0</v>
      </c>
      <c r="X3202" s="13" t="s">
        <v>2586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ALHO KG</v>
      </c>
      <c r="AC3202" s="1" t="n">
        <v>15225</v>
      </c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42</v>
      </c>
      <c r="E3203" s="13" t="s">
        <v>99</v>
      </c>
      <c r="F3203" s="11" t="n">
        <v>13</v>
      </c>
      <c r="G3203" s="13" t="s">
        <v>100</v>
      </c>
      <c r="H3203" s="11" t="n">
        <v>2110101</v>
      </c>
      <c r="I3203" s="13" t="s">
        <v>53</v>
      </c>
      <c r="J3203" s="11" t="n">
        <v>1650772</v>
      </c>
      <c r="L3203" s="11" t="n">
        <v>4578</v>
      </c>
      <c r="M3203" s="13" t="s">
        <v>35</v>
      </c>
      <c r="N3203" s="13" t="s">
        <v>89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157</v>
      </c>
      <c r="W3203" s="14" t="n">
        <v>0</v>
      </c>
      <c r="X3203" s="13" t="s">
        <v>2587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46269</v>
      </c>
      <c r="C3204" s="12" t="n">
        <v>46269</v>
      </c>
      <c r="D3204" s="11" t="n">
        <v>10043</v>
      </c>
      <c r="E3204" s="13" t="s">
        <v>139</v>
      </c>
      <c r="F3204" s="11" t="n">
        <v>13</v>
      </c>
      <c r="G3204" s="13" t="s">
        <v>100</v>
      </c>
      <c r="H3204" s="11" t="n">
        <v>2110101</v>
      </c>
      <c r="I3204" s="13" t="s">
        <v>53</v>
      </c>
      <c r="J3204" s="11" t="n">
        <v>1651226</v>
      </c>
      <c r="L3204" s="11" t="n">
        <v>927</v>
      </c>
      <c r="M3204" s="13" t="s">
        <v>35</v>
      </c>
      <c r="N3204" s="13" t="s">
        <v>89</v>
      </c>
      <c r="P3204" s="11" t="n">
        <v>167</v>
      </c>
      <c r="Q3204" s="13" t="s">
        <v>119</v>
      </c>
      <c r="R3204" s="13" t="s">
        <v>66</v>
      </c>
      <c r="S3204" s="11" t="n">
        <v>1130101</v>
      </c>
      <c r="T3204" s="13" t="s">
        <v>67</v>
      </c>
      <c r="U3204" s="14" t="n">
        <v>270</v>
      </c>
      <c r="W3204" s="14" t="n">
        <v>0</v>
      </c>
      <c r="X3204" s="13" t="s">
        <v>2588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BRIGADEIRO</v>
      </c>
      <c r="AC3204" s="1" t="n">
        <v>927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</v>
      </c>
      <c r="E3205" s="13" t="s">
        <v>99</v>
      </c>
      <c r="F3205" s="11" t="n">
        <v>13</v>
      </c>
      <c r="G3205" s="13" t="s">
        <v>100</v>
      </c>
      <c r="H3205" s="11" t="n">
        <v>2110101</v>
      </c>
      <c r="I3205" s="13" t="s">
        <v>53</v>
      </c>
      <c r="J3205" s="11" t="n">
        <v>1651373</v>
      </c>
      <c r="L3205" s="11" t="n">
        <v>4579</v>
      </c>
      <c r="M3205" s="13" t="s">
        <v>35</v>
      </c>
      <c r="N3205" s="13" t="s">
        <v>89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125</v>
      </c>
      <c r="W3205" s="14" t="n">
        <v>0</v>
      </c>
      <c r="X3205" s="13" t="s">
        <v>1583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46269</v>
      </c>
      <c r="C3206" s="12" t="n">
        <v>46269</v>
      </c>
      <c r="D3206" s="11" t="n">
        <v>10070</v>
      </c>
      <c r="E3206" s="13" t="s">
        <v>111</v>
      </c>
      <c r="F3206" s="11" t="n">
        <v>7</v>
      </c>
      <c r="G3206" s="13" t="s">
        <v>290</v>
      </c>
      <c r="H3206" s="11" t="n">
        <v>2110405</v>
      </c>
      <c r="I3206" s="13" t="s">
        <v>57</v>
      </c>
      <c r="J3206" s="11" t="n">
        <v>1652460</v>
      </c>
      <c r="L3206" s="11" t="n">
        <v>253665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38</v>
      </c>
      <c r="S3206" s="11" t="n">
        <v>4210301</v>
      </c>
      <c r="T3206" s="13" t="s">
        <v>291</v>
      </c>
      <c r="U3206" s="14" t="n">
        <v>875.02</v>
      </c>
      <c r="W3206" s="14" t="n">
        <v>0</v>
      </c>
      <c r="X3206" s="13" t="s">
        <v>2589</v>
      </c>
      <c r="Z3206" s="1" t="str">
        <f aca="false">IF($T3206="","",IFERROR(INDEX('Resumo Grupos'!$AC$3:$AC$200,MATCH($T3206,'Resumo Grupos'!$AB$3:$AB$200,0)),"n/d"))</f>
        <v>Salários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46269</v>
      </c>
      <c r="C3207" s="12" t="n">
        <v>46269</v>
      </c>
      <c r="D3207" s="11" t="n">
        <v>10053</v>
      </c>
      <c r="E3207" s="13" t="s">
        <v>119</v>
      </c>
      <c r="F3207" s="11" t="n">
        <v>7</v>
      </c>
      <c r="G3207" s="13" t="s">
        <v>290</v>
      </c>
      <c r="H3207" s="11" t="n">
        <v>2110405</v>
      </c>
      <c r="I3207" s="13" t="s">
        <v>57</v>
      </c>
      <c r="J3207" s="11" t="n">
        <v>1652473</v>
      </c>
      <c r="L3207" s="11" t="n">
        <v>253667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38</v>
      </c>
      <c r="S3207" s="11" t="n">
        <v>4210301</v>
      </c>
      <c r="T3207" s="13" t="s">
        <v>291</v>
      </c>
      <c r="U3207" s="14" t="n">
        <v>607.03</v>
      </c>
      <c r="W3207" s="14" t="n">
        <v>0</v>
      </c>
      <c r="X3207" s="13" t="s">
        <v>2589</v>
      </c>
      <c r="Z3207" s="1" t="str">
        <f aca="false">IF($T3207="","",IFERROR(INDEX('Resumo Grupos'!$AC$3:$AC$200,MATCH($T3207,'Resumo Grupos'!$AB$3:$AB$200,0)),"n/d"))</f>
        <v>Salários</v>
      </c>
      <c r="AA3207" s="1" t="str">
        <f aca="false">IF($T3207="","",IF(COUNTIF('Resumo Grupos'!$AE$3:$AE$40,$T3207)&gt;0,"NAO","SIM"))</f>
        <v>SIM</v>
      </c>
      <c r="AB3207" s="1"/>
      <c r="AC3207" s="1"/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389</v>
      </c>
      <c r="E3208" s="13" t="s">
        <v>117</v>
      </c>
      <c r="F3208" s="11" t="n">
        <v>7</v>
      </c>
      <c r="G3208" s="13" t="s">
        <v>290</v>
      </c>
      <c r="H3208" s="11" t="n">
        <v>2110405</v>
      </c>
      <c r="I3208" s="13" t="s">
        <v>57</v>
      </c>
      <c r="J3208" s="11" t="n">
        <v>1652478</v>
      </c>
      <c r="L3208" s="11" t="n">
        <v>253670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38</v>
      </c>
      <c r="S3208" s="11" t="n">
        <v>4210301</v>
      </c>
      <c r="T3208" s="13" t="s">
        <v>291</v>
      </c>
      <c r="U3208" s="14" t="n">
        <v>498.75</v>
      </c>
      <c r="W3208" s="14" t="n">
        <v>0</v>
      </c>
      <c r="X3208" s="13" t="s">
        <v>2589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46269</v>
      </c>
      <c r="C3209" s="12" t="n">
        <v>46269</v>
      </c>
      <c r="D3209" s="11" t="n">
        <v>41</v>
      </c>
      <c r="E3209" s="13" t="s">
        <v>108</v>
      </c>
      <c r="F3209" s="11" t="n">
        <v>7</v>
      </c>
      <c r="G3209" s="13" t="s">
        <v>290</v>
      </c>
      <c r="H3209" s="11" t="n">
        <v>2110405</v>
      </c>
      <c r="I3209" s="13" t="s">
        <v>57</v>
      </c>
      <c r="J3209" s="11" t="n">
        <v>1652483</v>
      </c>
      <c r="L3209" s="11" t="n">
        <v>253672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38</v>
      </c>
      <c r="S3209" s="11" t="n">
        <v>4210301</v>
      </c>
      <c r="T3209" s="13" t="s">
        <v>291</v>
      </c>
      <c r="U3209" s="14" t="n">
        <v>597.91</v>
      </c>
      <c r="W3209" s="14" t="n">
        <v>0</v>
      </c>
      <c r="X3209" s="13" t="s">
        <v>2589</v>
      </c>
      <c r="Z3209" s="1" t="str">
        <f aca="false">IF($T3209="","",IFERROR(INDEX('Resumo Grupos'!$AC$3:$AC$200,MATCH($T3209,'Resumo Grupos'!$AB$3:$AB$200,0)),"n/d"))</f>
        <v>Salários</v>
      </c>
      <c r="AA3209" s="1" t="str">
        <f aca="false">IF($T3209="","",IF(COUNTIF('Resumo Grupos'!$AE$3:$AE$40,$T3209)&gt;0,"NAO","SIM"))</f>
        <v>SIM</v>
      </c>
      <c r="AB3209" s="1"/>
      <c r="AC3209" s="1"/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313</v>
      </c>
      <c r="E3210" s="13" t="s">
        <v>110</v>
      </c>
      <c r="F3210" s="11" t="n">
        <v>7</v>
      </c>
      <c r="G3210" s="13" t="s">
        <v>290</v>
      </c>
      <c r="H3210" s="11" t="n">
        <v>2110405</v>
      </c>
      <c r="I3210" s="13" t="s">
        <v>57</v>
      </c>
      <c r="J3210" s="11" t="n">
        <v>1652499</v>
      </c>
      <c r="L3210" s="11" t="n">
        <v>253673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38</v>
      </c>
      <c r="S3210" s="11" t="n">
        <v>4210301</v>
      </c>
      <c r="T3210" s="13" t="s">
        <v>291</v>
      </c>
      <c r="U3210" s="14" t="n">
        <v>502.9</v>
      </c>
      <c r="W3210" s="14" t="n">
        <v>0</v>
      </c>
      <c r="X3210" s="13" t="s">
        <v>2589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83</v>
      </c>
      <c r="E3211" s="13" t="s">
        <v>37</v>
      </c>
      <c r="F3211" s="11" t="n">
        <v>7</v>
      </c>
      <c r="G3211" s="13" t="s">
        <v>290</v>
      </c>
      <c r="H3211" s="11" t="n">
        <v>2110405</v>
      </c>
      <c r="I3211" s="13" t="s">
        <v>57</v>
      </c>
      <c r="J3211" s="11" t="n">
        <v>1652508</v>
      </c>
      <c r="L3211" s="11" t="n">
        <v>253676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38</v>
      </c>
      <c r="S3211" s="11" t="n">
        <v>4210301</v>
      </c>
      <c r="T3211" s="13" t="s">
        <v>291</v>
      </c>
      <c r="U3211" s="14" t="n">
        <v>501.69</v>
      </c>
      <c r="W3211" s="14" t="n">
        <v>0</v>
      </c>
      <c r="X3211" s="13" t="s">
        <v>2589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320</v>
      </c>
      <c r="E3212" s="13" t="s">
        <v>118</v>
      </c>
      <c r="F3212" s="11" t="n">
        <v>7</v>
      </c>
      <c r="G3212" s="13" t="s">
        <v>290</v>
      </c>
      <c r="H3212" s="11" t="n">
        <v>2110405</v>
      </c>
      <c r="I3212" s="13" t="s">
        <v>57</v>
      </c>
      <c r="J3212" s="11" t="n">
        <v>1652514</v>
      </c>
      <c r="L3212" s="11" t="n">
        <v>253678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38</v>
      </c>
      <c r="S3212" s="11" t="n">
        <v>4210301</v>
      </c>
      <c r="T3212" s="13" t="s">
        <v>291</v>
      </c>
      <c r="U3212" s="14" t="n">
        <v>531.37</v>
      </c>
      <c r="W3212" s="14" t="n">
        <v>0</v>
      </c>
      <c r="X3212" s="13" t="s">
        <v>2589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332</v>
      </c>
      <c r="E3213" s="13" t="s">
        <v>109</v>
      </c>
      <c r="F3213" s="11" t="n">
        <v>7</v>
      </c>
      <c r="G3213" s="13" t="s">
        <v>290</v>
      </c>
      <c r="H3213" s="11" t="n">
        <v>2110405</v>
      </c>
      <c r="I3213" s="13" t="s">
        <v>57</v>
      </c>
      <c r="J3213" s="11" t="n">
        <v>1652523</v>
      </c>
      <c r="L3213" s="11" t="n">
        <v>253679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38</v>
      </c>
      <c r="S3213" s="11" t="n">
        <v>4210301</v>
      </c>
      <c r="T3213" s="13" t="s">
        <v>291</v>
      </c>
      <c r="U3213" s="14" t="n">
        <v>60.91</v>
      </c>
      <c r="W3213" s="14" t="n">
        <v>0</v>
      </c>
      <c r="X3213" s="13" t="s">
        <v>2589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358</v>
      </c>
      <c r="E3214" s="13" t="s">
        <v>113</v>
      </c>
      <c r="F3214" s="11" t="n">
        <v>7</v>
      </c>
      <c r="G3214" s="13" t="s">
        <v>290</v>
      </c>
      <c r="H3214" s="11" t="n">
        <v>2110405</v>
      </c>
      <c r="I3214" s="13" t="s">
        <v>57</v>
      </c>
      <c r="J3214" s="11" t="n">
        <v>1652531</v>
      </c>
      <c r="L3214" s="11" t="n">
        <v>253680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38</v>
      </c>
      <c r="S3214" s="11" t="n">
        <v>4210301</v>
      </c>
      <c r="T3214" s="13" t="s">
        <v>291</v>
      </c>
      <c r="U3214" s="14" t="n">
        <v>499.87</v>
      </c>
      <c r="W3214" s="14" t="n">
        <v>0</v>
      </c>
      <c r="X3214" s="13" t="s">
        <v>2589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46269</v>
      </c>
      <c r="C3215" s="12" t="n">
        <v>46269</v>
      </c>
      <c r="D3215" s="11" t="n">
        <v>32</v>
      </c>
      <c r="E3215" s="13" t="s">
        <v>263</v>
      </c>
      <c r="F3215" s="11" t="n">
        <v>7</v>
      </c>
      <c r="G3215" s="13" t="s">
        <v>290</v>
      </c>
      <c r="H3215" s="11" t="n">
        <v>2110405</v>
      </c>
      <c r="I3215" s="13" t="s">
        <v>57</v>
      </c>
      <c r="J3215" s="11" t="n">
        <v>1652537</v>
      </c>
      <c r="L3215" s="11" t="n">
        <v>253682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38</v>
      </c>
      <c r="S3215" s="11" t="n">
        <v>4210301</v>
      </c>
      <c r="T3215" s="13" t="s">
        <v>291</v>
      </c>
      <c r="U3215" s="14" t="n">
        <v>691.56</v>
      </c>
      <c r="W3215" s="14" t="n">
        <v>0</v>
      </c>
      <c r="X3215" s="13" t="s">
        <v>2589</v>
      </c>
      <c r="Z3215" s="1" t="str">
        <f aca="false">IF($T3215="","",IFERROR(INDEX('Resumo Grupos'!$AC$3:$AC$200,MATCH($T3215,'Resumo Grupos'!$AB$3:$AB$200,0)),"n/d"))</f>
        <v>Salários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429</v>
      </c>
      <c r="E3216" s="13" t="s">
        <v>1129</v>
      </c>
      <c r="F3216" s="11" t="n">
        <v>7</v>
      </c>
      <c r="G3216" s="13" t="s">
        <v>290</v>
      </c>
      <c r="H3216" s="11" t="n">
        <v>2110405</v>
      </c>
      <c r="I3216" s="13" t="s">
        <v>57</v>
      </c>
      <c r="J3216" s="11" t="n">
        <v>1652550</v>
      </c>
      <c r="L3216" s="11" t="n">
        <v>253685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38</v>
      </c>
      <c r="S3216" s="11" t="n">
        <v>4210301</v>
      </c>
      <c r="T3216" s="13" t="s">
        <v>291</v>
      </c>
      <c r="U3216" s="14" t="n">
        <v>465.37</v>
      </c>
      <c r="W3216" s="14" t="n">
        <v>0</v>
      </c>
      <c r="X3216" s="13" t="s">
        <v>2589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10070</v>
      </c>
      <c r="E3217" s="13" t="s">
        <v>111</v>
      </c>
      <c r="F3217" s="11" t="n">
        <v>34</v>
      </c>
      <c r="G3217" s="13" t="s">
        <v>56</v>
      </c>
      <c r="H3217" s="11" t="n">
        <v>2110405</v>
      </c>
      <c r="I3217" s="13" t="s">
        <v>57</v>
      </c>
      <c r="J3217" s="11" t="n">
        <v>1652553</v>
      </c>
      <c r="L3217" s="11" t="n">
        <v>253686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38</v>
      </c>
      <c r="S3217" s="11" t="n">
        <v>4210301</v>
      </c>
      <c r="T3217" s="13" t="s">
        <v>291</v>
      </c>
      <c r="U3217" s="14" t="n">
        <v>756.77</v>
      </c>
      <c r="W3217" s="14" t="n">
        <v>0</v>
      </c>
      <c r="X3217" s="13" t="s">
        <v>2590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46269</v>
      </c>
      <c r="C3218" s="12" t="n">
        <v>46269</v>
      </c>
      <c r="D3218" s="11" t="n">
        <v>10053</v>
      </c>
      <c r="E3218" s="13" t="s">
        <v>119</v>
      </c>
      <c r="F3218" s="11" t="n">
        <v>34</v>
      </c>
      <c r="G3218" s="13" t="s">
        <v>56</v>
      </c>
      <c r="H3218" s="11" t="n">
        <v>2110405</v>
      </c>
      <c r="I3218" s="13" t="s">
        <v>57</v>
      </c>
      <c r="J3218" s="11" t="n">
        <v>1652558</v>
      </c>
      <c r="L3218" s="11" t="n">
        <v>253687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38</v>
      </c>
      <c r="S3218" s="11" t="n">
        <v>4210301</v>
      </c>
      <c r="T3218" s="13" t="s">
        <v>291</v>
      </c>
      <c r="U3218" s="14" t="n">
        <v>1011.83</v>
      </c>
      <c r="W3218" s="14" t="n">
        <v>0</v>
      </c>
      <c r="X3218" s="13" t="s">
        <v>2590</v>
      </c>
      <c r="Z3218" s="1" t="str">
        <f aca="false">IF($T3218="","",IFERROR(INDEX('Resumo Grupos'!$AC$3:$AC$200,MATCH($T3218,'Resumo Grupos'!$AB$3:$AB$200,0)),"n/d"))</f>
        <v>Salários</v>
      </c>
      <c r="AA3218" s="1" t="str">
        <f aca="false">IF($T3218="","",IF(COUNTIF('Resumo Grupos'!$AE$3:$AE$40,$T3218)&gt;0,"NAO","SIM"))</f>
        <v>SIM</v>
      </c>
      <c r="AB3218" s="1"/>
      <c r="AC3218" s="1"/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389</v>
      </c>
      <c r="E3219" s="13" t="s">
        <v>117</v>
      </c>
      <c r="F3219" s="11" t="n">
        <v>34</v>
      </c>
      <c r="G3219" s="13" t="s">
        <v>56</v>
      </c>
      <c r="H3219" s="11" t="n">
        <v>2110405</v>
      </c>
      <c r="I3219" s="13" t="s">
        <v>57</v>
      </c>
      <c r="J3219" s="11" t="n">
        <v>1652560</v>
      </c>
      <c r="L3219" s="11" t="n">
        <v>253689</v>
      </c>
      <c r="M3219" s="13" t="s">
        <v>35</v>
      </c>
      <c r="N3219" s="13" t="s">
        <v>59</v>
      </c>
      <c r="P3219" s="11" t="n">
        <v>167</v>
      </c>
      <c r="Q3219" s="13" t="s">
        <v>119</v>
      </c>
      <c r="R3219" s="13" t="s">
        <v>38</v>
      </c>
      <c r="S3219" s="11" t="n">
        <v>4210301</v>
      </c>
      <c r="T3219" s="13" t="s">
        <v>291</v>
      </c>
      <c r="U3219" s="14" t="n">
        <v>619.75</v>
      </c>
      <c r="W3219" s="14" t="n">
        <v>0</v>
      </c>
      <c r="X3219" s="13" t="s">
        <v>2590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10108</v>
      </c>
      <c r="E3220" s="13" t="s">
        <v>2399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1652561</v>
      </c>
      <c r="L3220" s="11" t="n">
        <v>253690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38</v>
      </c>
      <c r="S3220" s="11" t="n">
        <v>4210301</v>
      </c>
      <c r="T3220" s="13" t="s">
        <v>291</v>
      </c>
      <c r="U3220" s="14" t="n">
        <v>783.48</v>
      </c>
      <c r="W3220" s="14" t="n">
        <v>0</v>
      </c>
      <c r="X3220" s="13" t="s">
        <v>2590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35</v>
      </c>
      <c r="E3221" s="13" t="s">
        <v>65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1652567</v>
      </c>
      <c r="L3221" s="11" t="n">
        <v>253692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38</v>
      </c>
      <c r="S3221" s="11" t="n">
        <v>4210301</v>
      </c>
      <c r="T3221" s="13" t="s">
        <v>291</v>
      </c>
      <c r="U3221" s="14" t="n">
        <v>1576.97</v>
      </c>
      <c r="W3221" s="14" t="n">
        <v>0</v>
      </c>
      <c r="X3221" s="13" t="s">
        <v>2590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41</v>
      </c>
      <c r="E3222" s="13" t="s">
        <v>108</v>
      </c>
      <c r="F3222" s="11" t="n">
        <v>34</v>
      </c>
      <c r="G3222" s="13" t="s">
        <v>56</v>
      </c>
      <c r="H3222" s="11" t="n">
        <v>2110405</v>
      </c>
      <c r="I3222" s="13" t="s">
        <v>57</v>
      </c>
      <c r="J3222" s="11" t="n">
        <v>1652576</v>
      </c>
      <c r="L3222" s="11" t="n">
        <v>253694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38</v>
      </c>
      <c r="S3222" s="11" t="n">
        <v>4210301</v>
      </c>
      <c r="T3222" s="13" t="s">
        <v>291</v>
      </c>
      <c r="U3222" s="14" t="n">
        <v>875.12</v>
      </c>
      <c r="W3222" s="14" t="n">
        <v>0</v>
      </c>
      <c r="X3222" s="13" t="s">
        <v>2590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10109</v>
      </c>
      <c r="E3223" s="13" t="s">
        <v>2518</v>
      </c>
      <c r="F3223" s="11" t="n">
        <v>34</v>
      </c>
      <c r="G3223" s="13" t="s">
        <v>56</v>
      </c>
      <c r="H3223" s="11" t="n">
        <v>2110405</v>
      </c>
      <c r="I3223" s="13" t="s">
        <v>57</v>
      </c>
      <c r="J3223" s="11" t="n">
        <v>1652577</v>
      </c>
      <c r="L3223" s="11" t="n">
        <v>253695</v>
      </c>
      <c r="M3223" s="13" t="s">
        <v>35</v>
      </c>
      <c r="N3223" s="13" t="s">
        <v>59</v>
      </c>
      <c r="P3223" s="11" t="n">
        <v>167</v>
      </c>
      <c r="Q3223" s="13" t="s">
        <v>119</v>
      </c>
      <c r="R3223" s="13" t="s">
        <v>38</v>
      </c>
      <c r="S3223" s="11" t="n">
        <v>4210301</v>
      </c>
      <c r="T3223" s="13" t="s">
        <v>291</v>
      </c>
      <c r="U3223" s="14" t="n">
        <v>407.94</v>
      </c>
      <c r="W3223" s="14" t="n">
        <v>0</v>
      </c>
      <c r="X3223" s="13" t="s">
        <v>2590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313</v>
      </c>
      <c r="E3224" s="13" t="s">
        <v>110</v>
      </c>
      <c r="F3224" s="11" t="n">
        <v>34</v>
      </c>
      <c r="G3224" s="13" t="s">
        <v>56</v>
      </c>
      <c r="H3224" s="11" t="n">
        <v>2110405</v>
      </c>
      <c r="I3224" s="13" t="s">
        <v>57</v>
      </c>
      <c r="J3224" s="11" t="n">
        <v>1652579</v>
      </c>
      <c r="L3224" s="11" t="n">
        <v>253696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38</v>
      </c>
      <c r="S3224" s="11" t="n">
        <v>4210301</v>
      </c>
      <c r="T3224" s="13" t="s">
        <v>291</v>
      </c>
      <c r="U3224" s="14" t="n">
        <v>1090.46</v>
      </c>
      <c r="W3224" s="14" t="n">
        <v>0</v>
      </c>
      <c r="X3224" s="13" t="s">
        <v>2590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83</v>
      </c>
      <c r="E3225" s="13" t="s">
        <v>37</v>
      </c>
      <c r="F3225" s="11" t="n">
        <v>34</v>
      </c>
      <c r="G3225" s="13" t="s">
        <v>56</v>
      </c>
      <c r="H3225" s="11" t="n">
        <v>2110405</v>
      </c>
      <c r="I3225" s="13" t="s">
        <v>57</v>
      </c>
      <c r="J3225" s="11" t="n">
        <v>1652582</v>
      </c>
      <c r="L3225" s="11" t="n">
        <v>253698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1246.43</v>
      </c>
      <c r="W3225" s="14" t="n">
        <v>0</v>
      </c>
      <c r="X3225" s="13" t="s">
        <v>2590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10107</v>
      </c>
      <c r="E3226" s="13" t="s">
        <v>2397</v>
      </c>
      <c r="F3226" s="11" t="n">
        <v>34</v>
      </c>
      <c r="G3226" s="13" t="s">
        <v>56</v>
      </c>
      <c r="H3226" s="11" t="n">
        <v>2110405</v>
      </c>
      <c r="I3226" s="13" t="s">
        <v>57</v>
      </c>
      <c r="J3226" s="11" t="n">
        <v>1652585</v>
      </c>
      <c r="L3226" s="11" t="n">
        <v>253699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712.25</v>
      </c>
      <c r="W3226" s="14" t="n">
        <v>0</v>
      </c>
      <c r="X3226" s="13" t="s">
        <v>2590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320</v>
      </c>
      <c r="E3227" s="13" t="s">
        <v>118</v>
      </c>
      <c r="F3227" s="11" t="n">
        <v>34</v>
      </c>
      <c r="G3227" s="13" t="s">
        <v>56</v>
      </c>
      <c r="H3227" s="11" t="n">
        <v>2110405</v>
      </c>
      <c r="I3227" s="13" t="s">
        <v>57</v>
      </c>
      <c r="J3227" s="11" t="n">
        <v>1652589</v>
      </c>
      <c r="L3227" s="11" t="n">
        <v>253700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793.76</v>
      </c>
      <c r="W3227" s="14" t="n">
        <v>0</v>
      </c>
      <c r="X3227" s="13" t="s">
        <v>2590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109</v>
      </c>
      <c r="F3228" s="11" t="n">
        <v>34</v>
      </c>
      <c r="G3228" s="13" t="s">
        <v>56</v>
      </c>
      <c r="H3228" s="11" t="n">
        <v>2110405</v>
      </c>
      <c r="I3228" s="13" t="s">
        <v>57</v>
      </c>
      <c r="J3228" s="11" t="n">
        <v>1652599</v>
      </c>
      <c r="L3228" s="11" t="n">
        <v>253704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980.09</v>
      </c>
      <c r="W3228" s="14" t="n">
        <v>0</v>
      </c>
      <c r="X3228" s="13" t="s">
        <v>2590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358</v>
      </c>
      <c r="E3229" s="13" t="s">
        <v>113</v>
      </c>
      <c r="F3229" s="11" t="n">
        <v>34</v>
      </c>
      <c r="G3229" s="13" t="s">
        <v>56</v>
      </c>
      <c r="H3229" s="11" t="n">
        <v>2110405</v>
      </c>
      <c r="I3229" s="13" t="s">
        <v>57</v>
      </c>
      <c r="J3229" s="11" t="n">
        <v>1652611</v>
      </c>
      <c r="L3229" s="11" t="n">
        <v>253706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1132.62</v>
      </c>
      <c r="W3229" s="14" t="n">
        <v>0</v>
      </c>
      <c r="X3229" s="13" t="s">
        <v>2590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200</v>
      </c>
      <c r="E3230" s="13" t="s">
        <v>112</v>
      </c>
      <c r="F3230" s="11" t="n">
        <v>34</v>
      </c>
      <c r="G3230" s="13" t="s">
        <v>56</v>
      </c>
      <c r="H3230" s="11" t="n">
        <v>2110405</v>
      </c>
      <c r="I3230" s="13" t="s">
        <v>57</v>
      </c>
      <c r="J3230" s="11" t="n">
        <v>1652615</v>
      </c>
      <c r="L3230" s="11" t="n">
        <v>253707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169.98</v>
      </c>
      <c r="W3230" s="14" t="n">
        <v>0</v>
      </c>
      <c r="X3230" s="13" t="s">
        <v>2590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10070</v>
      </c>
      <c r="E3231" s="13" t="s">
        <v>111</v>
      </c>
      <c r="F3231" s="11" t="n">
        <v>34</v>
      </c>
      <c r="G3231" s="13" t="s">
        <v>56</v>
      </c>
      <c r="H3231" s="11" t="n">
        <v>2110405</v>
      </c>
      <c r="I3231" s="13" t="s">
        <v>57</v>
      </c>
      <c r="J3231" s="11" t="n">
        <v>1652623</v>
      </c>
      <c r="L3231" s="11" t="n">
        <v>253708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100</v>
      </c>
      <c r="W3231" s="14" t="n">
        <v>0</v>
      </c>
      <c r="X3231" s="13" t="s">
        <v>2591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10053</v>
      </c>
      <c r="E3232" s="13" t="s">
        <v>119</v>
      </c>
      <c r="F3232" s="11" t="n">
        <v>34</v>
      </c>
      <c r="G3232" s="13" t="s">
        <v>56</v>
      </c>
      <c r="H3232" s="11" t="n">
        <v>2110405</v>
      </c>
      <c r="I3232" s="13" t="s">
        <v>57</v>
      </c>
      <c r="J3232" s="11" t="n">
        <v>1652626</v>
      </c>
      <c r="L3232" s="11" t="n">
        <v>253710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20</v>
      </c>
      <c r="W3232" s="14" t="n">
        <v>0</v>
      </c>
      <c r="X3232" s="13" t="s">
        <v>2591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389</v>
      </c>
      <c r="E3233" s="13" t="s">
        <v>117</v>
      </c>
      <c r="F3233" s="11" t="n">
        <v>34</v>
      </c>
      <c r="G3233" s="13" t="s">
        <v>56</v>
      </c>
      <c r="H3233" s="11" t="n">
        <v>2110405</v>
      </c>
      <c r="I3233" s="13" t="s">
        <v>57</v>
      </c>
      <c r="J3233" s="11" t="n">
        <v>1652627</v>
      </c>
      <c r="L3233" s="11" t="n">
        <v>253711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179.9</v>
      </c>
      <c r="W3233" s="14" t="n">
        <v>0</v>
      </c>
      <c r="X3233" s="13" t="s">
        <v>2591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41</v>
      </c>
      <c r="E3234" s="13" t="s">
        <v>108</v>
      </c>
      <c r="F3234" s="11" t="n">
        <v>34</v>
      </c>
      <c r="G3234" s="13" t="s">
        <v>56</v>
      </c>
      <c r="H3234" s="11" t="n">
        <v>2110405</v>
      </c>
      <c r="I3234" s="13" t="s">
        <v>57</v>
      </c>
      <c r="J3234" s="11" t="n">
        <v>1652631</v>
      </c>
      <c r="L3234" s="11" t="n">
        <v>253712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20</v>
      </c>
      <c r="W3234" s="14" t="n">
        <v>0</v>
      </c>
      <c r="X3234" s="13" t="s">
        <v>2591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332</v>
      </c>
      <c r="E3235" s="13" t="s">
        <v>109</v>
      </c>
      <c r="F3235" s="11" t="n">
        <v>34</v>
      </c>
      <c r="G3235" s="13" t="s">
        <v>56</v>
      </c>
      <c r="H3235" s="11" t="n">
        <v>2110405</v>
      </c>
      <c r="I3235" s="13" t="s">
        <v>57</v>
      </c>
      <c r="J3235" s="11" t="n">
        <v>1652636</v>
      </c>
      <c r="L3235" s="11" t="n">
        <v>253713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150</v>
      </c>
      <c r="W3235" s="14" t="n">
        <v>0</v>
      </c>
      <c r="X3235" s="13" t="s">
        <v>2591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320</v>
      </c>
      <c r="E3236" s="13" t="s">
        <v>118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1652639</v>
      </c>
      <c r="L3236" s="11" t="n">
        <v>253715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81.04</v>
      </c>
      <c r="W3236" s="14" t="n">
        <v>0</v>
      </c>
      <c r="X3236" s="13" t="s">
        <v>2591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358</v>
      </c>
      <c r="E3237" s="13" t="s">
        <v>113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1652643</v>
      </c>
      <c r="L3237" s="11" t="n">
        <v>253716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17.8</v>
      </c>
      <c r="W3237" s="14" t="n">
        <v>0</v>
      </c>
      <c r="X3237" s="13" t="s">
        <v>2591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46231</v>
      </c>
      <c r="C3238" s="12" t="n">
        <v>46270</v>
      </c>
      <c r="D3238" s="11" t="n">
        <v>1040</v>
      </c>
      <c r="E3238" s="13" t="s">
        <v>276</v>
      </c>
      <c r="F3238" s="11" t="n">
        <v>24</v>
      </c>
      <c r="G3238" s="13" t="s">
        <v>64</v>
      </c>
      <c r="H3238" s="11" t="n">
        <v>2110405</v>
      </c>
      <c r="I3238" s="13" t="s">
        <v>57</v>
      </c>
      <c r="J3238" s="11" t="n">
        <v>1464735</v>
      </c>
      <c r="L3238" s="11" t="n">
        <v>227881</v>
      </c>
      <c r="M3238" s="13" t="s">
        <v>35</v>
      </c>
      <c r="N3238" s="13" t="s">
        <v>59</v>
      </c>
      <c r="P3238" s="11" t="n">
        <v>101</v>
      </c>
      <c r="Q3238" s="13" t="s">
        <v>60</v>
      </c>
      <c r="R3238" s="13" t="s">
        <v>41</v>
      </c>
      <c r="S3238" s="11" t="n">
        <v>4210201</v>
      </c>
      <c r="T3238" s="13" t="s">
        <v>277</v>
      </c>
      <c r="U3238" s="14" t="n">
        <v>286</v>
      </c>
      <c r="W3238" s="14" t="n">
        <v>0</v>
      </c>
      <c r="X3238" s="13" t="s">
        <v>1906</v>
      </c>
      <c r="Z3238" s="1" t="str">
        <f aca="false">IF($T3238="","",IFERROR(INDEX('Resumo Grupos'!$AC$3:$AC$200,MATCH($T3238,'Resumo Grupos'!$AB$3:$AB$200,0)),"n/d"))</f>
        <v>Despesa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46256</v>
      </c>
      <c r="C3239" s="12" t="n">
        <v>46270</v>
      </c>
      <c r="D3239" s="11" t="n">
        <v>1815</v>
      </c>
      <c r="E3239" s="13" t="s">
        <v>73</v>
      </c>
      <c r="F3239" s="11" t="n">
        <v>24</v>
      </c>
      <c r="G3239" s="13" t="s">
        <v>64</v>
      </c>
      <c r="H3239" s="11" t="n">
        <v>2110405</v>
      </c>
      <c r="I3239" s="13" t="s">
        <v>57</v>
      </c>
      <c r="J3239" s="11" t="n">
        <v>1585139</v>
      </c>
      <c r="L3239" s="11" t="n">
        <v>4638561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66</v>
      </c>
      <c r="S3239" s="11" t="n">
        <v>1130101</v>
      </c>
      <c r="T3239" s="13" t="s">
        <v>67</v>
      </c>
      <c r="U3239" s="14" t="n">
        <v>1010.95</v>
      </c>
      <c r="W3239" s="14" t="n">
        <v>0</v>
      </c>
      <c r="X3239" s="13" t="s">
        <v>2592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FIGADO BOVINO KG</v>
      </c>
      <c r="AC3239" s="1" t="n">
        <v>399135</v>
      </c>
    </row>
    <row r="3240" customFormat="false" ht="36.75" hidden="false" customHeight="true" outlineLevel="0" collapsed="false">
      <c r="A3240" s="11" t="n">
        <v>3</v>
      </c>
      <c r="B3240" s="12" t="n">
        <v>46256</v>
      </c>
      <c r="C3240" s="12" t="n">
        <v>46270</v>
      </c>
      <c r="D3240" s="11" t="n">
        <v>1266</v>
      </c>
      <c r="E3240" s="13" t="s">
        <v>239</v>
      </c>
      <c r="F3240" s="11" t="n">
        <v>24</v>
      </c>
      <c r="G3240" s="13" t="s">
        <v>64</v>
      </c>
      <c r="H3240" s="11" t="n">
        <v>2110405</v>
      </c>
      <c r="I3240" s="13" t="s">
        <v>57</v>
      </c>
      <c r="J3240" s="11" t="n">
        <v>1585196</v>
      </c>
      <c r="L3240" s="11" t="n">
        <v>32871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41</v>
      </c>
      <c r="S3240" s="11" t="n">
        <v>4210299</v>
      </c>
      <c r="T3240" s="13" t="s">
        <v>1423</v>
      </c>
      <c r="U3240" s="14" t="n">
        <v>538.03</v>
      </c>
      <c r="W3240" s="14" t="n">
        <v>0</v>
      </c>
      <c r="X3240" s="13" t="s">
        <v>2593</v>
      </c>
      <c r="Z3240" s="1" t="str">
        <f aca="false">IF($T3240="","",IFERROR(INDEX('Resumo Grupos'!$AC$3:$AC$200,MATCH($T3240,'Resumo Grupos'!$AB$3:$AB$200,0)),"n/d"))</f>
        <v>Despesa</v>
      </c>
      <c r="AA3240" s="1" t="str">
        <f aca="false">IF($T3240="","",IF(COUNTIF('Resumo Grupos'!$AE$3:$AE$40,$T3240)&gt;0,"NAO","SIM"))</f>
        <v>SIM</v>
      </c>
      <c r="AB3240" s="1" t="str">
        <f aca="false">IFERROR(INDEX('Mov Entradas (Rel 10497)'!$L:$L,MATCH(AC3240,'Mov Entradas (Rel 10497)'!$I:$I,0)),"nao encontrado")</f>
        <v>BOBINA ESTRELA UNISO</v>
      </c>
      <c r="AC3240" s="1" t="n">
        <v>2670</v>
      </c>
    </row>
    <row r="3241" customFormat="false" ht="63.75" hidden="false" customHeight="true" outlineLevel="0" collapsed="false">
      <c r="A3241" s="11" t="n">
        <v>3</v>
      </c>
      <c r="B3241" s="12" t="n">
        <v>46254</v>
      </c>
      <c r="C3241" s="12" t="n">
        <v>46270</v>
      </c>
      <c r="D3241" s="11" t="n">
        <v>1122</v>
      </c>
      <c r="E3241" s="13" t="s">
        <v>1657</v>
      </c>
      <c r="F3241" s="11" t="n">
        <v>24</v>
      </c>
      <c r="G3241" s="13" t="s">
        <v>64</v>
      </c>
      <c r="H3241" s="11" t="n">
        <v>2110405</v>
      </c>
      <c r="I3241" s="13" t="s">
        <v>57</v>
      </c>
      <c r="J3241" s="11" t="n">
        <v>1585275</v>
      </c>
      <c r="L3241" s="11" t="n">
        <v>694711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66</v>
      </c>
      <c r="S3241" s="11" t="n">
        <v>1130101</v>
      </c>
      <c r="T3241" s="13" t="s">
        <v>67</v>
      </c>
      <c r="U3241" s="14" t="n">
        <v>203.79</v>
      </c>
      <c r="W3241" s="14" t="n">
        <v>0</v>
      </c>
      <c r="X3241" s="13" t="s">
        <v>2594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GARRAFA PARAMONT 2L</v>
      </c>
      <c r="AC3241" s="1" t="n">
        <v>12956</v>
      </c>
    </row>
    <row r="3242" customFormat="false" ht="54.75" hidden="false" customHeight="true" outlineLevel="0" collapsed="false">
      <c r="A3242" s="11" t="n">
        <v>3</v>
      </c>
      <c r="B3242" s="12" t="n">
        <v>46263</v>
      </c>
      <c r="C3242" s="12" t="n">
        <v>46270</v>
      </c>
      <c r="D3242" s="11" t="n">
        <v>1828</v>
      </c>
      <c r="E3242" s="13" t="s">
        <v>344</v>
      </c>
      <c r="F3242" s="11" t="n">
        <v>24</v>
      </c>
      <c r="G3242" s="13" t="s">
        <v>64</v>
      </c>
      <c r="H3242" s="11" t="n">
        <v>2110405</v>
      </c>
      <c r="I3242" s="13" t="s">
        <v>57</v>
      </c>
      <c r="J3242" s="11" t="n">
        <v>1628681</v>
      </c>
      <c r="L3242" s="11" t="n">
        <v>29507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66</v>
      </c>
      <c r="S3242" s="11" t="n">
        <v>1130101</v>
      </c>
      <c r="T3242" s="13" t="s">
        <v>67</v>
      </c>
      <c r="U3242" s="14" t="n">
        <v>734.25</v>
      </c>
      <c r="W3242" s="14" t="n">
        <v>0</v>
      </c>
      <c r="X3242" s="13" t="s">
        <v>2595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MORTADELA DEFUMADA DF DISTRIBUIDORA DE F</v>
      </c>
      <c r="AC3242" s="1" t="n">
        <v>1452</v>
      </c>
    </row>
    <row r="3243" customFormat="false" ht="54.75" hidden="false" customHeight="true" outlineLevel="0" collapsed="false">
      <c r="A3243" s="11" t="n">
        <v>3</v>
      </c>
      <c r="B3243" s="12" t="n">
        <v>46263</v>
      </c>
      <c r="C3243" s="12" t="n">
        <v>46270</v>
      </c>
      <c r="D3243" s="11" t="n">
        <v>1625</v>
      </c>
      <c r="E3243" s="13" t="s">
        <v>412</v>
      </c>
      <c r="F3243" s="11" t="n">
        <v>24</v>
      </c>
      <c r="G3243" s="13" t="s">
        <v>64</v>
      </c>
      <c r="H3243" s="11" t="n">
        <v>2110405</v>
      </c>
      <c r="I3243" s="13" t="s">
        <v>57</v>
      </c>
      <c r="J3243" s="11" t="n">
        <v>1629553</v>
      </c>
      <c r="L3243" s="11" t="n">
        <v>152101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66</v>
      </c>
      <c r="S3243" s="11" t="n">
        <v>1130101</v>
      </c>
      <c r="T3243" s="13" t="s">
        <v>67</v>
      </c>
      <c r="U3243" s="14" t="n">
        <v>3682.8</v>
      </c>
      <c r="W3243" s="14" t="n">
        <v>0</v>
      </c>
      <c r="X3243" s="13" t="s">
        <v>2596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TRASEIRO DE BOI L1</v>
      </c>
      <c r="AC3243" s="1" t="n">
        <v>15210</v>
      </c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46270</v>
      </c>
      <c r="D3244" s="11" t="n">
        <v>1768</v>
      </c>
      <c r="E3244" s="13" t="s">
        <v>487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628297</v>
      </c>
      <c r="L3244" s="11" t="n">
        <v>100146</v>
      </c>
      <c r="M3244" s="13" t="s">
        <v>1522</v>
      </c>
      <c r="N3244" s="13" t="s">
        <v>59</v>
      </c>
      <c r="P3244" s="11" t="n">
        <v>102</v>
      </c>
      <c r="Q3244" s="13" t="s">
        <v>225</v>
      </c>
      <c r="R3244" s="13" t="s">
        <v>41</v>
      </c>
      <c r="S3244" s="11" t="n">
        <v>4210202</v>
      </c>
      <c r="T3244" s="13" t="s">
        <v>489</v>
      </c>
      <c r="U3244" s="14" t="n">
        <v>2431.5</v>
      </c>
      <c r="W3244" s="14" t="n">
        <v>0</v>
      </c>
      <c r="X3244" s="13" t="s">
        <v>490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46270</v>
      </c>
      <c r="D3245" s="11" t="n">
        <v>10096</v>
      </c>
      <c r="E3245" s="13" t="s">
        <v>1638</v>
      </c>
      <c r="F3245" s="11" t="n">
        <v>34</v>
      </c>
      <c r="G3245" s="13" t="s">
        <v>56</v>
      </c>
      <c r="H3245" s="11" t="n">
        <v>1210101</v>
      </c>
      <c r="I3245" s="13" t="s">
        <v>2597</v>
      </c>
      <c r="J3245" s="11" t="n">
        <v>1653409</v>
      </c>
      <c r="L3245" s="11" t="n">
        <v>251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66</v>
      </c>
      <c r="S3245" s="11" t="n">
        <v>1130101</v>
      </c>
      <c r="T3245" s="13" t="s">
        <v>67</v>
      </c>
      <c r="U3245" s="14" t="n">
        <v>240</v>
      </c>
      <c r="W3245" s="14" t="n">
        <v>0</v>
      </c>
      <c r="X3245" s="13" t="s">
        <v>2598</v>
      </c>
      <c r="Z3245" s="1" t="str">
        <f aca="false">IF($T3245="","",IFERROR(INDEX('Resumo Grupos'!$AC$3:$AC$200,MATCH($T3245,'Resumo Grupos'!$AB$3:$AB$200,0)),"n/d"))</f>
        <v>Mercadoria</v>
      </c>
      <c r="AA3245" s="1" t="str">
        <f aca="false">IF($T3245="","",IF(COUNTIF('Resumo Grupos'!$AE$3:$AE$40,$T3245)&gt;0,"NAO","SIM"))</f>
        <v>SIM</v>
      </c>
      <c r="AB3245" s="1" t="str">
        <f aca="false">IFERROR(INDEX('Mov Entradas (Rel 10497)'!$L:$L,MATCH(AC3245,'Mov Entradas (Rel 10497)'!$I:$I,0)),"nao encontrado")</f>
        <v>BOLO MIYAZAKI GRANDE</v>
      </c>
      <c r="AC3245" s="1" t="n">
        <v>251</v>
      </c>
    </row>
    <row r="3246" customFormat="false" ht="36.75" hidden="false" customHeight="true" outlineLevel="0" collapsed="false">
      <c r="A3246" s="11" t="n">
        <v>3</v>
      </c>
      <c r="B3246" s="12" t="n">
        <v>46270</v>
      </c>
      <c r="C3246" s="12" t="n">
        <v>46270</v>
      </c>
      <c r="D3246" s="11" t="n">
        <v>42</v>
      </c>
      <c r="E3246" s="13" t="s">
        <v>99</v>
      </c>
      <c r="F3246" s="11" t="n">
        <v>13</v>
      </c>
      <c r="G3246" s="13" t="s">
        <v>100</v>
      </c>
      <c r="H3246" s="11" t="n">
        <v>2110101</v>
      </c>
      <c r="I3246" s="13" t="s">
        <v>53</v>
      </c>
      <c r="J3246" s="11" t="n">
        <v>1656553</v>
      </c>
      <c r="L3246" s="11" t="n">
        <v>4584</v>
      </c>
      <c r="M3246" s="13" t="s">
        <v>35</v>
      </c>
      <c r="N3246" s="13" t="s">
        <v>89</v>
      </c>
      <c r="P3246" s="11" t="n">
        <v>167</v>
      </c>
      <c r="Q3246" s="13" t="s">
        <v>119</v>
      </c>
      <c r="R3246" s="13" t="s">
        <v>66</v>
      </c>
      <c r="S3246" s="11" t="n">
        <v>1130101</v>
      </c>
      <c r="T3246" s="13" t="s">
        <v>67</v>
      </c>
      <c r="U3246" s="14" t="n">
        <v>125</v>
      </c>
      <c r="W3246" s="14" t="n">
        <v>0</v>
      </c>
      <c r="X3246" s="13" t="s">
        <v>1856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46270</v>
      </c>
      <c r="C3247" s="12" t="n">
        <v>46270</v>
      </c>
      <c r="D3247" s="11" t="n">
        <v>42</v>
      </c>
      <c r="E3247" s="13" t="s">
        <v>99</v>
      </c>
      <c r="F3247" s="11" t="n">
        <v>13</v>
      </c>
      <c r="G3247" s="13" t="s">
        <v>100</v>
      </c>
      <c r="H3247" s="11" t="n">
        <v>2110101</v>
      </c>
      <c r="I3247" s="13" t="s">
        <v>53</v>
      </c>
      <c r="J3247" s="11" t="n">
        <v>1656563</v>
      </c>
      <c r="L3247" s="11" t="n">
        <v>4585</v>
      </c>
      <c r="M3247" s="13" t="s">
        <v>35</v>
      </c>
      <c r="N3247" s="13" t="s">
        <v>89</v>
      </c>
      <c r="P3247" s="11" t="n">
        <v>167</v>
      </c>
      <c r="Q3247" s="13" t="s">
        <v>119</v>
      </c>
      <c r="R3247" s="13" t="s">
        <v>66</v>
      </c>
      <c r="S3247" s="11" t="n">
        <v>1130101</v>
      </c>
      <c r="T3247" s="13" t="s">
        <v>67</v>
      </c>
      <c r="U3247" s="14" t="n">
        <v>380</v>
      </c>
      <c r="W3247" s="14" t="n">
        <v>0</v>
      </c>
      <c r="X3247" s="13" t="s">
        <v>2599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46256</v>
      </c>
      <c r="C3248" s="12" t="n">
        <v>46271</v>
      </c>
      <c r="D3248" s="11" t="n">
        <v>1665</v>
      </c>
      <c r="E3248" s="13" t="s">
        <v>1240</v>
      </c>
      <c r="F3248" s="11" t="n">
        <v>24</v>
      </c>
      <c r="G3248" s="13" t="s">
        <v>64</v>
      </c>
      <c r="H3248" s="11" t="n">
        <v>2110405</v>
      </c>
      <c r="I3248" s="13" t="s">
        <v>57</v>
      </c>
      <c r="J3248" s="11" t="n">
        <v>1585470</v>
      </c>
      <c r="L3248" s="11" t="n">
        <v>136969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66</v>
      </c>
      <c r="S3248" s="11" t="n">
        <v>1130101</v>
      </c>
      <c r="T3248" s="13" t="s">
        <v>67</v>
      </c>
      <c r="U3248" s="14" t="n">
        <v>320.4</v>
      </c>
      <c r="W3248" s="14" t="n">
        <v>0</v>
      </c>
      <c r="X3248" s="13" t="s">
        <v>2600</v>
      </c>
      <c r="Z3248" s="1" t="str">
        <f aca="false">IF($T3248="","",IFERROR(INDEX('Resumo Grupos'!$AC$3:$AC$200,MATCH($T3248,'Resumo Grupos'!$AB$3:$AB$200,0)),"n/d"))</f>
        <v>Mercadoria</v>
      </c>
      <c r="AA3248" s="1" t="str">
        <f aca="false">IF($T3248="","",IF(COUNTIF('Resumo Grupos'!$AE$3:$AE$40,$T3248)&gt;0,"NAO","SIM"))</f>
        <v>SIM</v>
      </c>
      <c r="AB3248" s="1" t="str">
        <f aca="false">IFERROR(INDEX('Mov Entradas (Rel 10497)'!$L:$L,MATCH(AC3248,'Mov Entradas (Rel 10497)'!$I:$I,0)),"nao encontrado")</f>
        <v>REQUEIJÃO CATUPIRY C</v>
      </c>
      <c r="AC3248" s="1" t="n">
        <v>136969</v>
      </c>
    </row>
    <row r="3249" customFormat="false" ht="36.75" hidden="false" customHeight="true" outlineLevel="0" collapsed="false">
      <c r="A3249" s="11" t="n">
        <v>3</v>
      </c>
      <c r="B3249" s="12" t="n">
        <v>46264</v>
      </c>
      <c r="C3249" s="12" t="n">
        <v>46271</v>
      </c>
      <c r="D3249" s="11" t="n">
        <v>1613</v>
      </c>
      <c r="E3249" s="13" t="s">
        <v>214</v>
      </c>
      <c r="F3249" s="11" t="n">
        <v>24</v>
      </c>
      <c r="G3249" s="13" t="s">
        <v>64</v>
      </c>
      <c r="H3249" s="11" t="n">
        <v>2110405</v>
      </c>
      <c r="I3249" s="13" t="s">
        <v>57</v>
      </c>
      <c r="J3249" s="11" t="n">
        <v>1628598</v>
      </c>
      <c r="L3249" s="11" t="n">
        <v>16250961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66</v>
      </c>
      <c r="S3249" s="11" t="n">
        <v>1130101</v>
      </c>
      <c r="T3249" s="13" t="s">
        <v>67</v>
      </c>
      <c r="U3249" s="14" t="n">
        <v>166.92</v>
      </c>
      <c r="W3249" s="14" t="n">
        <v>0</v>
      </c>
      <c r="X3249" s="13" t="s">
        <v>2601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  <c r="AB3249" s="1" t="str">
        <f aca="false">IFERROR(INDEX('Mov Entradas (Rel 10497)'!$L:$L,MATCH(AC3249,'Mov Entradas (Rel 10497)'!$I:$I,0)),"nao encontrado")</f>
        <v>BACON KG</v>
      </c>
      <c r="AC3249" s="1" t="n">
        <v>1625096</v>
      </c>
    </row>
    <row r="3250" customFormat="false" ht="54.75" hidden="false" customHeight="true" outlineLevel="0" collapsed="false">
      <c r="A3250" s="11" t="n">
        <v>3</v>
      </c>
      <c r="B3250" s="12" t="n">
        <v>46261</v>
      </c>
      <c r="C3250" s="12" t="n">
        <v>46271</v>
      </c>
      <c r="D3250" s="11" t="n">
        <v>10048</v>
      </c>
      <c r="E3250" s="13" t="s">
        <v>2224</v>
      </c>
      <c r="F3250" s="11" t="n">
        <v>24</v>
      </c>
      <c r="G3250" s="13" t="s">
        <v>64</v>
      </c>
      <c r="H3250" s="11" t="n">
        <v>2110405</v>
      </c>
      <c r="I3250" s="13" t="s">
        <v>57</v>
      </c>
      <c r="J3250" s="11" t="n">
        <v>1638305</v>
      </c>
      <c r="L3250" s="11" t="n">
        <v>33601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66</v>
      </c>
      <c r="S3250" s="11" t="n">
        <v>1130101</v>
      </c>
      <c r="T3250" s="13" t="s">
        <v>67</v>
      </c>
      <c r="U3250" s="14" t="n">
        <v>300</v>
      </c>
      <c r="W3250" s="14" t="n">
        <v>0</v>
      </c>
      <c r="X3250" s="13" t="s">
        <v>2602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IOGUTE CREMOSIN 90G</v>
      </c>
      <c r="AC3250" s="1" t="n">
        <v>3360</v>
      </c>
    </row>
    <row r="3251" customFormat="false" ht="63.75" hidden="false" customHeight="true" outlineLevel="0" collapsed="false">
      <c r="A3251" s="11" t="n">
        <v>3</v>
      </c>
      <c r="B3251" s="12" t="n">
        <v>46233</v>
      </c>
      <c r="C3251" s="12" t="n">
        <v>46272</v>
      </c>
      <c r="D3251" s="11" t="n">
        <v>1636</v>
      </c>
      <c r="E3251" s="13" t="s">
        <v>69</v>
      </c>
      <c r="F3251" s="11" t="n">
        <v>24</v>
      </c>
      <c r="G3251" s="13" t="s">
        <v>64</v>
      </c>
      <c r="H3251" s="11" t="n">
        <v>2110405</v>
      </c>
      <c r="I3251" s="13" t="s">
        <v>57</v>
      </c>
      <c r="J3251" s="11" t="n">
        <v>1495417</v>
      </c>
      <c r="L3251" s="11" t="n">
        <v>232254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66</v>
      </c>
      <c r="S3251" s="11" t="n">
        <v>1130101</v>
      </c>
      <c r="T3251" s="13" t="s">
        <v>67</v>
      </c>
      <c r="U3251" s="14" t="n">
        <v>949.63</v>
      </c>
      <c r="W3251" s="14" t="n">
        <v>0</v>
      </c>
      <c r="X3251" s="13" t="s">
        <v>2603</v>
      </c>
      <c r="Z3251" s="1" t="str">
        <f aca="false">IF($T3251="","",IFERROR(INDEX('Resumo Grupos'!$AC$3:$AC$200,MATCH($T3251,'Resumo Grupos'!$AB$3:$AB$200,0)),"n/d"))</f>
        <v>Mercadoria</v>
      </c>
      <c r="AA3251" s="1" t="str">
        <f aca="false">IF($T3251="","",IF(COUNTIF('Resumo Grupos'!$AE$3:$AE$40,$T3251)&gt;0,"NAO","SIM"))</f>
        <v>SIM</v>
      </c>
      <c r="AB3251" s="1" t="str">
        <f aca="false">IFERROR(INDEX('Mov Entradas (Rel 10497)'!$L:$L,MATCH(AC3251,'Mov Entradas (Rel 10497)'!$I:$I,0)),"nao encontrado")</f>
        <v>ADOC ADOCYL SACARINA 100ML</v>
      </c>
      <c r="AC3251" s="1" t="n">
        <v>3229254</v>
      </c>
    </row>
    <row r="3252" customFormat="false" ht="36.75" hidden="false" customHeight="true" outlineLevel="0" collapsed="false">
      <c r="A3252" s="11" t="n">
        <v>3</v>
      </c>
      <c r="B3252" s="12" t="n">
        <v>46237</v>
      </c>
      <c r="C3252" s="12" t="n">
        <v>46272</v>
      </c>
      <c r="D3252" s="11" t="n">
        <v>846</v>
      </c>
      <c r="E3252" s="13" t="s">
        <v>328</v>
      </c>
      <c r="F3252" s="11" t="n">
        <v>24</v>
      </c>
      <c r="G3252" s="13" t="s">
        <v>64</v>
      </c>
      <c r="H3252" s="11" t="n">
        <v>2110405</v>
      </c>
      <c r="I3252" s="13" t="s">
        <v>57</v>
      </c>
      <c r="J3252" s="11" t="n">
        <v>1498628</v>
      </c>
      <c r="L3252" s="11" t="n">
        <v>8464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66</v>
      </c>
      <c r="S3252" s="11" t="n">
        <v>1130101</v>
      </c>
      <c r="T3252" s="13" t="s">
        <v>67</v>
      </c>
      <c r="U3252" s="14" t="n">
        <v>538.18</v>
      </c>
      <c r="W3252" s="14" t="n">
        <v>0</v>
      </c>
      <c r="X3252" s="13" t="s">
        <v>2604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PRENDEDOR DE ROUPA M</v>
      </c>
      <c r="AC3252" s="1" t="n">
        <v>846</v>
      </c>
    </row>
    <row r="3253" customFormat="false" ht="36.75" hidden="false" customHeight="true" outlineLevel="0" collapsed="false">
      <c r="A3253" s="11" t="n">
        <v>3</v>
      </c>
      <c r="B3253" s="12" t="n">
        <v>46239</v>
      </c>
      <c r="C3253" s="12" t="n">
        <v>46272</v>
      </c>
      <c r="D3253" s="11" t="n">
        <v>1659</v>
      </c>
      <c r="E3253" s="13" t="s">
        <v>317</v>
      </c>
      <c r="F3253" s="11" t="n">
        <v>24</v>
      </c>
      <c r="G3253" s="13" t="s">
        <v>64</v>
      </c>
      <c r="H3253" s="11" t="n">
        <v>2110405</v>
      </c>
      <c r="I3253" s="13" t="s">
        <v>57</v>
      </c>
      <c r="J3253" s="11" t="n">
        <v>1509248</v>
      </c>
      <c r="L3253" s="11" t="n">
        <v>8893821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66</v>
      </c>
      <c r="S3253" s="11" t="n">
        <v>1130101</v>
      </c>
      <c r="T3253" s="13" t="s">
        <v>67</v>
      </c>
      <c r="U3253" s="14" t="n">
        <v>710.92</v>
      </c>
      <c r="W3253" s="14" t="n">
        <v>0</v>
      </c>
      <c r="X3253" s="13" t="s">
        <v>2605</v>
      </c>
      <c r="Z3253" s="1" t="str">
        <f aca="false">IF($T3253="","",IFERROR(INDEX('Resumo Grupos'!$AC$3:$AC$200,MATCH($T3253,'Resumo Grupos'!$AB$3:$AB$200,0)),"n/d"))</f>
        <v>Mercadoria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SAND IPAN CL AZUL MASC 21307</v>
      </c>
      <c r="AC3253" s="1" t="n">
        <v>889382</v>
      </c>
    </row>
    <row r="3254" customFormat="false" ht="54.75" hidden="false" customHeight="true" outlineLevel="0" collapsed="false">
      <c r="A3254" s="11" t="n">
        <v>3</v>
      </c>
      <c r="B3254" s="12" t="n">
        <v>46244</v>
      </c>
      <c r="C3254" s="12" t="n">
        <v>46272</v>
      </c>
      <c r="D3254" s="11" t="n">
        <v>1657</v>
      </c>
      <c r="E3254" s="13" t="s">
        <v>321</v>
      </c>
      <c r="F3254" s="11" t="n">
        <v>24</v>
      </c>
      <c r="G3254" s="13" t="s">
        <v>64</v>
      </c>
      <c r="H3254" s="11" t="n">
        <v>2110405</v>
      </c>
      <c r="I3254" s="13" t="s">
        <v>57</v>
      </c>
      <c r="J3254" s="11" t="n">
        <v>1543751</v>
      </c>
      <c r="L3254" s="11" t="n">
        <v>3783783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66</v>
      </c>
      <c r="S3254" s="11" t="n">
        <v>1130101</v>
      </c>
      <c r="T3254" s="13" t="s">
        <v>67</v>
      </c>
      <c r="U3254" s="14" t="n">
        <v>1028.18</v>
      </c>
      <c r="W3254" s="14" t="n">
        <v>0</v>
      </c>
      <c r="X3254" s="13" t="s">
        <v>2606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TALCO BARLA 140G</v>
      </c>
      <c r="AC3254" s="1" t="n">
        <v>297049</v>
      </c>
    </row>
    <row r="3255" customFormat="false" ht="54.75" hidden="false" customHeight="true" outlineLevel="0" collapsed="false">
      <c r="A3255" s="11" t="n">
        <v>3</v>
      </c>
      <c r="B3255" s="12" t="n">
        <v>46247</v>
      </c>
      <c r="C3255" s="12" t="n">
        <v>46272</v>
      </c>
      <c r="D3255" s="11" t="n">
        <v>1659</v>
      </c>
      <c r="E3255" s="13" t="s">
        <v>317</v>
      </c>
      <c r="F3255" s="11" t="n">
        <v>24</v>
      </c>
      <c r="G3255" s="13" t="s">
        <v>64</v>
      </c>
      <c r="H3255" s="11" t="n">
        <v>2110405</v>
      </c>
      <c r="I3255" s="13" t="s">
        <v>57</v>
      </c>
      <c r="J3255" s="11" t="n">
        <v>1551747</v>
      </c>
      <c r="L3255" s="11" t="n">
        <v>8908272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66</v>
      </c>
      <c r="S3255" s="11" t="n">
        <v>1130101</v>
      </c>
      <c r="T3255" s="13" t="s">
        <v>67</v>
      </c>
      <c r="U3255" s="14" t="n">
        <v>1265.74</v>
      </c>
      <c r="W3255" s="14" t="n">
        <v>0</v>
      </c>
      <c r="X3255" s="13" t="s">
        <v>2607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MOCOQUINHA 200ML</v>
      </c>
      <c r="AC3255" s="1" t="n">
        <v>890827</v>
      </c>
    </row>
    <row r="3256" customFormat="false" ht="54.75" hidden="false" customHeight="true" outlineLevel="0" collapsed="false">
      <c r="A3256" s="11" t="n">
        <v>3</v>
      </c>
      <c r="B3256" s="12" t="n">
        <v>46251</v>
      </c>
      <c r="C3256" s="12" t="n">
        <v>46272</v>
      </c>
      <c r="D3256" s="11" t="n">
        <v>1676</v>
      </c>
      <c r="E3256" s="13" t="s">
        <v>319</v>
      </c>
      <c r="F3256" s="11" t="n">
        <v>24</v>
      </c>
      <c r="G3256" s="13" t="s">
        <v>64</v>
      </c>
      <c r="H3256" s="11" t="n">
        <v>2110405</v>
      </c>
      <c r="I3256" s="13" t="s">
        <v>57</v>
      </c>
      <c r="J3256" s="11" t="n">
        <v>1566065</v>
      </c>
      <c r="L3256" s="11" t="n">
        <v>1097422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66</v>
      </c>
      <c r="S3256" s="11" t="n">
        <v>1130101</v>
      </c>
      <c r="T3256" s="13" t="s">
        <v>67</v>
      </c>
      <c r="U3256" s="14" t="n">
        <v>427.28</v>
      </c>
      <c r="W3256" s="14" t="n">
        <v>0</v>
      </c>
      <c r="X3256" s="13" t="s">
        <v>2608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ERVILHA EMILHO OLE V</v>
      </c>
      <c r="AC3256" s="1" t="n">
        <v>11361</v>
      </c>
    </row>
    <row r="3257" customFormat="false" ht="54.75" hidden="false" customHeight="true" outlineLevel="0" collapsed="false">
      <c r="A3257" s="11" t="n">
        <v>3</v>
      </c>
      <c r="B3257" s="12" t="n">
        <v>46248</v>
      </c>
      <c r="C3257" s="12" t="n">
        <v>46272</v>
      </c>
      <c r="D3257" s="11" t="n">
        <v>1107</v>
      </c>
      <c r="E3257" s="13" t="s">
        <v>202</v>
      </c>
      <c r="F3257" s="11" t="n">
        <v>24</v>
      </c>
      <c r="G3257" s="13" t="s">
        <v>64</v>
      </c>
      <c r="H3257" s="11" t="n">
        <v>2110405</v>
      </c>
      <c r="I3257" s="13" t="s">
        <v>57</v>
      </c>
      <c r="J3257" s="11" t="n">
        <v>1566509</v>
      </c>
      <c r="L3257" s="11" t="n">
        <v>4437342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66</v>
      </c>
      <c r="S3257" s="11" t="n">
        <v>1130101</v>
      </c>
      <c r="T3257" s="13" t="s">
        <v>67</v>
      </c>
      <c r="U3257" s="14" t="n">
        <v>273.52</v>
      </c>
      <c r="W3257" s="14" t="n">
        <v>0</v>
      </c>
      <c r="X3257" s="13" t="s">
        <v>2609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  <c r="AB3257" s="1" t="str">
        <f aca="false">IFERROR(INDEX('Mov Entradas (Rel 10497)'!$L:$L,MATCH(AC3257,'Mov Entradas (Rel 10497)'!$I:$I,0)),"nao encontrado")</f>
        <v>SCH DOG PEDIGR FIL</v>
      </c>
      <c r="AC3257" s="1" t="n">
        <v>443784</v>
      </c>
    </row>
    <row r="3258" customFormat="false" ht="36.75" hidden="false" customHeight="true" outlineLevel="0" collapsed="false">
      <c r="A3258" s="11" t="n">
        <v>3</v>
      </c>
      <c r="B3258" s="12" t="n">
        <v>46258</v>
      </c>
      <c r="C3258" s="12" t="n">
        <v>46272</v>
      </c>
      <c r="D3258" s="11" t="n">
        <v>42</v>
      </c>
      <c r="E3258" s="13" t="s">
        <v>99</v>
      </c>
      <c r="F3258" s="11" t="n">
        <v>34</v>
      </c>
      <c r="G3258" s="13" t="s">
        <v>56</v>
      </c>
      <c r="H3258" s="11" t="n">
        <v>2110101</v>
      </c>
      <c r="I3258" s="13" t="s">
        <v>53</v>
      </c>
      <c r="J3258" s="11" t="n">
        <v>1595694</v>
      </c>
      <c r="L3258" s="11" t="n">
        <v>4537</v>
      </c>
      <c r="M3258" s="13" t="s">
        <v>189</v>
      </c>
      <c r="N3258" s="13" t="s">
        <v>89</v>
      </c>
      <c r="P3258" s="11" t="n">
        <v>167</v>
      </c>
      <c r="Q3258" s="13" t="s">
        <v>119</v>
      </c>
      <c r="R3258" s="13" t="s">
        <v>66</v>
      </c>
      <c r="S3258" s="11" t="n">
        <v>1130101</v>
      </c>
      <c r="T3258" s="13" t="s">
        <v>67</v>
      </c>
      <c r="U3258" s="14" t="n">
        <v>855</v>
      </c>
      <c r="W3258" s="14" t="n">
        <v>0</v>
      </c>
      <c r="X3258" s="13" t="s">
        <v>2419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46258</v>
      </c>
      <c r="C3259" s="12" t="n">
        <v>46272</v>
      </c>
      <c r="D3259" s="11" t="n">
        <v>1625</v>
      </c>
      <c r="E3259" s="13" t="s">
        <v>412</v>
      </c>
      <c r="F3259" s="11" t="n">
        <v>24</v>
      </c>
      <c r="G3259" s="13" t="s">
        <v>64</v>
      </c>
      <c r="H3259" s="11" t="n">
        <v>2110405</v>
      </c>
      <c r="I3259" s="13" t="s">
        <v>57</v>
      </c>
      <c r="J3259" s="11" t="n">
        <v>1595733</v>
      </c>
      <c r="L3259" s="11" t="n">
        <v>151252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66</v>
      </c>
      <c r="S3259" s="11" t="n">
        <v>1130101</v>
      </c>
      <c r="T3259" s="13" t="s">
        <v>67</v>
      </c>
      <c r="U3259" s="14" t="n">
        <v>3695.25</v>
      </c>
      <c r="W3259" s="14" t="n">
        <v>0</v>
      </c>
      <c r="X3259" s="13" t="s">
        <v>2610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TRASEIRO DE BOI L1</v>
      </c>
      <c r="AC3259" s="1" t="n">
        <v>15125</v>
      </c>
    </row>
    <row r="3260" customFormat="false" ht="36.75" hidden="false" customHeight="true" outlineLevel="0" collapsed="false">
      <c r="A3260" s="11" t="n">
        <v>3</v>
      </c>
      <c r="B3260" s="12" t="n">
        <v>46258</v>
      </c>
      <c r="C3260" s="12" t="n">
        <v>46272</v>
      </c>
      <c r="D3260" s="11" t="n">
        <v>1723</v>
      </c>
      <c r="E3260" s="13" t="s">
        <v>95</v>
      </c>
      <c r="F3260" s="11" t="n">
        <v>24</v>
      </c>
      <c r="G3260" s="13" t="s">
        <v>64</v>
      </c>
      <c r="H3260" s="11" t="n">
        <v>2110405</v>
      </c>
      <c r="I3260" s="13" t="s">
        <v>57</v>
      </c>
      <c r="J3260" s="11" t="n">
        <v>1598840</v>
      </c>
      <c r="L3260" s="11" t="n">
        <v>606172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66</v>
      </c>
      <c r="S3260" s="11" t="n">
        <v>1130101</v>
      </c>
      <c r="T3260" s="13" t="s">
        <v>67</v>
      </c>
      <c r="U3260" s="14" t="n">
        <v>742.9</v>
      </c>
      <c r="W3260" s="14" t="n">
        <v>0</v>
      </c>
      <c r="X3260" s="13" t="s">
        <v>2611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DIANTEIRO DE BOI L</v>
      </c>
      <c r="AC3260" s="1" t="n">
        <v>175357</v>
      </c>
    </row>
    <row r="3261" customFormat="false" ht="45.75" hidden="false" customHeight="true" outlineLevel="0" collapsed="false">
      <c r="A3261" s="11" t="n">
        <v>3</v>
      </c>
      <c r="B3261" s="12" t="n">
        <v>46265</v>
      </c>
      <c r="C3261" s="12" t="n">
        <v>46272</v>
      </c>
      <c r="D3261" s="11" t="n">
        <v>42</v>
      </c>
      <c r="E3261" s="13" t="s">
        <v>99</v>
      </c>
      <c r="F3261" s="11" t="n">
        <v>34</v>
      </c>
      <c r="G3261" s="13" t="s">
        <v>56</v>
      </c>
      <c r="H3261" s="11" t="n">
        <v>2110101</v>
      </c>
      <c r="I3261" s="13" t="s">
        <v>53</v>
      </c>
      <c r="J3261" s="11" t="n">
        <v>1628933</v>
      </c>
      <c r="L3261" s="11" t="n">
        <v>4563</v>
      </c>
      <c r="M3261" s="13" t="s">
        <v>35</v>
      </c>
      <c r="N3261" s="13" t="s">
        <v>89</v>
      </c>
      <c r="P3261" s="11" t="n">
        <v>167</v>
      </c>
      <c r="Q3261" s="13" t="s">
        <v>119</v>
      </c>
      <c r="R3261" s="13" t="s">
        <v>66</v>
      </c>
      <c r="S3261" s="11" t="n">
        <v>1130101</v>
      </c>
      <c r="T3261" s="13" t="s">
        <v>67</v>
      </c>
      <c r="U3261" s="14" t="n">
        <v>300</v>
      </c>
      <c r="W3261" s="14" t="n">
        <v>0</v>
      </c>
      <c r="X3261" s="13" t="s">
        <v>2612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46265</v>
      </c>
      <c r="C3262" s="12" t="n">
        <v>46272</v>
      </c>
      <c r="D3262" s="11" t="n">
        <v>1723</v>
      </c>
      <c r="E3262" s="13" t="s">
        <v>95</v>
      </c>
      <c r="F3262" s="11" t="n">
        <v>24</v>
      </c>
      <c r="G3262" s="13" t="s">
        <v>64</v>
      </c>
      <c r="H3262" s="11" t="n">
        <v>2110405</v>
      </c>
      <c r="I3262" s="13" t="s">
        <v>57</v>
      </c>
      <c r="J3262" s="11" t="n">
        <v>1635118</v>
      </c>
      <c r="L3262" s="11" t="n">
        <v>613491</v>
      </c>
      <c r="M3262" s="13" t="s">
        <v>35</v>
      </c>
      <c r="N3262" s="13" t="s">
        <v>59</v>
      </c>
      <c r="P3262" s="11" t="n">
        <v>167</v>
      </c>
      <c r="Q3262" s="13" t="s">
        <v>119</v>
      </c>
      <c r="R3262" s="13" t="s">
        <v>66</v>
      </c>
      <c r="S3262" s="11" t="n">
        <v>1130101</v>
      </c>
      <c r="T3262" s="13" t="s">
        <v>67</v>
      </c>
      <c r="U3262" s="14" t="n">
        <v>2164.69</v>
      </c>
      <c r="W3262" s="14" t="n">
        <v>0</v>
      </c>
      <c r="X3262" s="13" t="s">
        <v>2613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TRASEIRO DE BOI L1</v>
      </c>
      <c r="AC3262" s="1" t="n">
        <v>175722</v>
      </c>
    </row>
    <row r="3263" customFormat="false" ht="36.75" hidden="false" customHeight="true" outlineLevel="0" collapsed="false">
      <c r="A3263" s="11" t="n">
        <v>3</v>
      </c>
      <c r="B3263" s="12" t="n">
        <v>46272</v>
      </c>
      <c r="C3263" s="12" t="n">
        <v>46272</v>
      </c>
      <c r="D3263" s="11" t="n">
        <v>42</v>
      </c>
      <c r="E3263" s="13" t="s">
        <v>99</v>
      </c>
      <c r="F3263" s="11" t="n">
        <v>13</v>
      </c>
      <c r="G3263" s="13" t="s">
        <v>100</v>
      </c>
      <c r="H3263" s="11" t="n">
        <v>2110101</v>
      </c>
      <c r="I3263" s="13" t="s">
        <v>53</v>
      </c>
      <c r="J3263" s="11" t="n">
        <v>1667743</v>
      </c>
      <c r="L3263" s="11" t="n">
        <v>4586</v>
      </c>
      <c r="M3263" s="13" t="s">
        <v>35</v>
      </c>
      <c r="N3263" s="13" t="s">
        <v>89</v>
      </c>
      <c r="P3263" s="11" t="n">
        <v>129</v>
      </c>
      <c r="Q3263" s="13" t="s">
        <v>37</v>
      </c>
      <c r="R3263" s="13" t="s">
        <v>66</v>
      </c>
      <c r="S3263" s="11" t="n">
        <v>1130101</v>
      </c>
      <c r="T3263" s="13" t="s">
        <v>67</v>
      </c>
      <c r="U3263" s="14" t="n">
        <v>250</v>
      </c>
      <c r="W3263" s="14" t="n">
        <v>0</v>
      </c>
      <c r="X3263" s="13" t="s">
        <v>2614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46211</v>
      </c>
      <c r="C3264" s="12" t="n">
        <v>46273</v>
      </c>
      <c r="D3264" s="11" t="n">
        <v>1398</v>
      </c>
      <c r="E3264" s="13" t="s">
        <v>1655</v>
      </c>
      <c r="F3264" s="11" t="n">
        <v>24</v>
      </c>
      <c r="G3264" s="13" t="s">
        <v>64</v>
      </c>
      <c r="H3264" s="11" t="n">
        <v>2110405</v>
      </c>
      <c r="I3264" s="13" t="s">
        <v>57</v>
      </c>
      <c r="J3264" s="11" t="n">
        <v>1397037</v>
      </c>
      <c r="L3264" s="11" t="n">
        <v>33334</v>
      </c>
      <c r="M3264" s="13" t="s">
        <v>35</v>
      </c>
      <c r="N3264" s="13" t="s">
        <v>59</v>
      </c>
      <c r="P3264" s="11" t="n">
        <v>167</v>
      </c>
      <c r="Q3264" s="13" t="s">
        <v>119</v>
      </c>
      <c r="R3264" s="13" t="s">
        <v>66</v>
      </c>
      <c r="S3264" s="11" t="n">
        <v>1130101</v>
      </c>
      <c r="T3264" s="13" t="s">
        <v>67</v>
      </c>
      <c r="U3264" s="14" t="n">
        <v>592.05</v>
      </c>
      <c r="W3264" s="14" t="n">
        <v>0</v>
      </c>
      <c r="X3264" s="13" t="s">
        <v>2615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CADERNO STIFF AMARELO 96FLS</v>
      </c>
      <c r="AC3264" s="1" t="n">
        <v>1330</v>
      </c>
    </row>
    <row r="3265" customFormat="false" ht="45.75" hidden="false" customHeight="true" outlineLevel="0" collapsed="false">
      <c r="A3265" s="11" t="n">
        <v>3</v>
      </c>
      <c r="B3265" s="12" t="n">
        <v>46205</v>
      </c>
      <c r="C3265" s="12" t="n">
        <v>46273</v>
      </c>
      <c r="D3265" s="11" t="n">
        <v>1789</v>
      </c>
      <c r="E3265" s="13" t="s">
        <v>82</v>
      </c>
      <c r="F3265" s="11" t="n">
        <v>24</v>
      </c>
      <c r="G3265" s="13" t="s">
        <v>64</v>
      </c>
      <c r="H3265" s="11" t="n">
        <v>2110405</v>
      </c>
      <c r="I3265" s="13" t="s">
        <v>57</v>
      </c>
      <c r="J3265" s="11" t="n">
        <v>1464602</v>
      </c>
      <c r="L3265" s="11" t="n">
        <v>227866</v>
      </c>
      <c r="M3265" s="13" t="s">
        <v>35</v>
      </c>
      <c r="N3265" s="13" t="s">
        <v>59</v>
      </c>
      <c r="P3265" s="11" t="n">
        <v>101</v>
      </c>
      <c r="Q3265" s="13" t="s">
        <v>60</v>
      </c>
      <c r="R3265" s="13" t="s">
        <v>83</v>
      </c>
      <c r="S3265" s="11" t="n">
        <v>4210112</v>
      </c>
      <c r="T3265" s="13" t="s">
        <v>84</v>
      </c>
      <c r="U3265" s="14" t="n">
        <v>5500</v>
      </c>
      <c r="W3265" s="14" t="n">
        <v>0</v>
      </c>
      <c r="X3265" s="13" t="s">
        <v>2616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46231</v>
      </c>
      <c r="C3266" s="12" t="n">
        <v>46273</v>
      </c>
      <c r="D3266" s="11" t="n">
        <v>49</v>
      </c>
      <c r="E3266" s="13" t="s">
        <v>165</v>
      </c>
      <c r="F3266" s="11" t="n">
        <v>34</v>
      </c>
      <c r="G3266" s="13" t="s">
        <v>56</v>
      </c>
      <c r="H3266" s="11" t="n">
        <v>2110405</v>
      </c>
      <c r="I3266" s="13" t="s">
        <v>57</v>
      </c>
      <c r="J3266" s="11" t="n">
        <v>1464754</v>
      </c>
      <c r="L3266" s="11" t="n">
        <v>227889</v>
      </c>
      <c r="M3266" s="13" t="s">
        <v>189</v>
      </c>
      <c r="N3266" s="13" t="s">
        <v>59</v>
      </c>
      <c r="P3266" s="11" t="n">
        <v>101</v>
      </c>
      <c r="Q3266" s="13" t="s">
        <v>60</v>
      </c>
      <c r="R3266" s="13" t="s">
        <v>166</v>
      </c>
      <c r="S3266" s="11" t="n">
        <v>2110901</v>
      </c>
      <c r="T3266" s="13" t="s">
        <v>167</v>
      </c>
      <c r="U3266" s="14" t="n">
        <v>4000</v>
      </c>
      <c r="W3266" s="14" t="n">
        <v>0</v>
      </c>
      <c r="X3266" s="13" t="s">
        <v>2617</v>
      </c>
      <c r="Z3266" s="1" t="str">
        <f aca="false">IF($T3266="","",IFERROR(INDEX('Resumo Grupos'!$AC$3:$AC$200,MATCH($T3266,'Resumo Grupos'!$AB$3:$AB$200,0)),"n/d"))</f>
        <v>Empréstimo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46237</v>
      </c>
      <c r="C3267" s="12" t="n">
        <v>46273</v>
      </c>
      <c r="D3267" s="11" t="n">
        <v>16</v>
      </c>
      <c r="E3267" s="13" t="s">
        <v>303</v>
      </c>
      <c r="F3267" s="11" t="n">
        <v>34</v>
      </c>
      <c r="G3267" s="13" t="s">
        <v>56</v>
      </c>
      <c r="H3267" s="11" t="n">
        <v>2110405</v>
      </c>
      <c r="I3267" s="13" t="s">
        <v>57</v>
      </c>
      <c r="J3267" s="11" t="n">
        <v>1493536</v>
      </c>
      <c r="L3267" s="11" t="n">
        <v>232110</v>
      </c>
      <c r="M3267" s="13" t="s">
        <v>35</v>
      </c>
      <c r="N3267" s="13" t="s">
        <v>59</v>
      </c>
      <c r="P3267" s="11" t="n">
        <v>101</v>
      </c>
      <c r="Q3267" s="13" t="s">
        <v>60</v>
      </c>
      <c r="R3267" s="13" t="s">
        <v>311</v>
      </c>
      <c r="S3267" s="11" t="n">
        <v>2210203</v>
      </c>
      <c r="T3267" s="13" t="s">
        <v>2109</v>
      </c>
      <c r="U3267" s="14" t="n">
        <v>100000</v>
      </c>
      <c r="W3267" s="14" t="n">
        <v>0</v>
      </c>
      <c r="X3267" s="13" t="s">
        <v>2618</v>
      </c>
      <c r="Z3267" s="1" t="str">
        <f aca="false">IF($T3267="","",IFERROR(INDEX('Resumo Grupos'!$AC$3:$AC$200,MATCH($T3267,'Resumo Grupos'!$AB$3:$AB$200,0)),"n/d"))</f>
        <v>Empréstimo</v>
      </c>
      <c r="AA3267" s="1" t="str">
        <f aca="false">IF($T3267="","",IF(COUNTIF('Resumo Grupos'!$AE$3:$AE$40,$T3267)&gt;0,"NAO","SIM"))</f>
        <v>NAO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46245</v>
      </c>
      <c r="C3268" s="12" t="n">
        <v>46273</v>
      </c>
      <c r="D3268" s="11" t="n">
        <v>1804</v>
      </c>
      <c r="E3268" s="13" t="s">
        <v>903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1531970</v>
      </c>
      <c r="L3268" s="11" t="n">
        <v>337573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66</v>
      </c>
      <c r="S3268" s="11" t="n">
        <v>1130101</v>
      </c>
      <c r="T3268" s="13" t="s">
        <v>67</v>
      </c>
      <c r="U3268" s="14" t="n">
        <v>879.72</v>
      </c>
      <c r="W3268" s="14" t="n">
        <v>0</v>
      </c>
      <c r="X3268" s="13" t="s">
        <v>2619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FRALDA PANDA G 07UN</v>
      </c>
      <c r="AC3268" s="1" t="n">
        <v>26350</v>
      </c>
    </row>
    <row r="3269" customFormat="false" ht="36.75" hidden="false" customHeight="true" outlineLevel="0" collapsed="false">
      <c r="A3269" s="11" t="n">
        <v>3</v>
      </c>
      <c r="B3269" s="12" t="n">
        <v>46244</v>
      </c>
      <c r="C3269" s="12" t="n">
        <v>46273</v>
      </c>
      <c r="D3269" s="11" t="n">
        <v>1636</v>
      </c>
      <c r="E3269" s="13" t="s">
        <v>69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1540562</v>
      </c>
      <c r="L3269" s="11" t="n">
        <v>32349333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421.85</v>
      </c>
      <c r="W3269" s="14" t="n">
        <v>0</v>
      </c>
      <c r="X3269" s="13" t="s">
        <v>2620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AZEITE MARIA TRAD. 5</v>
      </c>
      <c r="AC3269" s="1" t="n">
        <v>3234933</v>
      </c>
    </row>
    <row r="3270" customFormat="false" ht="45.75" hidden="false" customHeight="true" outlineLevel="0" collapsed="false">
      <c r="A3270" s="11" t="n">
        <v>3</v>
      </c>
      <c r="B3270" s="12" t="n">
        <v>46251</v>
      </c>
      <c r="C3270" s="12" t="n">
        <v>46273</v>
      </c>
      <c r="D3270" s="11" t="n">
        <v>10009</v>
      </c>
      <c r="E3270" s="13" t="s">
        <v>481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1566458</v>
      </c>
      <c r="L3270" s="11" t="n">
        <v>1439013</v>
      </c>
      <c r="M3270" s="13" t="s">
        <v>35</v>
      </c>
      <c r="N3270" s="13" t="s">
        <v>59</v>
      </c>
      <c r="P3270" s="11" t="n">
        <v>167</v>
      </c>
      <c r="Q3270" s="13" t="s">
        <v>119</v>
      </c>
      <c r="R3270" s="13" t="s">
        <v>66</v>
      </c>
      <c r="S3270" s="11" t="n">
        <v>1130101</v>
      </c>
      <c r="T3270" s="13" t="s">
        <v>67</v>
      </c>
      <c r="U3270" s="14" t="n">
        <v>1060.48</v>
      </c>
      <c r="W3270" s="14" t="n">
        <v>0</v>
      </c>
      <c r="X3270" s="13" t="s">
        <v>2621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NESQUIK 380G</v>
      </c>
      <c r="AC3270" s="1" t="n">
        <v>1439013</v>
      </c>
    </row>
    <row r="3271" customFormat="false" ht="27.75" hidden="false" customHeight="true" outlineLevel="0" collapsed="false">
      <c r="A3271" s="11" t="n">
        <v>3</v>
      </c>
      <c r="B3271" s="12" t="n">
        <v>46248</v>
      </c>
      <c r="C3271" s="12" t="n">
        <v>46273</v>
      </c>
      <c r="D3271" s="11" t="n">
        <v>1739</v>
      </c>
      <c r="E3271" s="13" t="s">
        <v>2622</v>
      </c>
      <c r="F3271" s="11" t="n">
        <v>24</v>
      </c>
      <c r="G3271" s="13" t="s">
        <v>64</v>
      </c>
      <c r="H3271" s="11" t="n">
        <v>2110405</v>
      </c>
      <c r="I3271" s="13" t="s">
        <v>57</v>
      </c>
      <c r="J3271" s="11" t="n">
        <v>1566609</v>
      </c>
      <c r="L3271" s="11" t="n">
        <v>2551471</v>
      </c>
      <c r="M3271" s="13" t="s">
        <v>35</v>
      </c>
      <c r="N3271" s="13" t="s">
        <v>59</v>
      </c>
      <c r="P3271" s="11" t="n">
        <v>167</v>
      </c>
      <c r="Q3271" s="13" t="s">
        <v>119</v>
      </c>
      <c r="R3271" s="13" t="s">
        <v>66</v>
      </c>
      <c r="S3271" s="11" t="n">
        <v>1130101</v>
      </c>
      <c r="T3271" s="13" t="s">
        <v>67</v>
      </c>
      <c r="U3271" s="14" t="n">
        <v>842.3</v>
      </c>
      <c r="W3271" s="14" t="n">
        <v>0</v>
      </c>
      <c r="X3271" s="13" t="s">
        <v>2623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PRESERVATIVO LV8 PG6</v>
      </c>
      <c r="AC3271" s="1" t="n">
        <v>255147</v>
      </c>
    </row>
    <row r="3272" customFormat="false" ht="45.75" hidden="false" customHeight="true" outlineLevel="0" collapsed="false">
      <c r="A3272" s="11" t="n">
        <v>3</v>
      </c>
      <c r="B3272" s="12" t="n">
        <v>46251</v>
      </c>
      <c r="C3272" s="12" t="n">
        <v>46273</v>
      </c>
      <c r="D3272" s="11" t="n">
        <v>10009</v>
      </c>
      <c r="E3272" s="13" t="s">
        <v>481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1566801</v>
      </c>
      <c r="L3272" s="11" t="n">
        <v>1439755</v>
      </c>
      <c r="M3272" s="13" t="s">
        <v>35</v>
      </c>
      <c r="N3272" s="13" t="s">
        <v>59</v>
      </c>
      <c r="P3272" s="11" t="n">
        <v>167</v>
      </c>
      <c r="Q3272" s="13" t="s">
        <v>119</v>
      </c>
      <c r="R3272" s="13" t="s">
        <v>66</v>
      </c>
      <c r="S3272" s="11" t="n">
        <v>1130101</v>
      </c>
      <c r="T3272" s="13" t="s">
        <v>67</v>
      </c>
      <c r="U3272" s="14" t="n">
        <v>1052.36</v>
      </c>
      <c r="W3272" s="14" t="n">
        <v>0</v>
      </c>
      <c r="X3272" s="13" t="s">
        <v>2624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AVEIA NESTL FLOC170G</v>
      </c>
      <c r="AC3272" s="1" t="n">
        <v>1439755</v>
      </c>
    </row>
    <row r="3273" customFormat="false" ht="63.75" hidden="false" customHeight="true" outlineLevel="0" collapsed="false">
      <c r="A3273" s="11" t="n">
        <v>3</v>
      </c>
      <c r="B3273" s="12" t="n">
        <v>46252</v>
      </c>
      <c r="C3273" s="12" t="n">
        <v>46273</v>
      </c>
      <c r="D3273" s="11" t="n">
        <v>1740</v>
      </c>
      <c r="E3273" s="13" t="s">
        <v>207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1567962</v>
      </c>
      <c r="L3273" s="11" t="n">
        <v>12600912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888.75</v>
      </c>
      <c r="W3273" s="14" t="n">
        <v>0</v>
      </c>
      <c r="X3273" s="13" t="s">
        <v>2625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LINGUI DE FRANGO KG</v>
      </c>
      <c r="AC3273" s="1" t="n">
        <v>1260091</v>
      </c>
    </row>
    <row r="3274" customFormat="false" ht="36.75" hidden="false" customHeight="true" outlineLevel="0" collapsed="false">
      <c r="A3274" s="11" t="n">
        <v>3</v>
      </c>
      <c r="B3274" s="12" t="n">
        <v>46252</v>
      </c>
      <c r="C3274" s="12" t="n">
        <v>46273</v>
      </c>
      <c r="D3274" s="11" t="n">
        <v>10009</v>
      </c>
      <c r="E3274" s="13" t="s">
        <v>481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1572814</v>
      </c>
      <c r="L3274" s="11" t="n">
        <v>1440073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66</v>
      </c>
      <c r="S3274" s="11" t="n">
        <v>1130101</v>
      </c>
      <c r="T3274" s="13" t="s">
        <v>67</v>
      </c>
      <c r="U3274" s="14" t="n">
        <v>437.25</v>
      </c>
      <c r="W3274" s="14" t="n">
        <v>0</v>
      </c>
      <c r="X3274" s="13" t="s">
        <v>2626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TALENTO CSTN 85G</v>
      </c>
      <c r="AC3274" s="1" t="n">
        <v>1440073</v>
      </c>
    </row>
    <row r="3275" customFormat="false" ht="72.75" hidden="false" customHeight="true" outlineLevel="0" collapsed="false">
      <c r="A3275" s="11" t="n">
        <v>3</v>
      </c>
      <c r="B3275" s="12" t="n">
        <v>46251</v>
      </c>
      <c r="C3275" s="12" t="n">
        <v>46273</v>
      </c>
      <c r="D3275" s="11" t="n">
        <v>1636</v>
      </c>
      <c r="E3275" s="13" t="s">
        <v>69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1573124</v>
      </c>
      <c r="L3275" s="11" t="n">
        <v>32386862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924.11</v>
      </c>
      <c r="W3275" s="14" t="n">
        <v>0</v>
      </c>
      <c r="X3275" s="13" t="s">
        <v>2627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ABS SEMPERLIVRE SUAVE C/ABA -16UN</v>
      </c>
      <c r="AC3275" s="1" t="n">
        <v>3238686</v>
      </c>
    </row>
    <row r="3276" customFormat="false" ht="72.75" hidden="false" customHeight="true" outlineLevel="0" collapsed="false">
      <c r="A3276" s="11" t="n">
        <v>3</v>
      </c>
      <c r="B3276" s="12" t="n">
        <v>46258</v>
      </c>
      <c r="C3276" s="12" t="n">
        <v>46273</v>
      </c>
      <c r="D3276" s="11" t="n">
        <v>1672</v>
      </c>
      <c r="E3276" s="13" t="s">
        <v>87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1618329</v>
      </c>
      <c r="L3276" s="11" t="n">
        <v>1432810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195</v>
      </c>
      <c r="W3276" s="14" t="n">
        <v>0</v>
      </c>
      <c r="X3276" s="13" t="s">
        <v>2628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AGUAYARA GALAO 20L</v>
      </c>
      <c r="AC3276" s="1" t="n">
        <v>1432810</v>
      </c>
    </row>
    <row r="3277" customFormat="false" ht="63.75" hidden="false" customHeight="true" outlineLevel="0" collapsed="false">
      <c r="A3277" s="11" t="n">
        <v>3</v>
      </c>
      <c r="B3277" s="12" t="n">
        <v>46251</v>
      </c>
      <c r="C3277" s="12" t="n">
        <v>46273</v>
      </c>
      <c r="D3277" s="11" t="n">
        <v>1672</v>
      </c>
      <c r="E3277" s="13" t="s">
        <v>87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1582209</v>
      </c>
      <c r="L3277" s="11" t="n">
        <v>81711912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960</v>
      </c>
      <c r="W3277" s="14" t="n">
        <v>0</v>
      </c>
      <c r="X3277" s="13" t="s">
        <v>2629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nao encontrado</v>
      </c>
      <c r="AC3277" s="1" t="n">
        <v>8171191</v>
      </c>
    </row>
    <row r="3278" customFormat="false" ht="91.5" hidden="false" customHeight="true" outlineLevel="0" collapsed="false">
      <c r="A3278" s="11" t="n">
        <v>3</v>
      </c>
      <c r="B3278" s="12" t="n">
        <v>46251</v>
      </c>
      <c r="C3278" s="12" t="n">
        <v>46273</v>
      </c>
      <c r="D3278" s="11" t="n">
        <v>1672</v>
      </c>
      <c r="E3278" s="13" t="s">
        <v>87</v>
      </c>
      <c r="F3278" s="11" t="n">
        <v>24</v>
      </c>
      <c r="G3278" s="13" t="s">
        <v>64</v>
      </c>
      <c r="H3278" s="11" t="n">
        <v>2110405</v>
      </c>
      <c r="I3278" s="13" t="s">
        <v>57</v>
      </c>
      <c r="J3278" s="11" t="n">
        <v>1595555</v>
      </c>
      <c r="L3278" s="11" t="n">
        <v>81711922</v>
      </c>
      <c r="M3278" s="13" t="s">
        <v>35</v>
      </c>
      <c r="N3278" s="13" t="s">
        <v>59</v>
      </c>
      <c r="P3278" s="11" t="n">
        <v>167</v>
      </c>
      <c r="Q3278" s="13" t="s">
        <v>119</v>
      </c>
      <c r="R3278" s="13" t="s">
        <v>66</v>
      </c>
      <c r="S3278" s="11" t="n">
        <v>1130101</v>
      </c>
      <c r="T3278" s="13" t="s">
        <v>67</v>
      </c>
      <c r="U3278" s="14" t="n">
        <v>638.75</v>
      </c>
      <c r="W3278" s="14" t="n">
        <v>0</v>
      </c>
      <c r="X3278" s="13" t="s">
        <v>2630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nao encontrado</v>
      </c>
      <c r="AC3278" s="1" t="n">
        <v>8171192</v>
      </c>
    </row>
    <row r="3279" customFormat="false" ht="45.75" hidden="false" customHeight="true" outlineLevel="0" collapsed="false">
      <c r="A3279" s="11" t="n">
        <v>3</v>
      </c>
      <c r="B3279" s="12" t="n">
        <v>46259</v>
      </c>
      <c r="C3279" s="12" t="n">
        <v>46273</v>
      </c>
      <c r="D3279" s="11" t="n">
        <v>911</v>
      </c>
      <c r="E3279" s="13" t="s">
        <v>761</v>
      </c>
      <c r="F3279" s="11" t="n">
        <v>24</v>
      </c>
      <c r="G3279" s="13" t="s">
        <v>64</v>
      </c>
      <c r="H3279" s="11" t="n">
        <v>2110405</v>
      </c>
      <c r="I3279" s="13" t="s">
        <v>57</v>
      </c>
      <c r="J3279" s="11" t="n">
        <v>1603709</v>
      </c>
      <c r="L3279" s="11" t="n">
        <v>573061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342.12</v>
      </c>
      <c r="W3279" s="14" t="n">
        <v>0</v>
      </c>
      <c r="X3279" s="13" t="s">
        <v>2631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SUCO TAMPICO 1L</v>
      </c>
      <c r="AC3279" s="1" t="n">
        <v>57306</v>
      </c>
    </row>
    <row r="3280" customFormat="false" ht="45.75" hidden="false" customHeight="true" outlineLevel="0" collapsed="false">
      <c r="A3280" s="11" t="n">
        <v>3</v>
      </c>
      <c r="B3280" s="12" t="n">
        <v>46259</v>
      </c>
      <c r="C3280" s="12" t="n">
        <v>46273</v>
      </c>
      <c r="D3280" s="11" t="n">
        <v>1723</v>
      </c>
      <c r="E3280" s="13" t="s">
        <v>95</v>
      </c>
      <c r="F3280" s="11" t="n">
        <v>24</v>
      </c>
      <c r="G3280" s="13" t="s">
        <v>64</v>
      </c>
      <c r="H3280" s="11" t="n">
        <v>2110405</v>
      </c>
      <c r="I3280" s="13" t="s">
        <v>57</v>
      </c>
      <c r="J3280" s="11" t="n">
        <v>1603804</v>
      </c>
      <c r="L3280" s="11" t="n">
        <v>607162</v>
      </c>
      <c r="M3280" s="13" t="s">
        <v>35</v>
      </c>
      <c r="N3280" s="13" t="s">
        <v>59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2644.2</v>
      </c>
      <c r="W3280" s="14" t="n">
        <v>0</v>
      </c>
      <c r="X3280" s="13" t="s">
        <v>2632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 t="str">
        <f aca="false">IFERROR(INDEX('Mov Entradas (Rel 10497)'!$L:$L,MATCH(AC3280,'Mov Entradas (Rel 10497)'!$I:$I,0)),"nao encontrado")</f>
        <v>TRASEIRO DE BOI L1</v>
      </c>
      <c r="AC3280" s="1" t="n">
        <v>175417</v>
      </c>
    </row>
    <row r="3281" customFormat="false" ht="45.75" hidden="false" customHeight="true" outlineLevel="0" collapsed="false">
      <c r="A3281" s="11" t="n">
        <v>3</v>
      </c>
      <c r="B3281" s="12" t="n">
        <v>46259</v>
      </c>
      <c r="C3281" s="12" t="n">
        <v>46273</v>
      </c>
      <c r="D3281" s="11" t="n">
        <v>1734</v>
      </c>
      <c r="E3281" s="13" t="s">
        <v>152</v>
      </c>
      <c r="F3281" s="11" t="n">
        <v>24</v>
      </c>
      <c r="G3281" s="13" t="s">
        <v>64</v>
      </c>
      <c r="H3281" s="11" t="n">
        <v>2110405</v>
      </c>
      <c r="I3281" s="13" t="s">
        <v>57</v>
      </c>
      <c r="J3281" s="11" t="n">
        <v>1608661</v>
      </c>
      <c r="L3281" s="11" t="n">
        <v>2586312</v>
      </c>
      <c r="M3281" s="13" t="s">
        <v>35</v>
      </c>
      <c r="N3281" s="13" t="s">
        <v>59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309.88</v>
      </c>
      <c r="W3281" s="14" t="n">
        <v>0</v>
      </c>
      <c r="X3281" s="13" t="s">
        <v>2633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SORVETE 2 LTS FLOCOS</v>
      </c>
      <c r="AC3281" s="1" t="n">
        <v>258631</v>
      </c>
    </row>
    <row r="3282" customFormat="false" ht="45.75" hidden="false" customHeight="true" outlineLevel="0" collapsed="false">
      <c r="A3282" s="11" t="n">
        <v>3</v>
      </c>
      <c r="B3282" s="12" t="n">
        <v>46258</v>
      </c>
      <c r="C3282" s="12" t="n">
        <v>46273</v>
      </c>
      <c r="D3282" s="11" t="n">
        <v>1672</v>
      </c>
      <c r="E3282" s="13" t="s">
        <v>87</v>
      </c>
      <c r="F3282" s="11" t="n">
        <v>24</v>
      </c>
      <c r="G3282" s="13" t="s">
        <v>64</v>
      </c>
      <c r="H3282" s="11" t="n">
        <v>2110405</v>
      </c>
      <c r="I3282" s="13" t="s">
        <v>57</v>
      </c>
      <c r="J3282" s="11" t="n">
        <v>1618339</v>
      </c>
      <c r="L3282" s="11" t="n">
        <v>14328081</v>
      </c>
      <c r="M3282" s="13" t="s">
        <v>35</v>
      </c>
      <c r="N3282" s="13" t="s">
        <v>59</v>
      </c>
      <c r="P3282" s="11" t="n">
        <v>167</v>
      </c>
      <c r="Q3282" s="13" t="s">
        <v>119</v>
      </c>
      <c r="R3282" s="13" t="s">
        <v>66</v>
      </c>
      <c r="S3282" s="11" t="n">
        <v>1130101</v>
      </c>
      <c r="T3282" s="13" t="s">
        <v>67</v>
      </c>
      <c r="U3282" s="14" t="n">
        <v>643.4</v>
      </c>
      <c r="W3282" s="14" t="n">
        <v>0</v>
      </c>
      <c r="X3282" s="13" t="s">
        <v>2634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REFRIG MAGISTRAL 2L</v>
      </c>
      <c r="AC3282" s="1" t="n">
        <v>1432808</v>
      </c>
    </row>
    <row r="3283" customFormat="false" ht="36.75" hidden="false" customHeight="true" outlineLevel="0" collapsed="false">
      <c r="A3283" s="11" t="n">
        <v>3</v>
      </c>
      <c r="B3283" s="12" t="n">
        <v>46263</v>
      </c>
      <c r="C3283" s="12" t="n">
        <v>46273</v>
      </c>
      <c r="D3283" s="11" t="n">
        <v>1805</v>
      </c>
      <c r="E3283" s="13" t="s">
        <v>2508</v>
      </c>
      <c r="F3283" s="11" t="n">
        <v>24</v>
      </c>
      <c r="G3283" s="13" t="s">
        <v>64</v>
      </c>
      <c r="H3283" s="11" t="n">
        <v>2110405</v>
      </c>
      <c r="I3283" s="13" t="s">
        <v>57</v>
      </c>
      <c r="J3283" s="11" t="n">
        <v>1619071</v>
      </c>
      <c r="L3283" s="11" t="n">
        <v>182909</v>
      </c>
      <c r="M3283" s="13" t="s">
        <v>35</v>
      </c>
      <c r="N3283" s="13" t="s">
        <v>59</v>
      </c>
      <c r="P3283" s="11" t="n">
        <v>167</v>
      </c>
      <c r="Q3283" s="13" t="s">
        <v>119</v>
      </c>
      <c r="R3283" s="13" t="s">
        <v>66</v>
      </c>
      <c r="S3283" s="11" t="n">
        <v>1130101</v>
      </c>
      <c r="T3283" s="13" t="s">
        <v>67</v>
      </c>
      <c r="U3283" s="14" t="n">
        <v>209.94</v>
      </c>
      <c r="W3283" s="14" t="n">
        <v>0</v>
      </c>
      <c r="X3283" s="13" t="s">
        <v>2635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 t="str">
        <f aca="false">IFERROR(INDEX('Mov Entradas (Rel 10497)'!$L:$L,MATCH(AC3283,'Mov Entradas (Rel 10497)'!$I:$I,0)),"nao encontrado")</f>
        <v>PRESUNTO DE PERU FATIADO VACO MAB FRIOS</v>
      </c>
      <c r="AC3283" s="1" t="n">
        <v>7845</v>
      </c>
    </row>
    <row r="3284" customFormat="false" ht="36.75" hidden="false" customHeight="true" outlineLevel="0" collapsed="false">
      <c r="A3284" s="11" t="n">
        <v>3</v>
      </c>
      <c r="B3284" s="12" t="n">
        <v>46266</v>
      </c>
      <c r="C3284" s="12" t="n">
        <v>46273</v>
      </c>
      <c r="D3284" s="11" t="n">
        <v>1453</v>
      </c>
      <c r="E3284" s="13" t="s">
        <v>2636</v>
      </c>
      <c r="F3284" s="11" t="n">
        <v>34</v>
      </c>
      <c r="G3284" s="13" t="s">
        <v>56</v>
      </c>
      <c r="H3284" s="11" t="n">
        <v>2110405</v>
      </c>
      <c r="I3284" s="13" t="s">
        <v>57</v>
      </c>
      <c r="J3284" s="11" t="n">
        <v>1638140</v>
      </c>
      <c r="L3284" s="11" t="n">
        <v>203</v>
      </c>
      <c r="M3284" s="13" t="s">
        <v>35</v>
      </c>
      <c r="N3284" s="13" t="s">
        <v>59</v>
      </c>
      <c r="P3284" s="11" t="n">
        <v>167</v>
      </c>
      <c r="Q3284" s="13" t="s">
        <v>119</v>
      </c>
      <c r="R3284" s="13" t="s">
        <v>66</v>
      </c>
      <c r="S3284" s="11" t="n">
        <v>1130101</v>
      </c>
      <c r="T3284" s="13" t="s">
        <v>67</v>
      </c>
      <c r="U3284" s="14" t="n">
        <v>745</v>
      </c>
      <c r="W3284" s="14" t="n">
        <v>0</v>
      </c>
      <c r="X3284" s="13" t="s">
        <v>2637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VASSOURA GARI 20 FUROS</v>
      </c>
      <c r="AC3284" s="1" t="n">
        <v>203</v>
      </c>
    </row>
    <row r="3285" customFormat="false" ht="36.75" hidden="false" customHeight="true" outlineLevel="0" collapsed="false">
      <c r="A3285" s="11" t="n">
        <v>3</v>
      </c>
      <c r="B3285" s="12" t="n">
        <v>46267</v>
      </c>
      <c r="C3285" s="12" t="n">
        <v>46273</v>
      </c>
      <c r="D3285" s="11" t="n">
        <v>1722</v>
      </c>
      <c r="E3285" s="13" t="s">
        <v>528</v>
      </c>
      <c r="F3285" s="11" t="n">
        <v>24</v>
      </c>
      <c r="G3285" s="13" t="s">
        <v>64</v>
      </c>
      <c r="H3285" s="11" t="n">
        <v>2110405</v>
      </c>
      <c r="I3285" s="13" t="s">
        <v>57</v>
      </c>
      <c r="J3285" s="11" t="n">
        <v>1641213</v>
      </c>
      <c r="L3285" s="11" t="n">
        <v>7195</v>
      </c>
      <c r="M3285" s="13" t="s">
        <v>35</v>
      </c>
      <c r="N3285" s="13" t="s">
        <v>59</v>
      </c>
      <c r="P3285" s="11" t="n">
        <v>167</v>
      </c>
      <c r="Q3285" s="13" t="s">
        <v>119</v>
      </c>
      <c r="R3285" s="13" t="s">
        <v>66</v>
      </c>
      <c r="S3285" s="11" t="n">
        <v>1130101</v>
      </c>
      <c r="T3285" s="13" t="s">
        <v>67</v>
      </c>
      <c r="U3285" s="14" t="n">
        <v>322</v>
      </c>
      <c r="W3285" s="14" t="n">
        <v>0</v>
      </c>
      <c r="X3285" s="13" t="s">
        <v>2638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PAO MINI DOG RO 300G</v>
      </c>
      <c r="AC3285" s="1" t="n">
        <v>7195</v>
      </c>
    </row>
    <row r="3286" customFormat="false" ht="36.75" hidden="false" customHeight="true" outlineLevel="0" collapsed="false">
      <c r="A3286" s="11" t="n">
        <v>3</v>
      </c>
      <c r="B3286" s="12" t="n">
        <v>46266</v>
      </c>
      <c r="C3286" s="12" t="n">
        <v>46273</v>
      </c>
      <c r="D3286" s="11" t="n">
        <v>1734</v>
      </c>
      <c r="E3286" s="13" t="s">
        <v>152</v>
      </c>
      <c r="F3286" s="11" t="n">
        <v>24</v>
      </c>
      <c r="G3286" s="13" t="s">
        <v>64</v>
      </c>
      <c r="H3286" s="11" t="n">
        <v>2110101</v>
      </c>
      <c r="I3286" s="13" t="s">
        <v>53</v>
      </c>
      <c r="J3286" s="11" t="n">
        <v>1650649</v>
      </c>
      <c r="L3286" s="11" t="n">
        <v>2591011</v>
      </c>
      <c r="M3286" s="13" t="s">
        <v>35</v>
      </c>
      <c r="N3286" s="13" t="s">
        <v>59</v>
      </c>
      <c r="P3286" s="11" t="n">
        <v>167</v>
      </c>
      <c r="Q3286" s="13" t="s">
        <v>119</v>
      </c>
      <c r="R3286" s="13" t="s">
        <v>66</v>
      </c>
      <c r="S3286" s="11" t="n">
        <v>1130101</v>
      </c>
      <c r="T3286" s="13" t="s">
        <v>67</v>
      </c>
      <c r="U3286" s="14" t="n">
        <v>471</v>
      </c>
      <c r="W3286" s="14" t="n">
        <v>0</v>
      </c>
      <c r="X3286" s="13" t="s">
        <v>2639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PICOLE BRIGAD TOYA</v>
      </c>
      <c r="AC3286" s="1" t="n">
        <v>259101</v>
      </c>
    </row>
    <row r="3287" customFormat="false" ht="63.75" hidden="false" customHeight="true" outlineLevel="0" collapsed="false">
      <c r="A3287" s="11" t="n">
        <v>3</v>
      </c>
      <c r="B3287" s="12" t="n">
        <v>46269</v>
      </c>
      <c r="C3287" s="12" t="n">
        <v>46273</v>
      </c>
      <c r="D3287" s="11" t="n">
        <v>42</v>
      </c>
      <c r="E3287" s="13" t="s">
        <v>99</v>
      </c>
      <c r="F3287" s="11" t="n">
        <v>34</v>
      </c>
      <c r="G3287" s="13" t="s">
        <v>56</v>
      </c>
      <c r="H3287" s="11" t="n">
        <v>2110101</v>
      </c>
      <c r="I3287" s="13" t="s">
        <v>53</v>
      </c>
      <c r="J3287" s="11" t="n">
        <v>1652744</v>
      </c>
      <c r="L3287" s="11" t="n">
        <v>4581</v>
      </c>
      <c r="M3287" s="13" t="s">
        <v>35</v>
      </c>
      <c r="N3287" s="13" t="s">
        <v>89</v>
      </c>
      <c r="P3287" s="11" t="n">
        <v>167</v>
      </c>
      <c r="Q3287" s="13" t="s">
        <v>119</v>
      </c>
      <c r="R3287" s="13" t="s">
        <v>66</v>
      </c>
      <c r="S3287" s="11" t="n">
        <v>1130101</v>
      </c>
      <c r="T3287" s="13" t="s">
        <v>67</v>
      </c>
      <c r="U3287" s="14" t="n">
        <v>1655</v>
      </c>
      <c r="W3287" s="14" t="n">
        <v>0</v>
      </c>
      <c r="X3287" s="13" t="s">
        <v>1354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46269</v>
      </c>
      <c r="C3288" s="12" t="n">
        <v>46273</v>
      </c>
      <c r="D3288" s="11" t="n">
        <v>1615</v>
      </c>
      <c r="E3288" s="13" t="s">
        <v>157</v>
      </c>
      <c r="F3288" s="11" t="n">
        <v>34</v>
      </c>
      <c r="G3288" s="13" t="s">
        <v>56</v>
      </c>
      <c r="H3288" s="11" t="n">
        <v>2110405</v>
      </c>
      <c r="I3288" s="13" t="s">
        <v>57</v>
      </c>
      <c r="J3288" s="11" t="n">
        <v>1652748</v>
      </c>
      <c r="L3288" s="11" t="n">
        <v>253729</v>
      </c>
      <c r="M3288" s="13" t="s">
        <v>35</v>
      </c>
      <c r="N3288" s="13" t="s">
        <v>59</v>
      </c>
      <c r="P3288" s="11" t="n">
        <v>167</v>
      </c>
      <c r="Q3288" s="13" t="s">
        <v>119</v>
      </c>
      <c r="R3288" s="13" t="s">
        <v>66</v>
      </c>
      <c r="S3288" s="11" t="n">
        <v>1130101</v>
      </c>
      <c r="T3288" s="13" t="s">
        <v>67</v>
      </c>
      <c r="U3288" s="14" t="n">
        <v>168</v>
      </c>
      <c r="W3288" s="14" t="n">
        <v>0</v>
      </c>
      <c r="X3288" s="13" t="s">
        <v>2120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46269</v>
      </c>
      <c r="C3289" s="12" t="n">
        <v>46273</v>
      </c>
      <c r="D3289" s="11" t="n">
        <v>1615</v>
      </c>
      <c r="E3289" s="13" t="s">
        <v>157</v>
      </c>
      <c r="F3289" s="11" t="n">
        <v>34</v>
      </c>
      <c r="G3289" s="13" t="s">
        <v>56</v>
      </c>
      <c r="H3289" s="11" t="n">
        <v>2110405</v>
      </c>
      <c r="I3289" s="13" t="s">
        <v>57</v>
      </c>
      <c r="J3289" s="11" t="n">
        <v>1652750</v>
      </c>
      <c r="L3289" s="11" t="n">
        <v>253730</v>
      </c>
      <c r="M3289" s="13" t="s">
        <v>35</v>
      </c>
      <c r="N3289" s="13" t="s">
        <v>59</v>
      </c>
      <c r="P3289" s="11" t="n">
        <v>167</v>
      </c>
      <c r="Q3289" s="13" t="s">
        <v>119</v>
      </c>
      <c r="R3289" s="13" t="s">
        <v>66</v>
      </c>
      <c r="S3289" s="11" t="n">
        <v>1130101</v>
      </c>
      <c r="T3289" s="13" t="s">
        <v>67</v>
      </c>
      <c r="U3289" s="14" t="n">
        <v>550</v>
      </c>
      <c r="W3289" s="14" t="n">
        <v>0</v>
      </c>
      <c r="X3289" s="13" t="s">
        <v>2640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46184</v>
      </c>
      <c r="C3290" s="12" t="n">
        <v>46274</v>
      </c>
      <c r="D3290" s="11" t="n">
        <v>1611</v>
      </c>
      <c r="E3290" s="13" t="s">
        <v>582</v>
      </c>
      <c r="F3290" s="11" t="n">
        <v>24</v>
      </c>
      <c r="G3290" s="13" t="s">
        <v>64</v>
      </c>
      <c r="H3290" s="11" t="n">
        <v>2110101</v>
      </c>
      <c r="I3290" s="13" t="s">
        <v>53</v>
      </c>
      <c r="J3290" s="11" t="n">
        <v>1239689</v>
      </c>
      <c r="L3290" s="11" t="n">
        <v>180736293</v>
      </c>
      <c r="M3290" s="13" t="s">
        <v>35</v>
      </c>
      <c r="N3290" s="13" t="s">
        <v>59</v>
      </c>
      <c r="P3290" s="11" t="n">
        <v>128</v>
      </c>
      <c r="Q3290" s="13" t="s">
        <v>65</v>
      </c>
      <c r="R3290" s="13" t="s">
        <v>66</v>
      </c>
      <c r="S3290" s="11" t="n">
        <v>1130101</v>
      </c>
      <c r="T3290" s="13" t="s">
        <v>67</v>
      </c>
      <c r="U3290" s="14" t="n">
        <v>1718.76</v>
      </c>
      <c r="W3290" s="14" t="n">
        <v>0</v>
      </c>
      <c r="X3290" s="13" t="s">
        <v>2641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SAND H COL PRT 43/44</v>
      </c>
      <c r="AC3290" s="1" t="n">
        <v>1771475</v>
      </c>
    </row>
    <row r="3291" customFormat="false" ht="54.75" hidden="false" customHeight="true" outlineLevel="0" collapsed="false">
      <c r="A3291" s="11" t="n">
        <v>3</v>
      </c>
      <c r="B3291" s="12" t="n">
        <v>46246</v>
      </c>
      <c r="C3291" s="12" t="n">
        <v>46274</v>
      </c>
      <c r="D3291" s="11" t="n">
        <v>1678</v>
      </c>
      <c r="E3291" s="13" t="s">
        <v>234</v>
      </c>
      <c r="F3291" s="11" t="n">
        <v>24</v>
      </c>
      <c r="G3291" s="13" t="s">
        <v>64</v>
      </c>
      <c r="H3291" s="11" t="n">
        <v>2110405</v>
      </c>
      <c r="I3291" s="13" t="s">
        <v>57</v>
      </c>
      <c r="J3291" s="11" t="n">
        <v>1542864</v>
      </c>
      <c r="L3291" s="11" t="n">
        <v>2594223</v>
      </c>
      <c r="M3291" s="13" t="s">
        <v>35</v>
      </c>
      <c r="N3291" s="13" t="s">
        <v>59</v>
      </c>
      <c r="P3291" s="11" t="n">
        <v>167</v>
      </c>
      <c r="Q3291" s="13" t="s">
        <v>119</v>
      </c>
      <c r="R3291" s="13" t="s">
        <v>66</v>
      </c>
      <c r="S3291" s="11" t="n">
        <v>1130101</v>
      </c>
      <c r="T3291" s="13" t="s">
        <v>67</v>
      </c>
      <c r="U3291" s="14" t="n">
        <v>545.13</v>
      </c>
      <c r="W3291" s="14" t="n">
        <v>0</v>
      </c>
      <c r="X3291" s="13" t="s">
        <v>2642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DES CREM EX-SET FLOR</v>
      </c>
      <c r="AC3291" s="1" t="n">
        <v>163841</v>
      </c>
    </row>
    <row r="3292" customFormat="false" ht="36.75" hidden="false" customHeight="true" outlineLevel="0" collapsed="false">
      <c r="A3292" s="11" t="n">
        <v>3</v>
      </c>
      <c r="B3292" s="12" t="n">
        <v>46253</v>
      </c>
      <c r="C3292" s="12" t="n">
        <v>46274</v>
      </c>
      <c r="D3292" s="11" t="n">
        <v>1740</v>
      </c>
      <c r="E3292" s="13" t="s">
        <v>207</v>
      </c>
      <c r="F3292" s="11" t="n">
        <v>24</v>
      </c>
      <c r="G3292" s="13" t="s">
        <v>64</v>
      </c>
      <c r="H3292" s="11" t="n">
        <v>2110405</v>
      </c>
      <c r="I3292" s="13" t="s">
        <v>57</v>
      </c>
      <c r="J3292" s="11" t="n">
        <v>1573186</v>
      </c>
      <c r="L3292" s="11" t="n">
        <v>12609002</v>
      </c>
      <c r="M3292" s="13" t="s">
        <v>35</v>
      </c>
      <c r="N3292" s="13" t="s">
        <v>59</v>
      </c>
      <c r="P3292" s="11" t="n">
        <v>167</v>
      </c>
      <c r="Q3292" s="13" t="s">
        <v>119</v>
      </c>
      <c r="R3292" s="13" t="s">
        <v>66</v>
      </c>
      <c r="S3292" s="11" t="n">
        <v>1130101</v>
      </c>
      <c r="T3292" s="13" t="s">
        <v>67</v>
      </c>
      <c r="U3292" s="14" t="n">
        <v>871.13</v>
      </c>
      <c r="W3292" s="14" t="n">
        <v>0</v>
      </c>
      <c r="X3292" s="13" t="s">
        <v>2643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ASACOMP.FRAG1K</v>
      </c>
      <c r="AC3292" s="1" t="n">
        <v>1260900</v>
      </c>
    </row>
    <row r="3293" customFormat="false" ht="54.75" hidden="false" customHeight="true" outlineLevel="0" collapsed="false">
      <c r="A3293" s="11" t="n">
        <v>3</v>
      </c>
      <c r="B3293" s="12" t="n">
        <v>46253</v>
      </c>
      <c r="C3293" s="12" t="n">
        <v>46274</v>
      </c>
      <c r="D3293" s="11" t="n">
        <v>1456</v>
      </c>
      <c r="E3293" s="13" t="s">
        <v>2533</v>
      </c>
      <c r="F3293" s="11" t="n">
        <v>24</v>
      </c>
      <c r="G3293" s="13" t="s">
        <v>64</v>
      </c>
      <c r="H3293" s="11" t="n">
        <v>2110405</v>
      </c>
      <c r="I3293" s="13" t="s">
        <v>57</v>
      </c>
      <c r="J3293" s="11" t="n">
        <v>1585320</v>
      </c>
      <c r="L3293" s="11" t="n">
        <v>703512</v>
      </c>
      <c r="M3293" s="13" t="s">
        <v>35</v>
      </c>
      <c r="N3293" s="13" t="s">
        <v>59</v>
      </c>
      <c r="P3293" s="11" t="n">
        <v>167</v>
      </c>
      <c r="Q3293" s="13" t="s">
        <v>119</v>
      </c>
      <c r="R3293" s="13" t="s">
        <v>66</v>
      </c>
      <c r="S3293" s="11" t="n">
        <v>1130101</v>
      </c>
      <c r="T3293" s="13" t="s">
        <v>67</v>
      </c>
      <c r="U3293" s="14" t="n">
        <v>226.44</v>
      </c>
      <c r="W3293" s="14" t="n">
        <v>0</v>
      </c>
      <c r="X3293" s="13" t="s">
        <v>2644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SODA CAUSTICA TOP CLEAN 300G</v>
      </c>
      <c r="AC3293" s="1" t="n">
        <v>70351</v>
      </c>
    </row>
    <row r="3294" customFormat="false" ht="45.75" hidden="false" customHeight="true" outlineLevel="0" collapsed="false">
      <c r="A3294" s="11" t="n">
        <v>3</v>
      </c>
      <c r="B3294" s="12" t="n">
        <v>46255</v>
      </c>
      <c r="C3294" s="12" t="n">
        <v>46274</v>
      </c>
      <c r="D3294" s="11" t="n">
        <v>1613</v>
      </c>
      <c r="E3294" s="13" t="s">
        <v>214</v>
      </c>
      <c r="F3294" s="11" t="n">
        <v>24</v>
      </c>
      <c r="G3294" s="13" t="s">
        <v>64</v>
      </c>
      <c r="H3294" s="11" t="n">
        <v>2110405</v>
      </c>
      <c r="I3294" s="13" t="s">
        <v>57</v>
      </c>
      <c r="J3294" s="11" t="n">
        <v>1585503</v>
      </c>
      <c r="L3294" s="11" t="n">
        <v>16220083</v>
      </c>
      <c r="M3294" s="13" t="s">
        <v>35</v>
      </c>
      <c r="N3294" s="13" t="s">
        <v>59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1333.03</v>
      </c>
      <c r="W3294" s="14" t="n">
        <v>0</v>
      </c>
      <c r="X3294" s="13" t="s">
        <v>2645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FILE PEITOA GRANEL</v>
      </c>
      <c r="AC3294" s="1" t="n">
        <v>1622008</v>
      </c>
    </row>
    <row r="3295" customFormat="false" ht="63.75" hidden="false" customHeight="true" outlineLevel="0" collapsed="false">
      <c r="A3295" s="11" t="n">
        <v>3</v>
      </c>
      <c r="B3295" s="12" t="n">
        <v>46259</v>
      </c>
      <c r="C3295" s="12" t="n">
        <v>46274</v>
      </c>
      <c r="D3295" s="11" t="n">
        <v>1024</v>
      </c>
      <c r="E3295" s="13" t="s">
        <v>220</v>
      </c>
      <c r="F3295" s="11" t="n">
        <v>24</v>
      </c>
      <c r="G3295" s="13" t="s">
        <v>64</v>
      </c>
      <c r="H3295" s="11" t="n">
        <v>2110405</v>
      </c>
      <c r="I3295" s="13" t="s">
        <v>57</v>
      </c>
      <c r="J3295" s="11" t="n">
        <v>1603758</v>
      </c>
      <c r="L3295" s="11" t="n">
        <v>6288892</v>
      </c>
      <c r="M3295" s="13" t="s">
        <v>35</v>
      </c>
      <c r="N3295" s="13" t="s">
        <v>59</v>
      </c>
      <c r="P3295" s="11" t="n">
        <v>167</v>
      </c>
      <c r="Q3295" s="13" t="s">
        <v>119</v>
      </c>
      <c r="R3295" s="13" t="s">
        <v>66</v>
      </c>
      <c r="S3295" s="11" t="n">
        <v>1130101</v>
      </c>
      <c r="T3295" s="13" t="s">
        <v>67</v>
      </c>
      <c r="U3295" s="14" t="n">
        <v>327</v>
      </c>
      <c r="W3295" s="14" t="n">
        <v>0</v>
      </c>
      <c r="X3295" s="13" t="s">
        <v>2646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REAL GOLD 250ML PET</v>
      </c>
      <c r="AC3295" s="1" t="n">
        <v>628889</v>
      </c>
    </row>
    <row r="3296" customFormat="false" ht="72.75" hidden="false" customHeight="true" outlineLevel="0" collapsed="false">
      <c r="A3296" s="11" t="n">
        <v>3</v>
      </c>
      <c r="B3296" s="12" t="n">
        <v>46260</v>
      </c>
      <c r="C3296" s="12" t="n">
        <v>46274</v>
      </c>
      <c r="D3296" s="11" t="n">
        <v>794</v>
      </c>
      <c r="E3296" s="13" t="s">
        <v>191</v>
      </c>
      <c r="F3296" s="11" t="n">
        <v>24</v>
      </c>
      <c r="G3296" s="13" t="s">
        <v>64</v>
      </c>
      <c r="H3296" s="11" t="n">
        <v>2110405</v>
      </c>
      <c r="I3296" s="13" t="s">
        <v>57</v>
      </c>
      <c r="J3296" s="11" t="n">
        <v>1608535</v>
      </c>
      <c r="L3296" s="11" t="n">
        <v>59751</v>
      </c>
      <c r="M3296" s="13" t="s">
        <v>35</v>
      </c>
      <c r="N3296" s="13" t="s">
        <v>59</v>
      </c>
      <c r="P3296" s="11" t="n">
        <v>167</v>
      </c>
      <c r="Q3296" s="13" t="s">
        <v>119</v>
      </c>
      <c r="R3296" s="13" t="s">
        <v>66</v>
      </c>
      <c r="S3296" s="11" t="n">
        <v>1130101</v>
      </c>
      <c r="T3296" s="13" t="s">
        <v>67</v>
      </c>
      <c r="U3296" s="14" t="n">
        <v>1460.03</v>
      </c>
      <c r="W3296" s="14" t="n">
        <v>0</v>
      </c>
      <c r="X3296" s="13" t="s">
        <v>2647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SACOLA DE 3KG</v>
      </c>
      <c r="AC3296" s="1" t="n">
        <v>8770</v>
      </c>
    </row>
    <row r="3297" customFormat="false" ht="36.75" hidden="false" customHeight="true" outlineLevel="0" collapsed="false">
      <c r="A3297" s="11" t="n">
        <v>3</v>
      </c>
      <c r="B3297" s="12" t="n">
        <v>46260</v>
      </c>
      <c r="C3297" s="12" t="n">
        <v>46274</v>
      </c>
      <c r="D3297" s="11" t="n">
        <v>794</v>
      </c>
      <c r="E3297" s="13" t="s">
        <v>191</v>
      </c>
      <c r="F3297" s="11" t="n">
        <v>24</v>
      </c>
      <c r="G3297" s="13" t="s">
        <v>64</v>
      </c>
      <c r="H3297" s="11" t="n">
        <v>2110405</v>
      </c>
      <c r="I3297" s="13" t="s">
        <v>57</v>
      </c>
      <c r="J3297" s="11" t="n">
        <v>1608612</v>
      </c>
      <c r="L3297" s="11" t="n">
        <v>59741</v>
      </c>
      <c r="M3297" s="13" t="s">
        <v>35</v>
      </c>
      <c r="N3297" s="13" t="s">
        <v>59</v>
      </c>
      <c r="P3297" s="11" t="n">
        <v>167</v>
      </c>
      <c r="Q3297" s="13" t="s">
        <v>119</v>
      </c>
      <c r="R3297" s="13" t="s">
        <v>41</v>
      </c>
      <c r="S3297" s="11" t="n">
        <v>4210299</v>
      </c>
      <c r="T3297" s="13" t="s">
        <v>1423</v>
      </c>
      <c r="U3297" s="14" t="n">
        <v>1115.87</v>
      </c>
      <c r="W3297" s="14" t="n">
        <v>0</v>
      </c>
      <c r="X3297" s="13" t="s">
        <v>2648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SACOLA DE 3KG</v>
      </c>
      <c r="AC3297" s="1" t="n">
        <v>8769</v>
      </c>
    </row>
    <row r="3298" customFormat="false" ht="63.75" hidden="false" customHeight="true" outlineLevel="0" collapsed="false">
      <c r="A3298" s="11" t="n">
        <v>3</v>
      </c>
      <c r="B3298" s="12" t="n">
        <v>46262</v>
      </c>
      <c r="C3298" s="12" t="n">
        <v>46274</v>
      </c>
      <c r="D3298" s="11" t="n">
        <v>1613</v>
      </c>
      <c r="E3298" s="13" t="s">
        <v>214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1613501</v>
      </c>
      <c r="L3298" s="11" t="n">
        <v>16248382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1100.04</v>
      </c>
      <c r="W3298" s="14" t="n">
        <v>0</v>
      </c>
      <c r="X3298" s="13" t="s">
        <v>2649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FILE PEITOA GRANEL</v>
      </c>
      <c r="AC3298" s="1" t="n">
        <v>1624838</v>
      </c>
    </row>
    <row r="3299" customFormat="false" ht="36.75" hidden="false" customHeight="true" outlineLevel="0" collapsed="false">
      <c r="A3299" s="11" t="n">
        <v>3</v>
      </c>
      <c r="B3299" s="12" t="n">
        <v>46267</v>
      </c>
      <c r="C3299" s="12" t="n">
        <v>46274</v>
      </c>
      <c r="D3299" s="11" t="n">
        <v>42</v>
      </c>
      <c r="E3299" s="13" t="s">
        <v>99</v>
      </c>
      <c r="F3299" s="11" t="n">
        <v>34</v>
      </c>
      <c r="G3299" s="13" t="s">
        <v>56</v>
      </c>
      <c r="H3299" s="11" t="n">
        <v>2110101</v>
      </c>
      <c r="I3299" s="13" t="s">
        <v>53</v>
      </c>
      <c r="J3299" s="11" t="n">
        <v>1638148</v>
      </c>
      <c r="L3299" s="11" t="n">
        <v>4572</v>
      </c>
      <c r="M3299" s="13" t="s">
        <v>35</v>
      </c>
      <c r="N3299" s="13" t="s">
        <v>89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650</v>
      </c>
      <c r="W3299" s="14" t="n">
        <v>0</v>
      </c>
      <c r="X3299" s="13" t="s">
        <v>2650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46267</v>
      </c>
      <c r="C3300" s="12" t="n">
        <v>46274</v>
      </c>
      <c r="D3300" s="11" t="n">
        <v>489</v>
      </c>
      <c r="E3300" s="13" t="s">
        <v>218</v>
      </c>
      <c r="F3300" s="11" t="n">
        <v>34</v>
      </c>
      <c r="G3300" s="13" t="s">
        <v>56</v>
      </c>
      <c r="H3300" s="11" t="n">
        <v>2110405</v>
      </c>
      <c r="I3300" s="13" t="s">
        <v>57</v>
      </c>
      <c r="J3300" s="11" t="n">
        <v>1638293</v>
      </c>
      <c r="L3300" s="11" t="n">
        <v>252125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245</v>
      </c>
      <c r="W3300" s="14" t="n">
        <v>0</v>
      </c>
      <c r="X3300" s="13" t="s">
        <v>1881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46267</v>
      </c>
      <c r="C3301" s="12" t="n">
        <v>46274</v>
      </c>
      <c r="D3301" s="11" t="n">
        <v>1723</v>
      </c>
      <c r="E3301" s="13" t="s">
        <v>95</v>
      </c>
      <c r="F3301" s="11" t="n">
        <v>24</v>
      </c>
      <c r="G3301" s="13" t="s">
        <v>64</v>
      </c>
      <c r="H3301" s="11" t="n">
        <v>2110405</v>
      </c>
      <c r="I3301" s="13" t="s">
        <v>57</v>
      </c>
      <c r="J3301" s="11" t="n">
        <v>1638506</v>
      </c>
      <c r="L3301" s="11" t="n">
        <v>615271</v>
      </c>
      <c r="M3301" s="13" t="s">
        <v>35</v>
      </c>
      <c r="N3301" s="13" t="s">
        <v>59</v>
      </c>
      <c r="P3301" s="11" t="n">
        <v>167</v>
      </c>
      <c r="Q3301" s="13" t="s">
        <v>119</v>
      </c>
      <c r="R3301" s="13" t="s">
        <v>66</v>
      </c>
      <c r="S3301" s="11" t="n">
        <v>1130101</v>
      </c>
      <c r="T3301" s="13" t="s">
        <v>67</v>
      </c>
      <c r="U3301" s="14" t="n">
        <v>1925.5</v>
      </c>
      <c r="W3301" s="14" t="n">
        <v>0</v>
      </c>
      <c r="X3301" s="13" t="s">
        <v>2651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TRASEIRO DE BOI L1</v>
      </c>
      <c r="AC3301" s="1" t="n">
        <v>175823</v>
      </c>
    </row>
    <row r="3302" customFormat="false" ht="54.75" hidden="false" customHeight="true" outlineLevel="0" collapsed="false">
      <c r="A3302" s="11" t="n">
        <v>3</v>
      </c>
      <c r="B3302" s="12" t="n">
        <v>46267</v>
      </c>
      <c r="C3302" s="12" t="n">
        <v>46274</v>
      </c>
      <c r="D3302" s="11" t="n">
        <v>10102</v>
      </c>
      <c r="E3302" s="13" t="s">
        <v>2063</v>
      </c>
      <c r="F3302" s="11" t="n">
        <v>24</v>
      </c>
      <c r="G3302" s="13" t="s">
        <v>64</v>
      </c>
      <c r="H3302" s="11" t="n">
        <v>2110405</v>
      </c>
      <c r="I3302" s="13" t="s">
        <v>57</v>
      </c>
      <c r="J3302" s="11" t="n">
        <v>1640860</v>
      </c>
      <c r="L3302" s="11" t="n">
        <v>19981</v>
      </c>
      <c r="M3302" s="13" t="s">
        <v>35</v>
      </c>
      <c r="N3302" s="13" t="s">
        <v>59</v>
      </c>
      <c r="P3302" s="11" t="n">
        <v>167</v>
      </c>
      <c r="Q3302" s="13" t="s">
        <v>119</v>
      </c>
      <c r="R3302" s="13" t="s">
        <v>66</v>
      </c>
      <c r="S3302" s="11" t="n">
        <v>1130101</v>
      </c>
      <c r="T3302" s="13" t="s">
        <v>67</v>
      </c>
      <c r="U3302" s="14" t="n">
        <v>2248.47</v>
      </c>
      <c r="W3302" s="14" t="n">
        <v>0</v>
      </c>
      <c r="X3302" s="13" t="s">
        <v>2652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CAR MUSCULO S.OSSOKG</v>
      </c>
      <c r="AC3302" s="1" t="n">
        <v>1998</v>
      </c>
    </row>
    <row r="3303" customFormat="false" ht="54.75" hidden="false" customHeight="true" outlineLevel="0" collapsed="false">
      <c r="A3303" s="11" t="n">
        <v>3</v>
      </c>
      <c r="B3303" s="12" t="n">
        <v>46267</v>
      </c>
      <c r="C3303" s="12" t="n">
        <v>46274</v>
      </c>
      <c r="D3303" s="11" t="n">
        <v>1457</v>
      </c>
      <c r="E3303" s="13" t="s">
        <v>216</v>
      </c>
      <c r="F3303" s="11" t="n">
        <v>24</v>
      </c>
      <c r="G3303" s="13" t="s">
        <v>64</v>
      </c>
      <c r="H3303" s="11" t="n">
        <v>2110405</v>
      </c>
      <c r="I3303" s="13" t="s">
        <v>57</v>
      </c>
      <c r="J3303" s="11" t="n">
        <v>1646066</v>
      </c>
      <c r="L3303" s="11" t="n">
        <v>199838331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66</v>
      </c>
      <c r="S3303" s="11" t="n">
        <v>1130101</v>
      </c>
      <c r="T3303" s="13" t="s">
        <v>67</v>
      </c>
      <c r="U3303" s="14" t="n">
        <v>468.27</v>
      </c>
      <c r="W3303" s="14" t="n">
        <v>0</v>
      </c>
      <c r="X3303" s="13" t="s">
        <v>2653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FRUTAP IOG MOR C/CER</v>
      </c>
      <c r="AC3303" s="1" t="n">
        <v>15098</v>
      </c>
    </row>
    <row r="3304" customFormat="false" ht="36.75" hidden="false" customHeight="true" outlineLevel="0" collapsed="false">
      <c r="A3304" s="11" t="n">
        <v>3</v>
      </c>
      <c r="B3304" s="12" t="n">
        <v>46122</v>
      </c>
      <c r="C3304" s="12" t="n">
        <v>46275</v>
      </c>
      <c r="D3304" s="11" t="n">
        <v>815</v>
      </c>
      <c r="E3304" s="13" t="s">
        <v>428</v>
      </c>
      <c r="F3304" s="11" t="n">
        <v>34</v>
      </c>
      <c r="G3304" s="13" t="s">
        <v>56</v>
      </c>
      <c r="H3304" s="11" t="n">
        <v>2110405</v>
      </c>
      <c r="I3304" s="13" t="s">
        <v>57</v>
      </c>
      <c r="J3304" s="11" t="n">
        <v>793794</v>
      </c>
      <c r="L3304" s="11" t="n">
        <v>100326</v>
      </c>
      <c r="M3304" s="13" t="s">
        <v>58</v>
      </c>
      <c r="N3304" s="13" t="s">
        <v>59</v>
      </c>
      <c r="P3304" s="11" t="n">
        <v>101</v>
      </c>
      <c r="Q3304" s="13" t="s">
        <v>60</v>
      </c>
      <c r="R3304" s="13" t="s">
        <v>166</v>
      </c>
      <c r="S3304" s="11" t="n">
        <v>2110901</v>
      </c>
      <c r="T3304" s="13" t="s">
        <v>167</v>
      </c>
      <c r="U3304" s="14" t="n">
        <v>1500</v>
      </c>
      <c r="W3304" s="14" t="n">
        <v>0</v>
      </c>
      <c r="X3304" s="13" t="s">
        <v>429</v>
      </c>
      <c r="Z3304" s="1" t="str">
        <f aca="false">IF($T3304="","",IFERROR(INDEX('Resumo Grupos'!$AC$3:$AC$200,MATCH($T3304,'Resumo Grupos'!$AB$3:$AB$200,0)),"n/d"))</f>
        <v>Empréstimo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46211</v>
      </c>
      <c r="C3305" s="12" t="n">
        <v>46275</v>
      </c>
      <c r="D3305" s="11" t="n">
        <v>33</v>
      </c>
      <c r="E3305" s="13" t="s">
        <v>91</v>
      </c>
      <c r="F3305" s="11" t="n">
        <v>34</v>
      </c>
      <c r="G3305" s="13" t="s">
        <v>56</v>
      </c>
      <c r="H3305" s="11" t="n">
        <v>2110405</v>
      </c>
      <c r="I3305" s="13" t="s">
        <v>57</v>
      </c>
      <c r="J3305" s="11" t="n">
        <v>1370731</v>
      </c>
      <c r="L3305" s="11" t="n">
        <v>213889</v>
      </c>
      <c r="M3305" s="13" t="s">
        <v>310</v>
      </c>
      <c r="N3305" s="13" t="s">
        <v>59</v>
      </c>
      <c r="P3305" s="11" t="n">
        <v>101</v>
      </c>
      <c r="Q3305" s="13" t="s">
        <v>60</v>
      </c>
      <c r="R3305" s="13" t="s">
        <v>41</v>
      </c>
      <c r="S3305" s="11" t="n">
        <v>4210222</v>
      </c>
      <c r="T3305" s="13" t="s">
        <v>1439</v>
      </c>
      <c r="U3305" s="14" t="n">
        <v>666.67</v>
      </c>
      <c r="W3305" s="14" t="n">
        <v>0</v>
      </c>
      <c r="X3305" s="13" t="s">
        <v>1440</v>
      </c>
      <c r="Z3305" s="1" t="str">
        <f aca="false">IF($T3305="","",IFERROR(INDEX('Resumo Grupos'!$AC$3:$AC$200,MATCH($T3305,'Resumo Grupos'!$AB$3:$AB$200,0)),"n/d"))</f>
        <v>Despesa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46214</v>
      </c>
      <c r="C3306" s="12" t="n">
        <v>46275</v>
      </c>
      <c r="D3306" s="11" t="n">
        <v>1028</v>
      </c>
      <c r="E3306" s="13" t="s">
        <v>430</v>
      </c>
      <c r="F3306" s="11" t="n">
        <v>34</v>
      </c>
      <c r="G3306" s="13" t="s">
        <v>56</v>
      </c>
      <c r="H3306" s="11" t="n">
        <v>2110405</v>
      </c>
      <c r="I3306" s="13" t="s">
        <v>57</v>
      </c>
      <c r="J3306" s="11" t="n">
        <v>1382524</v>
      </c>
      <c r="L3306" s="11" t="n">
        <v>215701</v>
      </c>
      <c r="M3306" s="13" t="s">
        <v>310</v>
      </c>
      <c r="N3306" s="13" t="s">
        <v>59</v>
      </c>
      <c r="P3306" s="11" t="n">
        <v>101</v>
      </c>
      <c r="Q3306" s="13" t="s">
        <v>60</v>
      </c>
      <c r="R3306" s="13" t="s">
        <v>83</v>
      </c>
      <c r="S3306" s="11" t="n">
        <v>4210111</v>
      </c>
      <c r="T3306" s="13" t="s">
        <v>431</v>
      </c>
      <c r="U3306" s="14" t="n">
        <v>5500</v>
      </c>
      <c r="W3306" s="14" t="n">
        <v>0</v>
      </c>
      <c r="X3306" s="13" t="s">
        <v>1266</v>
      </c>
      <c r="Z3306" s="1" t="str">
        <f aca="false">IF($T3306="","",IFERROR(INDEX('Resumo Grupos'!$AC$3:$AC$200,MATCH($T3306,'Resumo Grupos'!$AB$3:$AB$200,0)),"n/d"))</f>
        <v>Despesa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63.75" hidden="false" customHeight="true" outlineLevel="0" collapsed="false">
      <c r="A3307" s="11" t="n">
        <v>3</v>
      </c>
      <c r="B3307" s="12" t="n">
        <v>46234</v>
      </c>
      <c r="C3307" s="12" t="n">
        <v>46275</v>
      </c>
      <c r="D3307" s="11" t="n">
        <v>815</v>
      </c>
      <c r="E3307" s="13" t="s">
        <v>428</v>
      </c>
      <c r="F3307" s="11" t="n">
        <v>34</v>
      </c>
      <c r="G3307" s="13" t="s">
        <v>56</v>
      </c>
      <c r="H3307" s="11" t="n">
        <v>2110405</v>
      </c>
      <c r="I3307" s="13" t="s">
        <v>57</v>
      </c>
      <c r="J3307" s="11" t="n">
        <v>1477448</v>
      </c>
      <c r="L3307" s="11" t="n">
        <v>229731</v>
      </c>
      <c r="M3307" s="13" t="s">
        <v>189</v>
      </c>
      <c r="N3307" s="13" t="s">
        <v>59</v>
      </c>
      <c r="P3307" s="11" t="n">
        <v>101</v>
      </c>
      <c r="Q3307" s="13" t="s">
        <v>60</v>
      </c>
      <c r="R3307" s="13" t="s">
        <v>311</v>
      </c>
      <c r="S3307" s="11" t="n">
        <v>2210203</v>
      </c>
      <c r="T3307" s="13" t="s">
        <v>2109</v>
      </c>
      <c r="U3307" s="14" t="n">
        <v>75000</v>
      </c>
      <c r="W3307" s="14" t="n">
        <v>0</v>
      </c>
      <c r="X3307" s="13" t="s">
        <v>2111</v>
      </c>
      <c r="Z3307" s="1" t="str">
        <f aca="false">IF($T3307="","",IFERROR(INDEX('Resumo Grupos'!$AC$3:$AC$200,MATCH($T3307,'Resumo Grupos'!$AB$3:$AB$200,0)),"n/d"))</f>
        <v>Empréstimo</v>
      </c>
      <c r="AA3307" s="1" t="str">
        <f aca="false">IF($T3307="","",IF(COUNTIF('Resumo Grupos'!$AE$3:$AE$40,$T3307)&gt;0,"NAO","SIM"))</f>
        <v>NAO</v>
      </c>
      <c r="AB3307" s="1"/>
      <c r="AC3307" s="1"/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46275</v>
      </c>
      <c r="D3308" s="11" t="n">
        <v>33</v>
      </c>
      <c r="E3308" s="13" t="s">
        <v>91</v>
      </c>
      <c r="F3308" s="11" t="n">
        <v>34</v>
      </c>
      <c r="G3308" s="13" t="s">
        <v>56</v>
      </c>
      <c r="H3308" s="11" t="n">
        <v>2110405</v>
      </c>
      <c r="I3308" s="13" t="s">
        <v>57</v>
      </c>
      <c r="J3308" s="11" t="n">
        <v>1530150</v>
      </c>
      <c r="L3308" s="11" t="n">
        <v>237338</v>
      </c>
      <c r="M3308" s="13" t="s">
        <v>35</v>
      </c>
      <c r="N3308" s="13" t="s">
        <v>59</v>
      </c>
      <c r="P3308" s="11" t="n">
        <v>101</v>
      </c>
      <c r="Q3308" s="13" t="s">
        <v>60</v>
      </c>
      <c r="R3308" s="13" t="s">
        <v>38</v>
      </c>
      <c r="S3308" s="11" t="n">
        <v>4210301</v>
      </c>
      <c r="T3308" s="13" t="s">
        <v>291</v>
      </c>
      <c r="U3308" s="14" t="n">
        <v>329.09</v>
      </c>
      <c r="W3308" s="14" t="n">
        <v>0</v>
      </c>
      <c r="X3308" s="13" t="s">
        <v>410</v>
      </c>
      <c r="Z3308" s="1" t="str">
        <f aca="false">IF($T3308="","",IFERROR(INDEX('Resumo Grupos'!$AC$3:$AC$200,MATCH($T3308,'Resumo Grupos'!$AB$3:$AB$200,0)),"n/d"))</f>
        <v>Salários</v>
      </c>
      <c r="AA3308" s="1" t="str">
        <f aca="false">IF($T3308="","",IF(COUNTIF('Resumo Grupos'!$AE$3:$AE$40,$T3308)&gt;0,"NAO","SIM"))</f>
        <v>SIM</v>
      </c>
      <c r="AB3308" s="1"/>
      <c r="AC3308" s="1"/>
    </row>
    <row r="3309" customFormat="false" ht="54.75" hidden="false" customHeight="true" outlineLevel="0" collapsed="false">
      <c r="A3309" s="11" t="n">
        <v>3</v>
      </c>
      <c r="B3309" s="12" t="n">
        <v>46245</v>
      </c>
      <c r="C3309" s="12" t="n">
        <v>46275</v>
      </c>
      <c r="D3309" s="11" t="n">
        <v>1699</v>
      </c>
      <c r="E3309" s="13" t="s">
        <v>80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1537079</v>
      </c>
      <c r="L3309" s="11" t="n">
        <v>3107413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1384</v>
      </c>
      <c r="W3309" s="14" t="n">
        <v>0</v>
      </c>
      <c r="X3309" s="13" t="s">
        <v>2654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LING CALABRESA PERD</v>
      </c>
      <c r="AC3309" s="1" t="n">
        <v>310741</v>
      </c>
    </row>
    <row r="3310" customFormat="false" ht="45.75" hidden="false" customHeight="true" outlineLevel="0" collapsed="false">
      <c r="A3310" s="11" t="n">
        <v>3</v>
      </c>
      <c r="B3310" s="12" t="n">
        <v>46247</v>
      </c>
      <c r="C3310" s="12" t="n">
        <v>46275</v>
      </c>
      <c r="D3310" s="11" t="n">
        <v>1921</v>
      </c>
      <c r="E3310" s="13" t="s">
        <v>313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1543028</v>
      </c>
      <c r="L3310" s="11" t="n">
        <v>137023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355.95</v>
      </c>
      <c r="W3310" s="14" t="n">
        <v>0</v>
      </c>
      <c r="X3310" s="13" t="s">
        <v>2655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CANJICA MILHO BRANCO 400G</v>
      </c>
      <c r="AC3310" s="1" t="n">
        <v>21254</v>
      </c>
    </row>
    <row r="3311" customFormat="false" ht="54.75" hidden="false" customHeight="true" outlineLevel="0" collapsed="false">
      <c r="A3311" s="11" t="n">
        <v>3</v>
      </c>
      <c r="B3311" s="12" t="n">
        <v>46249</v>
      </c>
      <c r="C3311" s="12" t="n">
        <v>46275</v>
      </c>
      <c r="D3311" s="11" t="n">
        <v>1815</v>
      </c>
      <c r="E3311" s="13" t="s">
        <v>73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1551647</v>
      </c>
      <c r="L3311" s="11" t="n">
        <v>4625883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655.61</v>
      </c>
      <c r="W3311" s="14" t="n">
        <v>0</v>
      </c>
      <c r="X3311" s="13" t="s">
        <v>2656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FIGADO BOVINO KG</v>
      </c>
      <c r="AC3311" s="1" t="n">
        <v>398009</v>
      </c>
    </row>
    <row r="3312" customFormat="false" ht="36.75" hidden="false" customHeight="true" outlineLevel="0" collapsed="false">
      <c r="A3312" s="11" t="n">
        <v>3</v>
      </c>
      <c r="B3312" s="12" t="n">
        <v>46252</v>
      </c>
      <c r="C3312" s="12" t="n">
        <v>46275</v>
      </c>
      <c r="D3312" s="11" t="n">
        <v>1778</v>
      </c>
      <c r="E3312" s="13" t="s">
        <v>143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1566592</v>
      </c>
      <c r="L3312" s="11" t="n">
        <v>281096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41</v>
      </c>
      <c r="S3312" s="11" t="n">
        <v>4210207</v>
      </c>
      <c r="T3312" s="13" t="s">
        <v>144</v>
      </c>
      <c r="U3312" s="14" t="n">
        <v>64.16</v>
      </c>
      <c r="W3312" s="14" t="n">
        <v>0</v>
      </c>
      <c r="X3312" s="13" t="s">
        <v>2657</v>
      </c>
      <c r="Z3312" s="1" t="str">
        <f aca="false">IF($T3312="","",IFERROR(INDEX('Resumo Grupos'!$AC$3:$AC$200,MATCH($T3312,'Resumo Grupos'!$AB$3:$AB$200,0)),"n/d"))</f>
        <v>Despesa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46253</v>
      </c>
      <c r="C3313" s="12" t="n">
        <v>46275</v>
      </c>
      <c r="D3313" s="11" t="n">
        <v>1601</v>
      </c>
      <c r="E3313" s="13" t="s">
        <v>194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1576470</v>
      </c>
      <c r="L3313" s="11" t="n">
        <v>9663142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603.25</v>
      </c>
      <c r="W3313" s="14" t="n">
        <v>0</v>
      </c>
      <c r="X3313" s="13" t="s">
        <v>2658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KETCH TOMAT HEIN397G</v>
      </c>
      <c r="AC3313" s="1" t="n">
        <v>865043</v>
      </c>
    </row>
    <row r="3314" customFormat="false" ht="36.75" hidden="false" customHeight="true" outlineLevel="0" collapsed="false">
      <c r="A3314" s="11" t="n">
        <v>3</v>
      </c>
      <c r="B3314" s="12" t="n">
        <v>46253</v>
      </c>
      <c r="C3314" s="12" t="n">
        <v>46275</v>
      </c>
      <c r="D3314" s="11" t="n">
        <v>1608</v>
      </c>
      <c r="E3314" s="13" t="s">
        <v>63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1576496</v>
      </c>
      <c r="L3314" s="11" t="n">
        <v>17150322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789.29</v>
      </c>
      <c r="W3314" s="14" t="n">
        <v>0</v>
      </c>
      <c r="X3314" s="13" t="s">
        <v>2659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TODDYNHO CHOCOLATE</v>
      </c>
      <c r="AC3314" s="1" t="n">
        <v>1715032</v>
      </c>
    </row>
    <row r="3315" customFormat="false" ht="63.75" hidden="false" customHeight="true" outlineLevel="0" collapsed="false">
      <c r="A3315" s="11" t="n">
        <v>3</v>
      </c>
      <c r="B3315" s="12" t="n">
        <v>46260</v>
      </c>
      <c r="C3315" s="12" t="n">
        <v>46275</v>
      </c>
      <c r="D3315" s="11" t="n">
        <v>1672</v>
      </c>
      <c r="E3315" s="13" t="s">
        <v>87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1628639</v>
      </c>
      <c r="L3315" s="11" t="n">
        <v>14353161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365</v>
      </c>
      <c r="W3315" s="14" t="n">
        <v>0</v>
      </c>
      <c r="X3315" s="13" t="s">
        <v>2660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AGUACRIM 20L</v>
      </c>
      <c r="AC3315" s="1" t="n">
        <v>1435316</v>
      </c>
    </row>
    <row r="3316" customFormat="false" ht="45.75" hidden="false" customHeight="true" outlineLevel="0" collapsed="false">
      <c r="A3316" s="11" t="n">
        <v>3</v>
      </c>
      <c r="B3316" s="12" t="n">
        <v>46267</v>
      </c>
      <c r="C3316" s="12" t="n">
        <v>46275</v>
      </c>
      <c r="D3316" s="11" t="n">
        <v>1642</v>
      </c>
      <c r="E3316" s="13" t="s">
        <v>340</v>
      </c>
      <c r="F3316" s="11" t="n">
        <v>24</v>
      </c>
      <c r="G3316" s="13" t="s">
        <v>64</v>
      </c>
      <c r="H3316" s="11" t="n">
        <v>2110405</v>
      </c>
      <c r="I3316" s="13" t="s">
        <v>57</v>
      </c>
      <c r="J3316" s="11" t="n">
        <v>1646178</v>
      </c>
      <c r="L3316" s="11" t="n">
        <v>10400</v>
      </c>
      <c r="M3316" s="13" t="s">
        <v>35</v>
      </c>
      <c r="N3316" s="13" t="s">
        <v>59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741.88</v>
      </c>
      <c r="W3316" s="14" t="n">
        <v>0</v>
      </c>
      <c r="X3316" s="13" t="s">
        <v>2661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PAO TORRADO BROTHERS</v>
      </c>
      <c r="AC3316" s="1" t="n">
        <v>1040090</v>
      </c>
    </row>
    <row r="3317" customFormat="false" ht="54.75" hidden="false" customHeight="true" outlineLevel="0" collapsed="false">
      <c r="A3317" s="11" t="n">
        <v>3</v>
      </c>
      <c r="B3317" s="12" t="n">
        <v>46267</v>
      </c>
      <c r="C3317" s="12" t="n">
        <v>46275</v>
      </c>
      <c r="D3317" s="11" t="n">
        <v>1666</v>
      </c>
      <c r="E3317" s="13" t="s">
        <v>273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1650705</v>
      </c>
      <c r="L3317" s="11" t="n">
        <v>572432131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2594.83</v>
      </c>
      <c r="W3317" s="14" t="n">
        <v>0</v>
      </c>
      <c r="X3317" s="13" t="s">
        <v>2662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DUNHILL CARLTON BLEN</v>
      </c>
      <c r="AC3317" s="1" t="n">
        <v>572432</v>
      </c>
    </row>
    <row r="3318" customFormat="false" ht="54.75" hidden="false" customHeight="true" outlineLevel="0" collapsed="false">
      <c r="A3318" s="11" t="n">
        <v>3</v>
      </c>
      <c r="B3318" s="12" t="n">
        <v>46186</v>
      </c>
      <c r="C3318" s="12" t="n">
        <v>46276</v>
      </c>
      <c r="D3318" s="11" t="n">
        <v>957</v>
      </c>
      <c r="E3318" s="13" t="s">
        <v>941</v>
      </c>
      <c r="F3318" s="11" t="n">
        <v>24</v>
      </c>
      <c r="G3318" s="13" t="s">
        <v>64</v>
      </c>
      <c r="H3318" s="11" t="n">
        <v>2110101</v>
      </c>
      <c r="I3318" s="13" t="s">
        <v>53</v>
      </c>
      <c r="J3318" s="11" t="n">
        <v>1270024</v>
      </c>
      <c r="L3318" s="11" t="n">
        <v>204691</v>
      </c>
      <c r="M3318" s="13" t="s">
        <v>35</v>
      </c>
      <c r="N3318" s="13" t="s">
        <v>59</v>
      </c>
      <c r="P3318" s="11" t="n">
        <v>128</v>
      </c>
      <c r="Q3318" s="13" t="s">
        <v>65</v>
      </c>
      <c r="R3318" s="13" t="s">
        <v>66</v>
      </c>
      <c r="S3318" s="11" t="n">
        <v>1130101</v>
      </c>
      <c r="T3318" s="13" t="s">
        <v>67</v>
      </c>
      <c r="U3318" s="14" t="n">
        <v>245.49</v>
      </c>
      <c r="W3318" s="14" t="n">
        <v>0</v>
      </c>
      <c r="X3318" s="13" t="s">
        <v>2663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DEENTASTIX</v>
      </c>
      <c r="AC3318" s="1" t="n">
        <v>20469</v>
      </c>
    </row>
    <row r="3319" customFormat="false" ht="54.75" hidden="false" customHeight="true" outlineLevel="0" collapsed="false">
      <c r="A3319" s="11" t="n">
        <v>3</v>
      </c>
      <c r="B3319" s="12" t="n">
        <v>46234</v>
      </c>
      <c r="C3319" s="12" t="n">
        <v>46276</v>
      </c>
      <c r="D3319" s="11" t="n">
        <v>1675</v>
      </c>
      <c r="E3319" s="13" t="s">
        <v>200</v>
      </c>
      <c r="F3319" s="11" t="n">
        <v>24</v>
      </c>
      <c r="G3319" s="13" t="s">
        <v>64</v>
      </c>
      <c r="H3319" s="11" t="n">
        <v>2110405</v>
      </c>
      <c r="I3319" s="13" t="s">
        <v>57</v>
      </c>
      <c r="J3319" s="11" t="n">
        <v>1517561</v>
      </c>
      <c r="L3319" s="11" t="n">
        <v>5068383</v>
      </c>
      <c r="M3319" s="13" t="s">
        <v>35</v>
      </c>
      <c r="N3319" s="13" t="s">
        <v>59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300.54</v>
      </c>
      <c r="W3319" s="14" t="n">
        <v>0</v>
      </c>
      <c r="X3319" s="13" t="s">
        <v>2664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TALCO BARLA 80G</v>
      </c>
      <c r="AC3319" s="1" t="n">
        <v>506838</v>
      </c>
    </row>
    <row r="3320" customFormat="false" ht="45.75" hidden="false" customHeight="true" outlineLevel="0" collapsed="false">
      <c r="A3320" s="11" t="n">
        <v>3</v>
      </c>
      <c r="B3320" s="12" t="n">
        <v>46248</v>
      </c>
      <c r="C3320" s="12" t="n">
        <v>46276</v>
      </c>
      <c r="D3320" s="11" t="n">
        <v>1720</v>
      </c>
      <c r="E3320" s="13" t="s">
        <v>1304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1551691</v>
      </c>
      <c r="L3320" s="11" t="n">
        <v>613792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625.75</v>
      </c>
      <c r="W3320" s="14" t="n">
        <v>0</v>
      </c>
      <c r="X3320" s="13" t="s">
        <v>2665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VELAS D'LUZ 8UN</v>
      </c>
      <c r="AC3320" s="1" t="n">
        <v>48211</v>
      </c>
    </row>
    <row r="3321" customFormat="false" ht="36.75" hidden="false" customHeight="true" outlineLevel="0" collapsed="false">
      <c r="A3321" s="11" t="n">
        <v>3</v>
      </c>
      <c r="B3321" s="12" t="n">
        <v>46251</v>
      </c>
      <c r="C3321" s="12" t="n">
        <v>46276</v>
      </c>
      <c r="D3321" s="11" t="n">
        <v>10010</v>
      </c>
      <c r="E3321" s="13" t="s">
        <v>2666</v>
      </c>
      <c r="F3321" s="11" t="n">
        <v>24</v>
      </c>
      <c r="G3321" s="13" t="s">
        <v>64</v>
      </c>
      <c r="H3321" s="11" t="n">
        <v>2110405</v>
      </c>
      <c r="I3321" s="13" t="s">
        <v>57</v>
      </c>
      <c r="J3321" s="11" t="n">
        <v>1582131</v>
      </c>
      <c r="L3321" s="11" t="n">
        <v>445011</v>
      </c>
      <c r="M3321" s="13" t="s">
        <v>35</v>
      </c>
      <c r="N3321" s="13" t="s">
        <v>59</v>
      </c>
      <c r="P3321" s="11" t="n">
        <v>167</v>
      </c>
      <c r="Q3321" s="13" t="s">
        <v>119</v>
      </c>
      <c r="R3321" s="13" t="s">
        <v>66</v>
      </c>
      <c r="S3321" s="11" t="n">
        <v>1130101</v>
      </c>
      <c r="T3321" s="13" t="s">
        <v>67</v>
      </c>
      <c r="U3321" s="14" t="n">
        <v>794.96</v>
      </c>
      <c r="W3321" s="14" t="n">
        <v>0</v>
      </c>
      <c r="X3321" s="13" t="s">
        <v>2667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LAVA ROUPAS LIQUIDO</v>
      </c>
      <c r="AC3321" s="1" t="n">
        <v>44501</v>
      </c>
    </row>
    <row r="3322" customFormat="false" ht="45.75" hidden="false" customHeight="true" outlineLevel="0" collapsed="false">
      <c r="A3322" s="11" t="n">
        <v>3</v>
      </c>
      <c r="B3322" s="12" t="n">
        <v>46255</v>
      </c>
      <c r="C3322" s="12" t="n">
        <v>46276</v>
      </c>
      <c r="D3322" s="11" t="n">
        <v>1695</v>
      </c>
      <c r="E3322" s="13" t="s">
        <v>335</v>
      </c>
      <c r="F3322" s="11" t="n">
        <v>24</v>
      </c>
      <c r="G3322" s="13" t="s">
        <v>64</v>
      </c>
      <c r="H3322" s="11" t="n">
        <v>2110405</v>
      </c>
      <c r="I3322" s="13" t="s">
        <v>57</v>
      </c>
      <c r="J3322" s="11" t="n">
        <v>1582343</v>
      </c>
      <c r="L3322" s="11" t="n">
        <v>199863</v>
      </c>
      <c r="M3322" s="13" t="s">
        <v>35</v>
      </c>
      <c r="N3322" s="13" t="s">
        <v>59</v>
      </c>
      <c r="P3322" s="11" t="n">
        <v>167</v>
      </c>
      <c r="Q3322" s="13" t="s">
        <v>119</v>
      </c>
      <c r="R3322" s="13" t="s">
        <v>66</v>
      </c>
      <c r="S3322" s="11" t="n">
        <v>1130101</v>
      </c>
      <c r="T3322" s="13" t="s">
        <v>67</v>
      </c>
      <c r="U3322" s="14" t="n">
        <v>1924.08</v>
      </c>
      <c r="W3322" s="14" t="n">
        <v>0</v>
      </c>
      <c r="X3322" s="13" t="s">
        <v>2668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SUCO JANDAI CAJU500M</v>
      </c>
      <c r="AC3322" s="1" t="n">
        <v>19986</v>
      </c>
    </row>
    <row r="3323" customFormat="false" ht="45.75" hidden="false" customHeight="true" outlineLevel="0" collapsed="false">
      <c r="A3323" s="11" t="n">
        <v>3</v>
      </c>
      <c r="B3323" s="12" t="n">
        <v>46254</v>
      </c>
      <c r="C3323" s="12" t="n">
        <v>46276</v>
      </c>
      <c r="D3323" s="11" t="n">
        <v>1122</v>
      </c>
      <c r="E3323" s="13" t="s">
        <v>1657</v>
      </c>
      <c r="F3323" s="11" t="n">
        <v>24</v>
      </c>
      <c r="G3323" s="13" t="s">
        <v>64</v>
      </c>
      <c r="H3323" s="11" t="n">
        <v>2110405</v>
      </c>
      <c r="I3323" s="13" t="s">
        <v>57</v>
      </c>
      <c r="J3323" s="11" t="n">
        <v>1585060</v>
      </c>
      <c r="L3323" s="11" t="n">
        <v>694822</v>
      </c>
      <c r="M3323" s="13" t="s">
        <v>35</v>
      </c>
      <c r="N3323" s="13" t="s">
        <v>59</v>
      </c>
      <c r="P3323" s="11" t="n">
        <v>167</v>
      </c>
      <c r="Q3323" s="13" t="s">
        <v>119</v>
      </c>
      <c r="R3323" s="13" t="s">
        <v>66</v>
      </c>
      <c r="S3323" s="11" t="n">
        <v>1130101</v>
      </c>
      <c r="T3323" s="13" t="s">
        <v>67</v>
      </c>
      <c r="U3323" s="14" t="n">
        <v>226.8</v>
      </c>
      <c r="W3323" s="14" t="n">
        <v>0</v>
      </c>
      <c r="X3323" s="13" t="s">
        <v>2669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VELA VULCAO DOURADO</v>
      </c>
      <c r="AC3323" s="1" t="n">
        <v>12955</v>
      </c>
    </row>
    <row r="3324" customFormat="false" ht="45.75" hidden="false" customHeight="true" outlineLevel="0" collapsed="false">
      <c r="A3324" s="11" t="n">
        <v>3</v>
      </c>
      <c r="B3324" s="12" t="n">
        <v>46256</v>
      </c>
      <c r="C3324" s="12" t="n">
        <v>46276</v>
      </c>
      <c r="D3324" s="11" t="n">
        <v>1815</v>
      </c>
      <c r="E3324" s="13" t="s">
        <v>73</v>
      </c>
      <c r="F3324" s="11" t="n">
        <v>24</v>
      </c>
      <c r="G3324" s="13" t="s">
        <v>64</v>
      </c>
      <c r="H3324" s="11" t="n">
        <v>2110405</v>
      </c>
      <c r="I3324" s="13" t="s">
        <v>57</v>
      </c>
      <c r="J3324" s="11" t="n">
        <v>1585144</v>
      </c>
      <c r="L3324" s="11" t="n">
        <v>4638562</v>
      </c>
      <c r="M3324" s="13" t="s">
        <v>35</v>
      </c>
      <c r="N3324" s="13" t="s">
        <v>59</v>
      </c>
      <c r="P3324" s="11" t="n">
        <v>167</v>
      </c>
      <c r="Q3324" s="13" t="s">
        <v>119</v>
      </c>
      <c r="R3324" s="13" t="s">
        <v>66</v>
      </c>
      <c r="S3324" s="11" t="n">
        <v>1130101</v>
      </c>
      <c r="T3324" s="13" t="s">
        <v>67</v>
      </c>
      <c r="U3324" s="14" t="n">
        <v>1010.95</v>
      </c>
      <c r="W3324" s="14" t="n">
        <v>0</v>
      </c>
      <c r="X3324" s="13" t="s">
        <v>2670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FIGADO BOVINO KG</v>
      </c>
      <c r="AC3324" s="1" t="n">
        <v>399135</v>
      </c>
    </row>
    <row r="3325" customFormat="false" ht="63.75" hidden="false" customHeight="true" outlineLevel="0" collapsed="false">
      <c r="A3325" s="11" t="n">
        <v>3</v>
      </c>
      <c r="B3325" s="12" t="n">
        <v>46254</v>
      </c>
      <c r="C3325" s="12" t="n">
        <v>46276</v>
      </c>
      <c r="D3325" s="11" t="n">
        <v>1027</v>
      </c>
      <c r="E3325" s="13" t="s">
        <v>1781</v>
      </c>
      <c r="F3325" s="11" t="n">
        <v>24</v>
      </c>
      <c r="G3325" s="13" t="s">
        <v>64</v>
      </c>
      <c r="H3325" s="11" t="n">
        <v>2110405</v>
      </c>
      <c r="I3325" s="13" t="s">
        <v>57</v>
      </c>
      <c r="J3325" s="11" t="n">
        <v>1585178</v>
      </c>
      <c r="L3325" s="11" t="n">
        <v>11550</v>
      </c>
      <c r="M3325" s="13" t="s">
        <v>35</v>
      </c>
      <c r="N3325" s="13" t="s">
        <v>59</v>
      </c>
      <c r="P3325" s="11" t="n">
        <v>167</v>
      </c>
      <c r="Q3325" s="13" t="s">
        <v>119</v>
      </c>
      <c r="R3325" s="13" t="s">
        <v>66</v>
      </c>
      <c r="S3325" s="11" t="n">
        <v>1130101</v>
      </c>
      <c r="T3325" s="13" t="s">
        <v>67</v>
      </c>
      <c r="U3325" s="14" t="n">
        <v>253.92</v>
      </c>
      <c r="W3325" s="14" t="n">
        <v>0</v>
      </c>
      <c r="X3325" s="13" t="s">
        <v>2671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VELA ESTRELINHA C/4</v>
      </c>
      <c r="AC3325" s="1" t="n">
        <v>2561</v>
      </c>
    </row>
    <row r="3326" customFormat="false" ht="45.75" hidden="false" customHeight="true" outlineLevel="0" collapsed="false">
      <c r="A3326" s="11" t="n">
        <v>3</v>
      </c>
      <c r="B3326" s="12" t="n">
        <v>46255</v>
      </c>
      <c r="C3326" s="12" t="n">
        <v>46276</v>
      </c>
      <c r="D3326" s="11" t="n">
        <v>10027</v>
      </c>
      <c r="E3326" s="13" t="s">
        <v>2272</v>
      </c>
      <c r="F3326" s="11" t="n">
        <v>34</v>
      </c>
      <c r="G3326" s="13" t="s">
        <v>56</v>
      </c>
      <c r="H3326" s="11" t="n">
        <v>2110405</v>
      </c>
      <c r="I3326" s="13" t="s">
        <v>57</v>
      </c>
      <c r="J3326" s="11" t="n">
        <v>1600382</v>
      </c>
      <c r="L3326" s="11" t="n">
        <v>246887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2273</v>
      </c>
      <c r="S3326" s="11" t="n">
        <v>1240103</v>
      </c>
      <c r="T3326" s="13" t="s">
        <v>2274</v>
      </c>
      <c r="U3326" s="14" t="n">
        <v>1000</v>
      </c>
      <c r="W3326" s="14" t="n">
        <v>0</v>
      </c>
      <c r="X3326" s="13" t="s">
        <v>2672</v>
      </c>
      <c r="Z3326" s="1" t="str">
        <f aca="false">IF($T3326="","",IFERROR(INDEX('Resumo Grupos'!$AC$3:$AC$200,MATCH($T3326,'Resumo Grupos'!$AB$3:$AB$200,0)),"n/d"))</f>
        <v>Despesa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46260</v>
      </c>
      <c r="C3327" s="12" t="n">
        <v>46276</v>
      </c>
      <c r="D3327" s="11" t="n">
        <v>1814</v>
      </c>
      <c r="E3327" s="13" t="s">
        <v>440</v>
      </c>
      <c r="F3327" s="11" t="n">
        <v>24</v>
      </c>
      <c r="G3327" s="13" t="s">
        <v>64</v>
      </c>
      <c r="H3327" s="11" t="n">
        <v>2110405</v>
      </c>
      <c r="I3327" s="13" t="s">
        <v>57</v>
      </c>
      <c r="J3327" s="11" t="n">
        <v>1608697</v>
      </c>
      <c r="L3327" s="11" t="n">
        <v>287602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66</v>
      </c>
      <c r="S3327" s="11" t="n">
        <v>1130101</v>
      </c>
      <c r="T3327" s="13" t="s">
        <v>67</v>
      </c>
      <c r="U3327" s="14" t="n">
        <v>673.16</v>
      </c>
      <c r="W3327" s="14" t="n">
        <v>0</v>
      </c>
      <c r="X3327" s="13" t="s">
        <v>2673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POLPA GRAVIOLA 100G</v>
      </c>
      <c r="AC3327" s="1" t="n">
        <v>28760</v>
      </c>
    </row>
    <row r="3328" customFormat="false" ht="54.75" hidden="false" customHeight="true" outlineLevel="0" collapsed="false">
      <c r="A3328" s="11" t="n">
        <v>3</v>
      </c>
      <c r="B3328" s="12" t="n">
        <v>46261</v>
      </c>
      <c r="C3328" s="12" t="n">
        <v>46276</v>
      </c>
      <c r="D3328" s="11" t="n">
        <v>1608</v>
      </c>
      <c r="E3328" s="13" t="s">
        <v>63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1614749</v>
      </c>
      <c r="L3328" s="11" t="n">
        <v>17216251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203.74</v>
      </c>
      <c r="W3328" s="14" t="n">
        <v>0</v>
      </c>
      <c r="X3328" s="13" t="s">
        <v>2674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MANTE CABE TO 200G</v>
      </c>
      <c r="AC3328" s="1" t="n">
        <v>1721626</v>
      </c>
    </row>
    <row r="3329" customFormat="false" ht="36.75" hidden="false" customHeight="true" outlineLevel="0" collapsed="false">
      <c r="A3329" s="11" t="n">
        <v>3</v>
      </c>
      <c r="B3329" s="12" t="n">
        <v>46262</v>
      </c>
      <c r="C3329" s="12" t="n">
        <v>46276</v>
      </c>
      <c r="D3329" s="11" t="n">
        <v>1740</v>
      </c>
      <c r="E3329" s="13" t="s">
        <v>207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1618402</v>
      </c>
      <c r="L3329" s="11" t="n">
        <v>12646371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903.6</v>
      </c>
      <c r="W3329" s="14" t="n">
        <v>0</v>
      </c>
      <c r="X3329" s="13" t="s">
        <v>2675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LINGUI DE FRANGO KG</v>
      </c>
      <c r="AC3329" s="1" t="n">
        <v>1264637</v>
      </c>
    </row>
    <row r="3330" customFormat="false" ht="45.75" hidden="false" customHeight="true" outlineLevel="0" collapsed="false">
      <c r="A3330" s="11" t="n">
        <v>3</v>
      </c>
      <c r="B3330" s="12" t="n">
        <v>46264</v>
      </c>
      <c r="C3330" s="12" t="n">
        <v>46276</v>
      </c>
      <c r="D3330" s="11" t="n">
        <v>1613</v>
      </c>
      <c r="E3330" s="13" t="s">
        <v>214</v>
      </c>
      <c r="F3330" s="11" t="n">
        <v>24</v>
      </c>
      <c r="G3330" s="13" t="s">
        <v>64</v>
      </c>
      <c r="H3330" s="11" t="n">
        <v>2110405</v>
      </c>
      <c r="I3330" s="13" t="s">
        <v>57</v>
      </c>
      <c r="J3330" s="11" t="n">
        <v>1628618</v>
      </c>
      <c r="L3330" s="11" t="n">
        <v>16250962</v>
      </c>
      <c r="M3330" s="13" t="s">
        <v>35</v>
      </c>
      <c r="N3330" s="13" t="s">
        <v>59</v>
      </c>
      <c r="P3330" s="11" t="n">
        <v>167</v>
      </c>
      <c r="Q3330" s="13" t="s">
        <v>119</v>
      </c>
      <c r="R3330" s="13" t="s">
        <v>66</v>
      </c>
      <c r="S3330" s="11" t="n">
        <v>1130101</v>
      </c>
      <c r="T3330" s="13" t="s">
        <v>67</v>
      </c>
      <c r="U3330" s="14" t="n">
        <v>166.92</v>
      </c>
      <c r="W3330" s="14" t="n">
        <v>0</v>
      </c>
      <c r="X3330" s="13" t="s">
        <v>2676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BACON KG</v>
      </c>
      <c r="AC3330" s="1" t="n">
        <v>1625096</v>
      </c>
    </row>
    <row r="3331" customFormat="false" ht="72.75" hidden="false" customHeight="true" outlineLevel="0" collapsed="false">
      <c r="A3331" s="11" t="n">
        <v>3</v>
      </c>
      <c r="B3331" s="12" t="n">
        <v>46268</v>
      </c>
      <c r="C3331" s="12" t="n">
        <v>46276</v>
      </c>
      <c r="D3331" s="11" t="n">
        <v>10063</v>
      </c>
      <c r="E3331" s="13" t="s">
        <v>279</v>
      </c>
      <c r="F3331" s="11" t="n">
        <v>24</v>
      </c>
      <c r="G3331" s="13" t="s">
        <v>64</v>
      </c>
      <c r="H3331" s="11" t="n">
        <v>2110405</v>
      </c>
      <c r="I3331" s="13" t="s">
        <v>57</v>
      </c>
      <c r="J3331" s="11" t="n">
        <v>1650664</v>
      </c>
      <c r="L3331" s="11" t="n">
        <v>2825</v>
      </c>
      <c r="M3331" s="13" t="s">
        <v>35</v>
      </c>
      <c r="N3331" s="13" t="s">
        <v>59</v>
      </c>
      <c r="P3331" s="11" t="n">
        <v>167</v>
      </c>
      <c r="Q3331" s="13" t="s">
        <v>119</v>
      </c>
      <c r="R3331" s="13" t="s">
        <v>66</v>
      </c>
      <c r="S3331" s="11" t="n">
        <v>1130101</v>
      </c>
      <c r="T3331" s="13" t="s">
        <v>67</v>
      </c>
      <c r="U3331" s="14" t="n">
        <v>905</v>
      </c>
      <c r="W3331" s="14" t="n">
        <v>0</v>
      </c>
      <c r="X3331" s="13" t="s">
        <v>2677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OVOS MARROM UNID</v>
      </c>
      <c r="AC3331" s="1" t="n">
        <v>2825</v>
      </c>
    </row>
    <row r="3332" customFormat="false" ht="36.75" hidden="false" customHeight="true" outlineLevel="0" collapsed="false">
      <c r="A3332" s="11" t="n">
        <v>3</v>
      </c>
      <c r="B3332" s="12" t="n">
        <v>46265</v>
      </c>
      <c r="C3332" s="12" t="n">
        <v>46276</v>
      </c>
      <c r="D3332" s="11" t="n">
        <v>1000054</v>
      </c>
      <c r="E3332" s="13" t="s">
        <v>2678</v>
      </c>
      <c r="F3332" s="11" t="n">
        <v>26</v>
      </c>
      <c r="G3332" s="13" t="s">
        <v>2679</v>
      </c>
      <c r="H3332" s="11" t="n">
        <v>2110701</v>
      </c>
      <c r="I3332" s="13" t="s">
        <v>736</v>
      </c>
      <c r="J3332" s="11" t="n">
        <v>1652674</v>
      </c>
      <c r="L3332" s="11" t="n">
        <v>253722</v>
      </c>
      <c r="M3332" s="13" t="s">
        <v>35</v>
      </c>
      <c r="N3332" s="13" t="s">
        <v>2680</v>
      </c>
      <c r="P3332" s="11" t="n">
        <v>129</v>
      </c>
      <c r="Q3332" s="13" t="s">
        <v>37</v>
      </c>
      <c r="R3332" s="13" t="s">
        <v>252</v>
      </c>
      <c r="S3332" s="11" t="n">
        <v>3110302</v>
      </c>
      <c r="T3332" s="13" t="s">
        <v>2681</v>
      </c>
      <c r="U3332" s="14" t="n">
        <v>8665.91</v>
      </c>
      <c r="W3332" s="14" t="n">
        <v>0</v>
      </c>
      <c r="X3332" s="13" t="s">
        <v>2682</v>
      </c>
      <c r="Z3332" s="1" t="str">
        <f aca="false">IF($T3332="","",IFERROR(INDEX('Resumo Grupos'!$AC$3:$AC$200,MATCH($T3332,'Resumo Grupos'!$AB$3:$AB$200,0)),"n/d"))</f>
        <v>Impostos</v>
      </c>
      <c r="AA3332" s="1" t="str">
        <f aca="false">IF($T3332="","",IF(COUNTIF('Resumo Grupos'!$AE$3:$AE$40,$T3332)&gt;0,"NAO","SIM"))</f>
        <v>SIM</v>
      </c>
      <c r="AB3332" s="1"/>
      <c r="AC3332" s="1"/>
    </row>
    <row r="3333" customFormat="false" ht="45.75" hidden="false" customHeight="true" outlineLevel="0" collapsed="false">
      <c r="A3333" s="11" t="n">
        <v>3</v>
      </c>
      <c r="B3333" s="12" t="n">
        <v>46269</v>
      </c>
      <c r="C3333" s="12" t="n">
        <v>46276</v>
      </c>
      <c r="D3333" s="11" t="n">
        <v>42</v>
      </c>
      <c r="E3333" s="13" t="s">
        <v>99</v>
      </c>
      <c r="F3333" s="11" t="n">
        <v>34</v>
      </c>
      <c r="G3333" s="13" t="s">
        <v>56</v>
      </c>
      <c r="H3333" s="11" t="n">
        <v>2110101</v>
      </c>
      <c r="I3333" s="13" t="s">
        <v>53</v>
      </c>
      <c r="J3333" s="11" t="n">
        <v>1652692</v>
      </c>
      <c r="L3333" s="11" t="n">
        <v>4580</v>
      </c>
      <c r="M3333" s="13" t="s">
        <v>35</v>
      </c>
      <c r="N3333" s="13" t="s">
        <v>89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300</v>
      </c>
      <c r="W3333" s="14" t="n">
        <v>0</v>
      </c>
      <c r="X3333" s="13" t="s">
        <v>2683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/>
      <c r="AC3333" s="1"/>
    </row>
    <row r="3334" customFormat="false" ht="45.75" hidden="false" customHeight="true" outlineLevel="0" collapsed="false">
      <c r="A3334" s="11" t="n">
        <v>3</v>
      </c>
      <c r="B3334" s="12" t="n">
        <v>46269</v>
      </c>
      <c r="C3334" s="12" t="n">
        <v>46276</v>
      </c>
      <c r="D3334" s="11" t="n">
        <v>1723</v>
      </c>
      <c r="E3334" s="13" t="s">
        <v>95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1652810</v>
      </c>
      <c r="L3334" s="11" t="n">
        <v>618001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1946.72</v>
      </c>
      <c r="W3334" s="14" t="n">
        <v>0</v>
      </c>
      <c r="X3334" s="13" t="s">
        <v>2684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TRASEIRO DE BOI L1</v>
      </c>
      <c r="AC3334" s="1" t="n">
        <v>175949</v>
      </c>
    </row>
    <row r="3335" customFormat="false" ht="63.75" hidden="false" customHeight="true" outlineLevel="0" collapsed="false">
      <c r="A3335" s="11" t="n">
        <v>3</v>
      </c>
      <c r="B3335" s="12" t="n">
        <v>46268</v>
      </c>
      <c r="C3335" s="12" t="n">
        <v>46276</v>
      </c>
      <c r="D3335" s="11" t="n">
        <v>1621</v>
      </c>
      <c r="E3335" s="13" t="s">
        <v>392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1653065</v>
      </c>
      <c r="L3335" s="11" t="n">
        <v>995864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2928.92</v>
      </c>
      <c r="W3335" s="14" t="n">
        <v>0</v>
      </c>
      <c r="X3335" s="13" t="s">
        <v>2685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CERV. ANTARTLT350ML</v>
      </c>
      <c r="AC3335" s="1" t="n">
        <v>995864</v>
      </c>
    </row>
    <row r="3336" customFormat="false" ht="36.75" hidden="false" customHeight="true" outlineLevel="0" collapsed="false">
      <c r="A3336" s="11" t="n">
        <v>3</v>
      </c>
      <c r="B3336" s="12" t="n">
        <v>46242</v>
      </c>
      <c r="C3336" s="12" t="n">
        <v>46277</v>
      </c>
      <c r="D3336" s="11" t="n">
        <v>957</v>
      </c>
      <c r="E3336" s="13" t="s">
        <v>941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1531990</v>
      </c>
      <c r="L3336" s="11" t="n">
        <v>216233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1760.2</v>
      </c>
      <c r="W3336" s="14" t="n">
        <v>0</v>
      </c>
      <c r="X3336" s="13" t="s">
        <v>2686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RAC WHISKAS CARNE KG</v>
      </c>
      <c r="AC3336" s="1" t="n">
        <v>21623</v>
      </c>
    </row>
    <row r="3337" customFormat="false" ht="63.75" hidden="false" customHeight="true" outlineLevel="0" collapsed="false">
      <c r="A3337" s="11" t="n">
        <v>3</v>
      </c>
      <c r="B3337" s="12" t="n">
        <v>46256</v>
      </c>
      <c r="C3337" s="12" t="n">
        <v>46277</v>
      </c>
      <c r="D3337" s="11" t="n">
        <v>1266</v>
      </c>
      <c r="E3337" s="13" t="s">
        <v>239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1585201</v>
      </c>
      <c r="L3337" s="11" t="n">
        <v>32872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41</v>
      </c>
      <c r="S3337" s="11" t="n">
        <v>4210299</v>
      </c>
      <c r="T3337" s="13" t="s">
        <v>1423</v>
      </c>
      <c r="U3337" s="14" t="n">
        <v>538.03</v>
      </c>
      <c r="W3337" s="14" t="n">
        <v>0</v>
      </c>
      <c r="X3337" s="13" t="s">
        <v>2687</v>
      </c>
      <c r="Z3337" s="1" t="str">
        <f aca="false">IF($T3337="","",IFERROR(INDEX('Resumo Grupos'!$AC$3:$AC$200,MATCH($T3337,'Resumo Grupos'!$AB$3:$AB$200,0)),"n/d"))</f>
        <v>Despesa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BOBINA ESTRELA UNISO</v>
      </c>
      <c r="AC3337" s="1" t="n">
        <v>2670</v>
      </c>
    </row>
    <row r="3338" customFormat="false" ht="36.75" hidden="false" customHeight="true" outlineLevel="0" collapsed="false">
      <c r="A3338" s="11" t="n">
        <v>3</v>
      </c>
      <c r="B3338" s="12" t="n">
        <v>46263</v>
      </c>
      <c r="C3338" s="12" t="n">
        <v>46277</v>
      </c>
      <c r="D3338" s="11" t="n">
        <v>1625</v>
      </c>
      <c r="E3338" s="13" t="s">
        <v>412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1629559</v>
      </c>
      <c r="L3338" s="11" t="n">
        <v>152102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3682.8</v>
      </c>
      <c r="W3338" s="14" t="n">
        <v>0</v>
      </c>
      <c r="X3338" s="13" t="s">
        <v>2688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TRASEIRO DE BOI L1</v>
      </c>
      <c r="AC3338" s="1" t="n">
        <v>15210</v>
      </c>
    </row>
    <row r="3339" customFormat="false" ht="36.75" hidden="false" customHeight="true" outlineLevel="0" collapsed="false">
      <c r="A3339" s="11" t="n">
        <v>3</v>
      </c>
      <c r="B3339" s="12" t="n">
        <v>46224</v>
      </c>
      <c r="C3339" s="12" t="n">
        <v>46279</v>
      </c>
      <c r="D3339" s="11" t="n">
        <v>16</v>
      </c>
      <c r="E3339" s="13" t="s">
        <v>303</v>
      </c>
      <c r="F3339" s="11" t="n">
        <v>34</v>
      </c>
      <c r="G3339" s="13" t="s">
        <v>56</v>
      </c>
      <c r="H3339" s="11" t="n">
        <v>2110405</v>
      </c>
      <c r="I3339" s="13" t="s">
        <v>57</v>
      </c>
      <c r="J3339" s="11" t="n">
        <v>1428695</v>
      </c>
      <c r="L3339" s="11" t="n">
        <v>222991</v>
      </c>
      <c r="M3339" s="13" t="s">
        <v>35</v>
      </c>
      <c r="N3339" s="13" t="s">
        <v>59</v>
      </c>
      <c r="P3339" s="11" t="n">
        <v>101</v>
      </c>
      <c r="Q3339" s="13" t="s">
        <v>60</v>
      </c>
      <c r="R3339" s="13" t="s">
        <v>311</v>
      </c>
      <c r="S3339" s="11" t="n">
        <v>2210202</v>
      </c>
      <c r="T3339" s="13" t="s">
        <v>311</v>
      </c>
      <c r="U3339" s="14" t="n">
        <v>3000</v>
      </c>
      <c r="W3339" s="14" t="n">
        <v>0</v>
      </c>
      <c r="X3339" s="13" t="s">
        <v>2689</v>
      </c>
      <c r="Z3339" s="1" t="str">
        <f aca="false">IF($T3339="","",IFERROR(INDEX('Resumo Grupos'!$AC$3:$AC$200,MATCH($T3339,'Resumo Grupos'!$AB$3:$AB$200,0)),"n/d"))</f>
        <v>Empréstimo</v>
      </c>
      <c r="AA3339" s="1" t="str">
        <f aca="false">IF($T3339="","",IF(COUNTIF('Resumo Grupos'!$AE$3:$AE$40,$T3339)&gt;0,"NAO","SIM"))</f>
        <v>SIM</v>
      </c>
      <c r="AB3339" s="1"/>
      <c r="AC3339" s="1"/>
    </row>
    <row r="3340" customFormat="false" ht="63.75" hidden="false" customHeight="true" outlineLevel="0" collapsed="false">
      <c r="A3340" s="11" t="n">
        <v>3</v>
      </c>
      <c r="B3340" s="12" t="n">
        <v>46247</v>
      </c>
      <c r="C3340" s="12" t="n">
        <v>46279</v>
      </c>
      <c r="D3340" s="11" t="n">
        <v>1659</v>
      </c>
      <c r="E3340" s="13" t="s">
        <v>317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1551778</v>
      </c>
      <c r="L3340" s="11" t="n">
        <v>8908273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1265.74</v>
      </c>
      <c r="W3340" s="14" t="n">
        <v>0</v>
      </c>
      <c r="X3340" s="13" t="s">
        <v>2690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MOCOQUINHA 200ML</v>
      </c>
      <c r="AC3340" s="1" t="n">
        <v>890827</v>
      </c>
    </row>
    <row r="3341" customFormat="false" ht="45.75" hidden="false" customHeight="true" outlineLevel="0" collapsed="false">
      <c r="A3341" s="11" t="n">
        <v>3</v>
      </c>
      <c r="B3341" s="12" t="n">
        <v>46248</v>
      </c>
      <c r="C3341" s="12" t="n">
        <v>46279</v>
      </c>
      <c r="D3341" s="11" t="n">
        <v>1107</v>
      </c>
      <c r="E3341" s="13" t="s">
        <v>202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1566520</v>
      </c>
      <c r="L3341" s="11" t="n">
        <v>4437343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273.52</v>
      </c>
      <c r="W3341" s="14" t="n">
        <v>0</v>
      </c>
      <c r="X3341" s="13" t="s">
        <v>2691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SCH DOG PEDIGR FIL</v>
      </c>
      <c r="AC3341" s="1" t="n">
        <v>443784</v>
      </c>
    </row>
    <row r="3342" customFormat="false" ht="45.75" hidden="false" customHeight="true" outlineLevel="0" collapsed="false">
      <c r="A3342" s="11" t="n">
        <v>3</v>
      </c>
      <c r="B3342" s="12" t="n">
        <v>46258</v>
      </c>
      <c r="C3342" s="12" t="n">
        <v>46279</v>
      </c>
      <c r="D3342" s="11" t="n">
        <v>10012</v>
      </c>
      <c r="E3342" s="13" t="s">
        <v>504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1608841</v>
      </c>
      <c r="L3342" s="11" t="n">
        <v>19672741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524.88</v>
      </c>
      <c r="W3342" s="14" t="n">
        <v>0</v>
      </c>
      <c r="X3342" s="13" t="s">
        <v>2692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SAB PHEBO ODOR90G</v>
      </c>
      <c r="AC3342" s="1" t="n">
        <v>1967274</v>
      </c>
    </row>
    <row r="3343" customFormat="false" ht="36.75" hidden="false" customHeight="true" outlineLevel="0" collapsed="false">
      <c r="A3343" s="11" t="n">
        <v>3</v>
      </c>
      <c r="B3343" s="12" t="n">
        <v>46261</v>
      </c>
      <c r="C3343" s="12" t="n">
        <v>46279</v>
      </c>
      <c r="D3343" s="11" t="n">
        <v>1699</v>
      </c>
      <c r="E3343" s="13" t="s">
        <v>80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1613364</v>
      </c>
      <c r="L3343" s="11" t="n">
        <v>3125771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1065.1</v>
      </c>
      <c r="W3343" s="14" t="n">
        <v>0</v>
      </c>
      <c r="X3343" s="13" t="s">
        <v>2693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ARROZ BRA. FACCIO 1K</v>
      </c>
      <c r="AC3343" s="1" t="n">
        <v>312577</v>
      </c>
    </row>
    <row r="3344" customFormat="false" ht="36.75" hidden="false" customHeight="true" outlineLevel="0" collapsed="false">
      <c r="A3344" s="11" t="n">
        <v>3</v>
      </c>
      <c r="B3344" s="12" t="n">
        <v>46261</v>
      </c>
      <c r="C3344" s="12" t="n">
        <v>46279</v>
      </c>
      <c r="D3344" s="11" t="n">
        <v>1916</v>
      </c>
      <c r="E3344" s="13" t="s">
        <v>454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1614716</v>
      </c>
      <c r="L3344" s="11" t="n">
        <v>233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249.5</v>
      </c>
      <c r="W3344" s="14" t="n">
        <v>0</v>
      </c>
      <c r="X3344" s="13" t="s">
        <v>2694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GOMA DE MANDIOCA 500</v>
      </c>
      <c r="AC3344" s="1" t="n">
        <v>233</v>
      </c>
    </row>
    <row r="3345" customFormat="false" ht="27.75" hidden="false" customHeight="true" outlineLevel="0" collapsed="false">
      <c r="A3345" s="11" t="n">
        <v>3</v>
      </c>
      <c r="B3345" s="12" t="n">
        <v>46265</v>
      </c>
      <c r="C3345" s="12" t="n">
        <v>46279</v>
      </c>
      <c r="D3345" s="11" t="n">
        <v>1723</v>
      </c>
      <c r="E3345" s="13" t="s">
        <v>95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1635123</v>
      </c>
      <c r="L3345" s="11" t="n">
        <v>613492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2164.69</v>
      </c>
      <c r="W3345" s="14" t="n">
        <v>0</v>
      </c>
      <c r="X3345" s="13" t="s">
        <v>2695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TRASEIRO DE BOI L1</v>
      </c>
      <c r="AC3345" s="1" t="n">
        <v>175722</v>
      </c>
    </row>
    <row r="3346" customFormat="false" ht="54.75" hidden="false" customHeight="true" outlineLevel="0" collapsed="false">
      <c r="A3346" s="11" t="n">
        <v>3</v>
      </c>
      <c r="B3346" s="12" t="n">
        <v>46268</v>
      </c>
      <c r="C3346" s="12" t="n">
        <v>46279</v>
      </c>
      <c r="D3346" s="11" t="n">
        <v>1705</v>
      </c>
      <c r="E3346" s="13" t="s">
        <v>149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1650687</v>
      </c>
      <c r="L3346" s="11" t="n">
        <v>20264625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6125.96</v>
      </c>
      <c r="W3346" s="14" t="n">
        <v>0</v>
      </c>
      <c r="X3346" s="13" t="s">
        <v>2696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REFR FANTA UVA 200ML</v>
      </c>
      <c r="AC3346" s="1" t="n">
        <v>2026462</v>
      </c>
    </row>
    <row r="3347" customFormat="false" ht="36.75" hidden="false" customHeight="true" outlineLevel="0" collapsed="false">
      <c r="A3347" s="11" t="n">
        <v>3</v>
      </c>
      <c r="B3347" s="12" t="n">
        <v>46268</v>
      </c>
      <c r="C3347" s="12" t="n">
        <v>46279</v>
      </c>
      <c r="D3347" s="11" t="n">
        <v>1705</v>
      </c>
      <c r="E3347" s="13" t="s">
        <v>149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1650701</v>
      </c>
      <c r="L3347" s="11" t="n">
        <v>12786967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941.49</v>
      </c>
      <c r="W3347" s="14" t="n">
        <v>0</v>
      </c>
      <c r="X3347" s="13" t="s">
        <v>2697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KAPO MARACUJA 200ML</v>
      </c>
      <c r="AC3347" s="1" t="n">
        <v>1278696</v>
      </c>
    </row>
    <row r="3348" customFormat="false" ht="45.75" hidden="false" customHeight="true" outlineLevel="0" collapsed="false">
      <c r="A3348" s="11" t="n">
        <v>3</v>
      </c>
      <c r="B3348" s="12" t="n">
        <v>46097</v>
      </c>
      <c r="C3348" s="12" t="n">
        <v>46280</v>
      </c>
      <c r="D3348" s="11" t="n">
        <v>1867</v>
      </c>
      <c r="E3348" s="13" t="s">
        <v>553</v>
      </c>
      <c r="F3348" s="11" t="n">
        <v>24</v>
      </c>
      <c r="G3348" s="13" t="s">
        <v>64</v>
      </c>
      <c r="H3348" s="11" t="n">
        <v>2110405</v>
      </c>
      <c r="I3348" s="13" t="s">
        <v>57</v>
      </c>
      <c r="J3348" s="11" t="n">
        <v>809440</v>
      </c>
      <c r="L3348" s="11" t="n">
        <v>777006512</v>
      </c>
      <c r="M3348" s="13" t="s">
        <v>685</v>
      </c>
      <c r="N3348" s="13" t="s">
        <v>59</v>
      </c>
      <c r="P3348" s="11" t="n">
        <v>101</v>
      </c>
      <c r="Q3348" s="13" t="s">
        <v>60</v>
      </c>
      <c r="R3348" s="13" t="s">
        <v>554</v>
      </c>
      <c r="S3348" s="11" t="n">
        <v>4210401</v>
      </c>
      <c r="T3348" s="13" t="s">
        <v>555</v>
      </c>
      <c r="U3348" s="14" t="n">
        <v>225.2</v>
      </c>
      <c r="W3348" s="14" t="n">
        <v>0</v>
      </c>
      <c r="X3348" s="13" t="s">
        <v>2698</v>
      </c>
      <c r="Z3348" s="1" t="str">
        <f aca="false">IF($T3348="","",IFERROR(INDEX('Resumo Grupos'!$AC$3:$AC$200,MATCH($T3348,'Resumo Grupos'!$AB$3:$AB$200,0)),"n/d"))</f>
        <v>Impostos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46231</v>
      </c>
      <c r="C3349" s="12" t="n">
        <v>46280</v>
      </c>
      <c r="D3349" s="11" t="n">
        <v>1893</v>
      </c>
      <c r="E3349" s="13" t="s">
        <v>570</v>
      </c>
      <c r="F3349" s="11" t="n">
        <v>34</v>
      </c>
      <c r="G3349" s="13" t="s">
        <v>56</v>
      </c>
      <c r="H3349" s="11" t="n">
        <v>2110405</v>
      </c>
      <c r="I3349" s="13" t="s">
        <v>57</v>
      </c>
      <c r="J3349" s="11" t="n">
        <v>1464910</v>
      </c>
      <c r="L3349" s="11" t="n">
        <v>227905</v>
      </c>
      <c r="M3349" s="13" t="s">
        <v>189</v>
      </c>
      <c r="N3349" s="13" t="s">
        <v>59</v>
      </c>
      <c r="P3349" s="11" t="n">
        <v>101</v>
      </c>
      <c r="Q3349" s="13" t="s">
        <v>60</v>
      </c>
      <c r="R3349" s="13" t="s">
        <v>38</v>
      </c>
      <c r="S3349" s="11" t="n">
        <v>4210315</v>
      </c>
      <c r="T3349" s="13" t="s">
        <v>566</v>
      </c>
      <c r="U3349" s="14" t="n">
        <v>177.65</v>
      </c>
      <c r="W3349" s="14" t="n">
        <v>0</v>
      </c>
      <c r="X3349" s="13" t="s">
        <v>2132</v>
      </c>
      <c r="Z3349" s="1" t="str">
        <f aca="false">IF($T3349="","",IFERROR(INDEX('Resumo Grupos'!$AC$3:$AC$200,MATCH($T3349,'Resumo Grupos'!$AB$3:$AB$200,0)),"n/d"))</f>
        <v>Despesa</v>
      </c>
      <c r="AA3349" s="1" t="str">
        <f aca="false">IF($T3349="","",IF(COUNTIF('Resumo Grupos'!$AE$3:$AE$40,$T3349)&gt;0,"NAO","SIM"))</f>
        <v>SIM</v>
      </c>
      <c r="AB3349" s="1"/>
      <c r="AC3349" s="1"/>
    </row>
    <row r="3350" customFormat="false" ht="36.75" hidden="false" customHeight="true" outlineLevel="0" collapsed="false">
      <c r="A3350" s="11" t="n">
        <v>3</v>
      </c>
      <c r="B3350" s="12" t="n">
        <v>46248</v>
      </c>
      <c r="C3350" s="12" t="n">
        <v>46280</v>
      </c>
      <c r="D3350" s="11" t="n">
        <v>1739</v>
      </c>
      <c r="E3350" s="13" t="s">
        <v>2622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1566612</v>
      </c>
      <c r="L3350" s="11" t="n">
        <v>2551472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842.29</v>
      </c>
      <c r="W3350" s="14" t="n">
        <v>0</v>
      </c>
      <c r="X3350" s="13" t="s">
        <v>2699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PRESERVATIVO LV8 PG6</v>
      </c>
      <c r="AC3350" s="1" t="n">
        <v>255147</v>
      </c>
    </row>
    <row r="3351" customFormat="false" ht="45.75" hidden="false" customHeight="true" outlineLevel="0" collapsed="false">
      <c r="A3351" s="11" t="n">
        <v>3</v>
      </c>
      <c r="B3351" s="12" t="n">
        <v>46251</v>
      </c>
      <c r="C3351" s="12" t="n">
        <v>46280</v>
      </c>
      <c r="D3351" s="11" t="n">
        <v>1636</v>
      </c>
      <c r="E3351" s="13" t="s">
        <v>69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1573136</v>
      </c>
      <c r="L3351" s="11" t="n">
        <v>32386863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924.11</v>
      </c>
      <c r="W3351" s="14" t="n">
        <v>0</v>
      </c>
      <c r="X3351" s="13" t="s">
        <v>2700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ABS SEMPERLIVRE SUAVE C/ABA -16UN</v>
      </c>
      <c r="AC3351" s="1" t="n">
        <v>3238686</v>
      </c>
    </row>
    <row r="3352" customFormat="false" ht="36.75" hidden="false" customHeight="true" outlineLevel="0" collapsed="false">
      <c r="A3352" s="11" t="n">
        <v>3</v>
      </c>
      <c r="B3352" s="12" t="n">
        <v>46252</v>
      </c>
      <c r="C3352" s="12" t="n">
        <v>46280</v>
      </c>
      <c r="D3352" s="11" t="n">
        <v>1705</v>
      </c>
      <c r="E3352" s="13" t="s">
        <v>149</v>
      </c>
      <c r="F3352" s="11" t="n">
        <v>24</v>
      </c>
      <c r="G3352" s="13" t="s">
        <v>64</v>
      </c>
      <c r="H3352" s="11" t="n">
        <v>2110405</v>
      </c>
      <c r="I3352" s="13" t="s">
        <v>57</v>
      </c>
      <c r="J3352" s="11" t="n">
        <v>1582080</v>
      </c>
      <c r="L3352" s="11" t="n">
        <v>12546137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229.21</v>
      </c>
      <c r="W3352" s="14" t="n">
        <v>0</v>
      </c>
      <c r="X3352" s="13" t="s">
        <v>2701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APER CAMPARI VD 998M</v>
      </c>
      <c r="AC3352" s="1" t="n">
        <v>1254613</v>
      </c>
    </row>
    <row r="3353" customFormat="false" ht="36.75" hidden="false" customHeight="true" outlineLevel="0" collapsed="false">
      <c r="A3353" s="11" t="n">
        <v>3</v>
      </c>
      <c r="B3353" s="12" t="n">
        <v>46258</v>
      </c>
      <c r="C3353" s="12" t="n">
        <v>46280</v>
      </c>
      <c r="D3353" s="11" t="n">
        <v>1672</v>
      </c>
      <c r="E3353" s="13" t="s">
        <v>87</v>
      </c>
      <c r="F3353" s="11" t="n">
        <v>24</v>
      </c>
      <c r="G3353" s="13" t="s">
        <v>64</v>
      </c>
      <c r="H3353" s="11" t="n">
        <v>2110405</v>
      </c>
      <c r="I3353" s="13" t="s">
        <v>57</v>
      </c>
      <c r="J3353" s="11" t="n">
        <v>1618334</v>
      </c>
      <c r="L3353" s="11" t="n">
        <v>14328102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195</v>
      </c>
      <c r="W3353" s="14" t="n">
        <v>0</v>
      </c>
      <c r="X3353" s="13" t="s">
        <v>2702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 t="str">
        <f aca="false">IFERROR(INDEX('Mov Entradas (Rel 10497)'!$L:$L,MATCH(AC3353,'Mov Entradas (Rel 10497)'!$I:$I,0)),"nao encontrado")</f>
        <v>AGUAYARA GALAO 20L</v>
      </c>
      <c r="AC3353" s="1" t="n">
        <v>1432810</v>
      </c>
    </row>
    <row r="3354" customFormat="false" ht="45.75" hidden="false" customHeight="true" outlineLevel="0" collapsed="false">
      <c r="A3354" s="11" t="n">
        <v>3</v>
      </c>
      <c r="B3354" s="12" t="n">
        <v>46258</v>
      </c>
      <c r="C3354" s="12" t="n">
        <v>46280</v>
      </c>
      <c r="D3354" s="11" t="n">
        <v>1672</v>
      </c>
      <c r="E3354" s="13" t="s">
        <v>87</v>
      </c>
      <c r="F3354" s="11" t="n">
        <v>24</v>
      </c>
      <c r="G3354" s="13" t="s">
        <v>64</v>
      </c>
      <c r="H3354" s="11" t="n">
        <v>2110405</v>
      </c>
      <c r="I3354" s="13" t="s">
        <v>57</v>
      </c>
      <c r="J3354" s="11" t="n">
        <v>1618341</v>
      </c>
      <c r="L3354" s="11" t="n">
        <v>14328082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643.4</v>
      </c>
      <c r="W3354" s="14" t="n">
        <v>0</v>
      </c>
      <c r="X3354" s="13" t="s">
        <v>2703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REFRIG MAGISTRAL 2L</v>
      </c>
      <c r="AC3354" s="1" t="n">
        <v>1432808</v>
      </c>
    </row>
    <row r="3355" customFormat="false" ht="45.75" hidden="false" customHeight="true" outlineLevel="0" collapsed="false">
      <c r="A3355" s="11" t="n">
        <v>3</v>
      </c>
      <c r="B3355" s="12" t="n">
        <v>46267</v>
      </c>
      <c r="C3355" s="12" t="n">
        <v>46280</v>
      </c>
      <c r="D3355" s="11" t="n">
        <v>1681</v>
      </c>
      <c r="E3355" s="13" t="s">
        <v>1808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1641016</v>
      </c>
      <c r="L3355" s="11" t="n">
        <v>396621</v>
      </c>
      <c r="M3355" s="13" t="s">
        <v>35</v>
      </c>
      <c r="N3355" s="13" t="s">
        <v>59</v>
      </c>
      <c r="P3355" s="11" t="n">
        <v>167</v>
      </c>
      <c r="Q3355" s="13" t="s">
        <v>119</v>
      </c>
      <c r="R3355" s="13" t="s">
        <v>66</v>
      </c>
      <c r="S3355" s="11" t="n">
        <v>1130101</v>
      </c>
      <c r="T3355" s="13" t="s">
        <v>67</v>
      </c>
      <c r="U3355" s="14" t="n">
        <v>108.9</v>
      </c>
      <c r="W3355" s="14" t="n">
        <v>0</v>
      </c>
      <c r="X3355" s="13" t="s">
        <v>2704</v>
      </c>
      <c r="Z3355" s="1" t="str">
        <f aca="false">IF($T3355="","",IFERROR(INDEX('Resumo Grupos'!$AC$3:$AC$200,MATCH($T3355,'Resumo Grupos'!$AB$3:$AB$200,0)),"n/d"))</f>
        <v>Mercadoria</v>
      </c>
      <c r="AA3355" s="1" t="str">
        <f aca="false">IF($T3355="","",IF(COUNTIF('Resumo Grupos'!$AE$3:$AE$40,$T3355)&gt;0,"NAO","SIM"))</f>
        <v>SIM</v>
      </c>
      <c r="AB3355" s="1" t="str">
        <f aca="false">IFERROR(INDEX('Mov Entradas (Rel 10497)'!$L:$L,MATCH(AC3355,'Mov Entradas (Rel 10497)'!$I:$I,0)),"nao encontrado")</f>
        <v>ABACATE KG</v>
      </c>
      <c r="AC3355" s="1" t="n">
        <v>39662</v>
      </c>
    </row>
    <row r="3356" customFormat="false" ht="36.75" hidden="false" customHeight="true" outlineLevel="0" collapsed="false">
      <c r="A3356" s="11" t="n">
        <v>3</v>
      </c>
      <c r="B3356" s="12" t="n">
        <v>46266</v>
      </c>
      <c r="C3356" s="12" t="n">
        <v>46280</v>
      </c>
      <c r="D3356" s="11" t="n">
        <v>1734</v>
      </c>
      <c r="E3356" s="13" t="s">
        <v>152</v>
      </c>
      <c r="F3356" s="11" t="n">
        <v>24</v>
      </c>
      <c r="G3356" s="13" t="s">
        <v>64</v>
      </c>
      <c r="H3356" s="11" t="n">
        <v>2110405</v>
      </c>
      <c r="I3356" s="13" t="s">
        <v>57</v>
      </c>
      <c r="J3356" s="11" t="n">
        <v>1650653</v>
      </c>
      <c r="L3356" s="11" t="n">
        <v>2591012</v>
      </c>
      <c r="M3356" s="13" t="s">
        <v>35</v>
      </c>
      <c r="N3356" s="13" t="s">
        <v>59</v>
      </c>
      <c r="P3356" s="11" t="n">
        <v>167</v>
      </c>
      <c r="Q3356" s="13" t="s">
        <v>119</v>
      </c>
      <c r="R3356" s="13" t="s">
        <v>66</v>
      </c>
      <c r="S3356" s="11" t="n">
        <v>1130101</v>
      </c>
      <c r="T3356" s="13" t="s">
        <v>67</v>
      </c>
      <c r="U3356" s="14" t="n">
        <v>472.9</v>
      </c>
      <c r="W3356" s="14" t="n">
        <v>0</v>
      </c>
      <c r="X3356" s="13" t="s">
        <v>2705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  <c r="AB3356" s="1" t="str">
        <f aca="false">IFERROR(INDEX('Mov Entradas (Rel 10497)'!$L:$L,MATCH(AC3356,'Mov Entradas (Rel 10497)'!$I:$I,0)),"nao encontrado")</f>
        <v>PICOLE BRIGAD TOYA</v>
      </c>
      <c r="AC3356" s="1" t="n">
        <v>259101</v>
      </c>
    </row>
    <row r="3357" customFormat="false" ht="36.75" hidden="false" customHeight="true" outlineLevel="0" collapsed="false">
      <c r="A3357" s="11" t="n">
        <v>3</v>
      </c>
      <c r="B3357" s="12" t="n">
        <v>46246</v>
      </c>
      <c r="C3357" s="12" t="n">
        <v>46281</v>
      </c>
      <c r="D3357" s="11" t="n">
        <v>1678</v>
      </c>
      <c r="E3357" s="13" t="s">
        <v>234</v>
      </c>
      <c r="F3357" s="11" t="n">
        <v>24</v>
      </c>
      <c r="G3357" s="13" t="s">
        <v>64</v>
      </c>
      <c r="H3357" s="11" t="n">
        <v>2110405</v>
      </c>
      <c r="I3357" s="13" t="s">
        <v>57</v>
      </c>
      <c r="J3357" s="11" t="n">
        <v>1542871</v>
      </c>
      <c r="L3357" s="11" t="n">
        <v>2594224</v>
      </c>
      <c r="M3357" s="13" t="s">
        <v>35</v>
      </c>
      <c r="N3357" s="13" t="s">
        <v>59</v>
      </c>
      <c r="P3357" s="11" t="n">
        <v>167</v>
      </c>
      <c r="Q3357" s="13" t="s">
        <v>119</v>
      </c>
      <c r="R3357" s="13" t="s">
        <v>66</v>
      </c>
      <c r="S3357" s="11" t="n">
        <v>1130101</v>
      </c>
      <c r="T3357" s="13" t="s">
        <v>67</v>
      </c>
      <c r="U3357" s="14" t="n">
        <v>545.11</v>
      </c>
      <c r="W3357" s="14" t="n">
        <v>0</v>
      </c>
      <c r="X3357" s="13" t="s">
        <v>2706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DES CREM EX-SET FLOR</v>
      </c>
      <c r="AC3357" s="1" t="n">
        <v>163841</v>
      </c>
    </row>
    <row r="3358" customFormat="false" ht="54.75" hidden="false" customHeight="true" outlineLevel="0" collapsed="false">
      <c r="A3358" s="11" t="n">
        <v>3</v>
      </c>
      <c r="B3358" s="12" t="n">
        <v>46253</v>
      </c>
      <c r="C3358" s="12" t="n">
        <v>46281</v>
      </c>
      <c r="D3358" s="11" t="n">
        <v>1830</v>
      </c>
      <c r="E3358" s="13" t="s">
        <v>2102</v>
      </c>
      <c r="F3358" s="11" t="n">
        <v>24</v>
      </c>
      <c r="G3358" s="13" t="s">
        <v>64</v>
      </c>
      <c r="H3358" s="11" t="n">
        <v>2110405</v>
      </c>
      <c r="I3358" s="13" t="s">
        <v>57</v>
      </c>
      <c r="J3358" s="11" t="n">
        <v>1573272</v>
      </c>
      <c r="L3358" s="11" t="n">
        <v>1306</v>
      </c>
      <c r="M3358" s="13" t="s">
        <v>35</v>
      </c>
      <c r="N3358" s="13" t="s">
        <v>59</v>
      </c>
      <c r="P3358" s="11" t="n">
        <v>101</v>
      </c>
      <c r="Q3358" s="13" t="s">
        <v>60</v>
      </c>
      <c r="R3358" s="13" t="s">
        <v>38</v>
      </c>
      <c r="S3358" s="11" t="n">
        <v>4210319</v>
      </c>
      <c r="T3358" s="13" t="s">
        <v>92</v>
      </c>
      <c r="U3358" s="14" t="n">
        <v>78</v>
      </c>
      <c r="W3358" s="14" t="n">
        <v>0</v>
      </c>
      <c r="X3358" s="13" t="s">
        <v>2707</v>
      </c>
      <c r="Z3358" s="1" t="str">
        <f aca="false">IF($T3358="","",IFERROR(INDEX('Resumo Grupos'!$AC$3:$AC$200,MATCH($T3358,'Resumo Grupos'!$AB$3:$AB$200,0)),"n/d"))</f>
        <v>Salários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46253</v>
      </c>
      <c r="C3359" s="12" t="n">
        <v>46281</v>
      </c>
      <c r="D3359" s="11" t="n">
        <v>1456</v>
      </c>
      <c r="E3359" s="13" t="s">
        <v>2533</v>
      </c>
      <c r="F3359" s="11" t="n">
        <v>24</v>
      </c>
      <c r="G3359" s="13" t="s">
        <v>64</v>
      </c>
      <c r="H3359" s="11" t="n">
        <v>2110405</v>
      </c>
      <c r="I3359" s="13" t="s">
        <v>57</v>
      </c>
      <c r="J3359" s="11" t="n">
        <v>1585323</v>
      </c>
      <c r="L3359" s="11" t="n">
        <v>703513</v>
      </c>
      <c r="M3359" s="13" t="s">
        <v>35</v>
      </c>
      <c r="N3359" s="13" t="s">
        <v>59</v>
      </c>
      <c r="P3359" s="11" t="n">
        <v>167</v>
      </c>
      <c r="Q3359" s="13" t="s">
        <v>119</v>
      </c>
      <c r="R3359" s="13" t="s">
        <v>66</v>
      </c>
      <c r="S3359" s="11" t="n">
        <v>1130101</v>
      </c>
      <c r="T3359" s="13" t="s">
        <v>67</v>
      </c>
      <c r="U3359" s="14" t="n">
        <v>226.44</v>
      </c>
      <c r="W3359" s="14" t="n">
        <v>0</v>
      </c>
      <c r="X3359" s="13" t="s">
        <v>2708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 t="str">
        <f aca="false">IFERROR(INDEX('Mov Entradas (Rel 10497)'!$L:$L,MATCH(AC3359,'Mov Entradas (Rel 10497)'!$I:$I,0)),"nao encontrado")</f>
        <v>SODA CAUSTICA TOP CLEAN 300G</v>
      </c>
      <c r="AC3359" s="1" t="n">
        <v>70351</v>
      </c>
    </row>
    <row r="3360" customFormat="false" ht="27.75" hidden="false" customHeight="true" outlineLevel="0" collapsed="false">
      <c r="A3360" s="11" t="n">
        <v>3</v>
      </c>
      <c r="B3360" s="12" t="n">
        <v>46260</v>
      </c>
      <c r="C3360" s="12" t="n">
        <v>46281</v>
      </c>
      <c r="D3360" s="11" t="n">
        <v>794</v>
      </c>
      <c r="E3360" s="13" t="s">
        <v>191</v>
      </c>
      <c r="F3360" s="11" t="n">
        <v>24</v>
      </c>
      <c r="G3360" s="13" t="s">
        <v>64</v>
      </c>
      <c r="H3360" s="11" t="n">
        <v>2110405</v>
      </c>
      <c r="I3360" s="13" t="s">
        <v>57</v>
      </c>
      <c r="J3360" s="11" t="n">
        <v>1608541</v>
      </c>
      <c r="L3360" s="11" t="n">
        <v>59752</v>
      </c>
      <c r="M3360" s="13" t="s">
        <v>35</v>
      </c>
      <c r="N3360" s="13" t="s">
        <v>59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1460.03</v>
      </c>
      <c r="W3360" s="14" t="n">
        <v>0</v>
      </c>
      <c r="X3360" s="13" t="s">
        <v>2709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 t="str">
        <f aca="false">IFERROR(INDEX('Mov Entradas (Rel 10497)'!$L:$L,MATCH(AC3360,'Mov Entradas (Rel 10497)'!$I:$I,0)),"nao encontrado")</f>
        <v>SACOLA DE 3KG</v>
      </c>
      <c r="AC3360" s="1" t="n">
        <v>8770</v>
      </c>
    </row>
    <row r="3361" customFormat="false" ht="45.75" hidden="false" customHeight="true" outlineLevel="0" collapsed="false">
      <c r="A3361" s="11" t="n">
        <v>3</v>
      </c>
      <c r="B3361" s="12" t="n">
        <v>46260</v>
      </c>
      <c r="C3361" s="12" t="n">
        <v>46281</v>
      </c>
      <c r="D3361" s="11" t="n">
        <v>794</v>
      </c>
      <c r="E3361" s="13" t="s">
        <v>191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1608616</v>
      </c>
      <c r="L3361" s="11" t="n">
        <v>59742</v>
      </c>
      <c r="M3361" s="13" t="s">
        <v>35</v>
      </c>
      <c r="N3361" s="13" t="s">
        <v>59</v>
      </c>
      <c r="P3361" s="11" t="n">
        <v>167</v>
      </c>
      <c r="Q3361" s="13" t="s">
        <v>119</v>
      </c>
      <c r="R3361" s="13" t="s">
        <v>41</v>
      </c>
      <c r="S3361" s="11" t="n">
        <v>4210299</v>
      </c>
      <c r="T3361" s="13" t="s">
        <v>1423</v>
      </c>
      <c r="U3361" s="14" t="n">
        <v>1115.87</v>
      </c>
      <c r="W3361" s="14" t="n">
        <v>0</v>
      </c>
      <c r="X3361" s="13" t="s">
        <v>2710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SACOLA DE 3KG</v>
      </c>
      <c r="AC3361" s="1" t="n">
        <v>8769</v>
      </c>
    </row>
    <row r="3362" customFormat="false" ht="36.75" hidden="false" customHeight="true" outlineLevel="0" collapsed="false">
      <c r="A3362" s="11" t="n">
        <v>3</v>
      </c>
      <c r="B3362" s="12" t="n">
        <v>46262</v>
      </c>
      <c r="C3362" s="12" t="n">
        <v>46281</v>
      </c>
      <c r="D3362" s="11" t="n">
        <v>1613</v>
      </c>
      <c r="E3362" s="13" t="s">
        <v>214</v>
      </c>
      <c r="F3362" s="11" t="n">
        <v>24</v>
      </c>
      <c r="G3362" s="13" t="s">
        <v>64</v>
      </c>
      <c r="H3362" s="11" t="n">
        <v>2110405</v>
      </c>
      <c r="I3362" s="13" t="s">
        <v>57</v>
      </c>
      <c r="J3362" s="11" t="n">
        <v>1613507</v>
      </c>
      <c r="L3362" s="11" t="n">
        <v>16248383</v>
      </c>
      <c r="M3362" s="13" t="s">
        <v>35</v>
      </c>
      <c r="N3362" s="13" t="s">
        <v>59</v>
      </c>
      <c r="P3362" s="11" t="n">
        <v>167</v>
      </c>
      <c r="Q3362" s="13" t="s">
        <v>119</v>
      </c>
      <c r="R3362" s="13" t="s">
        <v>66</v>
      </c>
      <c r="S3362" s="11" t="n">
        <v>1130101</v>
      </c>
      <c r="T3362" s="13" t="s">
        <v>67</v>
      </c>
      <c r="U3362" s="14" t="n">
        <v>1100.38</v>
      </c>
      <c r="W3362" s="14" t="n">
        <v>0</v>
      </c>
      <c r="X3362" s="13" t="s">
        <v>2711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FILE PEITOA GRANEL</v>
      </c>
      <c r="AC3362" s="1" t="n">
        <v>1624838</v>
      </c>
    </row>
    <row r="3363" customFormat="false" ht="36.75" hidden="false" customHeight="true" outlineLevel="0" collapsed="false">
      <c r="A3363" s="11" t="n">
        <v>3</v>
      </c>
      <c r="B3363" s="12" t="n">
        <v>46266</v>
      </c>
      <c r="C3363" s="12" t="n">
        <v>46281</v>
      </c>
      <c r="D3363" s="11" t="n">
        <v>1608</v>
      </c>
      <c r="E3363" s="13" t="s">
        <v>63</v>
      </c>
      <c r="F3363" s="11" t="n">
        <v>24</v>
      </c>
      <c r="G3363" s="13" t="s">
        <v>64</v>
      </c>
      <c r="H3363" s="11" t="n">
        <v>2110405</v>
      </c>
      <c r="I3363" s="13" t="s">
        <v>57</v>
      </c>
      <c r="J3363" s="11" t="n">
        <v>1638356</v>
      </c>
      <c r="L3363" s="11" t="n">
        <v>17233021</v>
      </c>
      <c r="M3363" s="13" t="s">
        <v>35</v>
      </c>
      <c r="N3363" s="13" t="s">
        <v>59</v>
      </c>
      <c r="P3363" s="11" t="n">
        <v>167</v>
      </c>
      <c r="Q3363" s="13" t="s">
        <v>119</v>
      </c>
      <c r="R3363" s="13" t="s">
        <v>66</v>
      </c>
      <c r="S3363" s="11" t="n">
        <v>1130101</v>
      </c>
      <c r="T3363" s="13" t="s">
        <v>67</v>
      </c>
      <c r="U3363" s="14" t="n">
        <v>769.31</v>
      </c>
      <c r="W3363" s="14" t="n">
        <v>0</v>
      </c>
      <c r="X3363" s="13" t="s">
        <v>2712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SALG CHEETOS ONDA REQUEIJAO 40G</v>
      </c>
      <c r="AC3363" s="1" t="n">
        <v>1723302</v>
      </c>
    </row>
    <row r="3364" customFormat="false" ht="45.75" hidden="false" customHeight="true" outlineLevel="0" collapsed="false">
      <c r="A3364" s="11" t="n">
        <v>3</v>
      </c>
      <c r="B3364" s="12" t="n">
        <v>46267</v>
      </c>
      <c r="C3364" s="12" t="n">
        <v>46281</v>
      </c>
      <c r="D3364" s="11" t="n">
        <v>1723</v>
      </c>
      <c r="E3364" s="13" t="s">
        <v>95</v>
      </c>
      <c r="F3364" s="11" t="n">
        <v>24</v>
      </c>
      <c r="G3364" s="13" t="s">
        <v>64</v>
      </c>
      <c r="H3364" s="11" t="n">
        <v>2110405</v>
      </c>
      <c r="I3364" s="13" t="s">
        <v>57</v>
      </c>
      <c r="J3364" s="11" t="n">
        <v>1638514</v>
      </c>
      <c r="L3364" s="11" t="n">
        <v>615272</v>
      </c>
      <c r="M3364" s="13" t="s">
        <v>35</v>
      </c>
      <c r="N3364" s="13" t="s">
        <v>59</v>
      </c>
      <c r="P3364" s="11" t="n">
        <v>167</v>
      </c>
      <c r="Q3364" s="13" t="s">
        <v>119</v>
      </c>
      <c r="R3364" s="13" t="s">
        <v>66</v>
      </c>
      <c r="S3364" s="11" t="n">
        <v>1130101</v>
      </c>
      <c r="T3364" s="13" t="s">
        <v>67</v>
      </c>
      <c r="U3364" s="14" t="n">
        <v>1925.5</v>
      </c>
      <c r="W3364" s="14" t="n">
        <v>0</v>
      </c>
      <c r="X3364" s="13" t="s">
        <v>2713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TRASEIRO DE BOI L1</v>
      </c>
      <c r="AC3364" s="1" t="n">
        <v>175823</v>
      </c>
    </row>
    <row r="3365" customFormat="false" ht="27.75" hidden="false" customHeight="true" outlineLevel="0" collapsed="false">
      <c r="A3365" s="11" t="n">
        <v>3</v>
      </c>
      <c r="B3365" s="12" t="n">
        <v>46267</v>
      </c>
      <c r="C3365" s="12" t="n">
        <v>46281</v>
      </c>
      <c r="D3365" s="11" t="n">
        <v>1740</v>
      </c>
      <c r="E3365" s="13" t="s">
        <v>207</v>
      </c>
      <c r="F3365" s="11" t="n">
        <v>24</v>
      </c>
      <c r="G3365" s="13" t="s">
        <v>64</v>
      </c>
      <c r="H3365" s="11" t="n">
        <v>2110405</v>
      </c>
      <c r="I3365" s="13" t="s">
        <v>57</v>
      </c>
      <c r="J3365" s="11" t="n">
        <v>1640738</v>
      </c>
      <c r="L3365" s="11" t="n">
        <v>12661141</v>
      </c>
      <c r="M3365" s="13" t="s">
        <v>35</v>
      </c>
      <c r="N3365" s="13" t="s">
        <v>59</v>
      </c>
      <c r="P3365" s="11" t="n">
        <v>167</v>
      </c>
      <c r="Q3365" s="13" t="s">
        <v>119</v>
      </c>
      <c r="R3365" s="13" t="s">
        <v>66</v>
      </c>
      <c r="S3365" s="11" t="n">
        <v>1130101</v>
      </c>
      <c r="T3365" s="13" t="s">
        <v>67</v>
      </c>
      <c r="U3365" s="14" t="n">
        <v>484.17</v>
      </c>
      <c r="W3365" s="14" t="n">
        <v>0</v>
      </c>
      <c r="X3365" s="13" t="s">
        <v>2714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IOG BI-CAMADA MGO CO</v>
      </c>
      <c r="AC3365" s="1" t="n">
        <v>1266114</v>
      </c>
    </row>
    <row r="3366" customFormat="false" ht="54.75" hidden="false" customHeight="true" outlineLevel="0" collapsed="false">
      <c r="A3366" s="11" t="n">
        <v>3</v>
      </c>
      <c r="B3366" s="12" t="n">
        <v>46267</v>
      </c>
      <c r="C3366" s="12" t="n">
        <v>46281</v>
      </c>
      <c r="D3366" s="11" t="n">
        <v>1681</v>
      </c>
      <c r="E3366" s="13" t="s">
        <v>1808</v>
      </c>
      <c r="F3366" s="11" t="n">
        <v>24</v>
      </c>
      <c r="G3366" s="13" t="s">
        <v>64</v>
      </c>
      <c r="H3366" s="11" t="n">
        <v>2110405</v>
      </c>
      <c r="I3366" s="13" t="s">
        <v>57</v>
      </c>
      <c r="J3366" s="11" t="n">
        <v>1641977</v>
      </c>
      <c r="L3366" s="11" t="n">
        <v>396781</v>
      </c>
      <c r="M3366" s="13" t="s">
        <v>35</v>
      </c>
      <c r="N3366" s="13" t="s">
        <v>59</v>
      </c>
      <c r="P3366" s="11" t="n">
        <v>167</v>
      </c>
      <c r="Q3366" s="13" t="s">
        <v>119</v>
      </c>
      <c r="R3366" s="13" t="s">
        <v>66</v>
      </c>
      <c r="S3366" s="11" t="n">
        <v>1130101</v>
      </c>
      <c r="T3366" s="13" t="s">
        <v>67</v>
      </c>
      <c r="U3366" s="14" t="n">
        <v>455.52</v>
      </c>
      <c r="W3366" s="14" t="n">
        <v>0</v>
      </c>
      <c r="X3366" s="13" t="s">
        <v>2715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LAV ROU CONC BLUE 2L</v>
      </c>
      <c r="AC3366" s="1" t="n">
        <v>39678</v>
      </c>
    </row>
    <row r="3367" customFormat="false" ht="63.75" hidden="false" customHeight="true" outlineLevel="0" collapsed="false">
      <c r="A3367" s="11" t="n">
        <v>3</v>
      </c>
      <c r="B3367" s="12" t="n">
        <v>46267</v>
      </c>
      <c r="C3367" s="12" t="n">
        <v>46281</v>
      </c>
      <c r="D3367" s="11" t="n">
        <v>10029</v>
      </c>
      <c r="E3367" s="13" t="s">
        <v>2716</v>
      </c>
      <c r="F3367" s="11" t="n">
        <v>24</v>
      </c>
      <c r="G3367" s="13" t="s">
        <v>64</v>
      </c>
      <c r="H3367" s="11" t="n">
        <v>2110405</v>
      </c>
      <c r="I3367" s="13" t="s">
        <v>57</v>
      </c>
      <c r="J3367" s="11" t="n">
        <v>1650618</v>
      </c>
      <c r="L3367" s="11" t="n">
        <v>223</v>
      </c>
      <c r="M3367" s="13" t="s">
        <v>35</v>
      </c>
      <c r="N3367" s="13" t="s">
        <v>59</v>
      </c>
      <c r="P3367" s="11" t="n">
        <v>167</v>
      </c>
      <c r="Q3367" s="13" t="s">
        <v>119</v>
      </c>
      <c r="R3367" s="13" t="s">
        <v>41</v>
      </c>
      <c r="S3367" s="11" t="n">
        <v>4210227</v>
      </c>
      <c r="T3367" s="13" t="s">
        <v>42</v>
      </c>
      <c r="U3367" s="14" t="n">
        <v>1114.2</v>
      </c>
      <c r="W3367" s="14" t="n">
        <v>0</v>
      </c>
      <c r="X3367" s="13" t="s">
        <v>2717</v>
      </c>
      <c r="Z3367" s="1" t="str">
        <f aca="false">IF($T3367="","",IFERROR(INDEX('Resumo Grupos'!$AC$3:$AC$200,MATCH($T3367,'Resumo Grupos'!$AB$3:$AB$200,0)),"n/d"))</f>
        <v>Despesa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DAN GELO CUBO 5 KG</v>
      </c>
      <c r="AC3367" s="1" t="n">
        <v>241</v>
      </c>
    </row>
    <row r="3368" customFormat="false" ht="54.75" hidden="false" customHeight="true" outlineLevel="0" collapsed="false">
      <c r="A3368" s="11" t="n">
        <v>3</v>
      </c>
      <c r="B3368" s="12" t="n">
        <v>46266</v>
      </c>
      <c r="C3368" s="12" t="n">
        <v>46281</v>
      </c>
      <c r="D3368" s="11" t="n">
        <v>1672</v>
      </c>
      <c r="E3368" s="13" t="s">
        <v>87</v>
      </c>
      <c r="F3368" s="11" t="n">
        <v>24</v>
      </c>
      <c r="G3368" s="13" t="s">
        <v>64</v>
      </c>
      <c r="H3368" s="11" t="n">
        <v>2110405</v>
      </c>
      <c r="I3368" s="13" t="s">
        <v>57</v>
      </c>
      <c r="J3368" s="11" t="n">
        <v>1653043</v>
      </c>
      <c r="L3368" s="11" t="n">
        <v>14404991</v>
      </c>
      <c r="M3368" s="13" t="s">
        <v>35</v>
      </c>
      <c r="N3368" s="13" t="s">
        <v>59</v>
      </c>
      <c r="P3368" s="11" t="n">
        <v>167</v>
      </c>
      <c r="Q3368" s="13" t="s">
        <v>119</v>
      </c>
      <c r="R3368" s="13" t="s">
        <v>66</v>
      </c>
      <c r="S3368" s="11" t="n">
        <v>1130101</v>
      </c>
      <c r="T3368" s="13" t="s">
        <v>67</v>
      </c>
      <c r="U3368" s="14" t="n">
        <v>365</v>
      </c>
      <c r="W3368" s="14" t="n">
        <v>0</v>
      </c>
      <c r="X3368" s="13" t="s">
        <v>2718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AGUACRIM 20L</v>
      </c>
      <c r="AC3368" s="1" t="n">
        <v>1440499</v>
      </c>
    </row>
    <row r="3369" customFormat="false" ht="27.75" hidden="false" customHeight="true" outlineLevel="0" collapsed="false">
      <c r="A3369" s="11" t="n">
        <v>3</v>
      </c>
      <c r="B3369" s="12" t="n">
        <v>46220</v>
      </c>
      <c r="C3369" s="12" t="n">
        <v>46282</v>
      </c>
      <c r="D3369" s="11" t="n">
        <v>16</v>
      </c>
      <c r="E3369" s="13" t="s">
        <v>303</v>
      </c>
      <c r="F3369" s="11" t="n">
        <v>34</v>
      </c>
      <c r="G3369" s="13" t="s">
        <v>56</v>
      </c>
      <c r="H3369" s="11" t="n">
        <v>2110405</v>
      </c>
      <c r="I3369" s="13" t="s">
        <v>57</v>
      </c>
      <c r="J3369" s="11" t="n">
        <v>1415325</v>
      </c>
      <c r="L3369" s="11" t="n">
        <v>220522</v>
      </c>
      <c r="M3369" s="13" t="s">
        <v>189</v>
      </c>
      <c r="N3369" s="13" t="s">
        <v>59</v>
      </c>
      <c r="P3369" s="11" t="n">
        <v>101</v>
      </c>
      <c r="Q3369" s="13" t="s">
        <v>60</v>
      </c>
      <c r="R3369" s="13" t="s">
        <v>311</v>
      </c>
      <c r="S3369" s="11" t="n">
        <v>2210202</v>
      </c>
      <c r="T3369" s="13" t="s">
        <v>311</v>
      </c>
      <c r="U3369" s="14" t="n">
        <v>1000</v>
      </c>
      <c r="W3369" s="14" t="n">
        <v>0</v>
      </c>
      <c r="X3369" s="13" t="s">
        <v>2145</v>
      </c>
      <c r="Z3369" s="1" t="str">
        <f aca="false">IF($T3369="","",IFERROR(INDEX('Resumo Grupos'!$AC$3:$AC$200,MATCH($T3369,'Resumo Grupos'!$AB$3:$AB$200,0)),"n/d"))</f>
        <v>Empréstimo</v>
      </c>
      <c r="AA3369" s="1" t="str">
        <f aca="false">IF($T3369="","",IF(COUNTIF('Resumo Grupos'!$AE$3:$AE$40,$T3369)&gt;0,"NAO","SIM"))</f>
        <v>SIM</v>
      </c>
    </row>
    <row r="3370" customFormat="false" ht="63.75" hidden="false" customHeight="true" outlineLevel="0" collapsed="false">
      <c r="A3370" s="11" t="n">
        <v>3</v>
      </c>
      <c r="B3370" s="12" t="n">
        <v>46224</v>
      </c>
      <c r="C3370" s="12" t="n">
        <v>46282</v>
      </c>
      <c r="D3370" s="11" t="n">
        <v>16</v>
      </c>
      <c r="E3370" s="13" t="s">
        <v>303</v>
      </c>
      <c r="F3370" s="11" t="n">
        <v>34</v>
      </c>
      <c r="G3370" s="13" t="s">
        <v>56</v>
      </c>
      <c r="H3370" s="11" t="n">
        <v>2110405</v>
      </c>
      <c r="I3370" s="13" t="s">
        <v>57</v>
      </c>
      <c r="J3370" s="11" t="n">
        <v>1428695</v>
      </c>
      <c r="L3370" s="11" t="n">
        <v>222991</v>
      </c>
      <c r="M3370" s="13" t="s">
        <v>189</v>
      </c>
      <c r="N3370" s="13" t="s">
        <v>59</v>
      </c>
      <c r="P3370" s="11" t="n">
        <v>101</v>
      </c>
      <c r="Q3370" s="13" t="s">
        <v>60</v>
      </c>
      <c r="R3370" s="13" t="s">
        <v>311</v>
      </c>
      <c r="S3370" s="11" t="n">
        <v>2210202</v>
      </c>
      <c r="T3370" s="13" t="s">
        <v>311</v>
      </c>
      <c r="U3370" s="14" t="n">
        <v>3000</v>
      </c>
      <c r="W3370" s="14" t="n">
        <v>0</v>
      </c>
      <c r="X3370" s="13" t="s">
        <v>2719</v>
      </c>
      <c r="Z3370" s="1" t="str">
        <f aca="false">IF($T3370="","",IFERROR(INDEX('Resumo Grupos'!$AC$3:$AC$200,MATCH($T3370,'Resumo Grupos'!$AB$3:$AB$200,0)),"n/d"))</f>
        <v>Empréstimo</v>
      </c>
      <c r="AA3370" s="1" t="str">
        <f aca="false">IF($T3370="","",IF(COUNTIF('Resumo Grupos'!$AE$3:$AE$40,$T3370)&gt;0,"NAO","SIM"))</f>
        <v>SIM</v>
      </c>
    </row>
    <row r="3371" customFormat="false" ht="36.75" hidden="false" customHeight="true" outlineLevel="0" collapsed="false">
      <c r="A3371" s="11" t="n">
        <v>3</v>
      </c>
      <c r="B3371" s="12" t="n">
        <v>46231</v>
      </c>
      <c r="C3371" s="12" t="n">
        <v>46282</v>
      </c>
      <c r="D3371" s="11" t="n">
        <v>1354</v>
      </c>
      <c r="E3371" s="13" t="s">
        <v>2149</v>
      </c>
      <c r="F3371" s="11" t="n">
        <v>60</v>
      </c>
      <c r="G3371" s="13" t="s">
        <v>2150</v>
      </c>
      <c r="H3371" s="11" t="n">
        <v>2110405</v>
      </c>
      <c r="I3371" s="13" t="s">
        <v>57</v>
      </c>
      <c r="J3371" s="11" t="n">
        <v>1468184</v>
      </c>
      <c r="L3371" s="11" t="n">
        <v>13392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41</v>
      </c>
      <c r="S3371" s="11" t="n">
        <v>4210227</v>
      </c>
      <c r="T3371" s="13" t="s">
        <v>42</v>
      </c>
      <c r="U3371" s="14" t="n">
        <v>121.66</v>
      </c>
      <c r="W3371" s="14" t="n">
        <v>0</v>
      </c>
      <c r="X3371" s="13" t="s">
        <v>2720</v>
      </c>
      <c r="Z3371" s="1" t="str">
        <f aca="false">IF($T3371="","",IFERROR(INDEX('Resumo Grupos'!$AC$3:$AC$200,MATCH($T3371,'Resumo Grupos'!$AB$3:$AB$200,0)),"n/d"))</f>
        <v>Despesa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ADUELA ANGELIM 13CM</v>
      </c>
      <c r="AC3371" s="1" t="n">
        <v>1339</v>
      </c>
    </row>
    <row r="3372" customFormat="false" ht="36.75" hidden="false" customHeight="true" outlineLevel="0" collapsed="false">
      <c r="A3372" s="11" t="n">
        <v>3</v>
      </c>
      <c r="B3372" s="12" t="n">
        <v>46253</v>
      </c>
      <c r="C3372" s="12" t="n">
        <v>46282</v>
      </c>
      <c r="D3372" s="11" t="n">
        <v>1601</v>
      </c>
      <c r="E3372" s="13" t="s">
        <v>194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1576478</v>
      </c>
      <c r="L3372" s="11" t="n">
        <v>9663143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603.26</v>
      </c>
      <c r="W3372" s="14" t="n">
        <v>0</v>
      </c>
      <c r="X3372" s="13" t="s">
        <v>2721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KETCH TOMAT HEIN397G</v>
      </c>
      <c r="AC3372" s="1" t="n">
        <v>865043</v>
      </c>
    </row>
    <row r="3373" customFormat="false" ht="45.75" hidden="false" customHeight="true" outlineLevel="0" collapsed="false">
      <c r="A3373" s="11" t="n">
        <v>3</v>
      </c>
      <c r="B3373" s="12" t="n">
        <v>46253</v>
      </c>
      <c r="C3373" s="12" t="n">
        <v>46282</v>
      </c>
      <c r="D3373" s="11" t="n">
        <v>1608</v>
      </c>
      <c r="E3373" s="13" t="s">
        <v>63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1576500</v>
      </c>
      <c r="L3373" s="11" t="n">
        <v>17150323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789.29</v>
      </c>
      <c r="W3373" s="14" t="n">
        <v>0</v>
      </c>
      <c r="X3373" s="13" t="s">
        <v>2722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TODDYNHO CHOCOLATE</v>
      </c>
      <c r="AC3373" s="1" t="n">
        <v>1715032</v>
      </c>
    </row>
    <row r="3374" customFormat="false" ht="54.75" hidden="false" customHeight="true" outlineLevel="0" collapsed="false">
      <c r="A3374" s="11" t="n">
        <v>3</v>
      </c>
      <c r="B3374" s="12" t="n">
        <v>46256</v>
      </c>
      <c r="C3374" s="12" t="n">
        <v>46282</v>
      </c>
      <c r="D3374" s="11" t="n">
        <v>1815</v>
      </c>
      <c r="E3374" s="13" t="s">
        <v>73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1585147</v>
      </c>
      <c r="L3374" s="11" t="n">
        <v>4638563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1010.96</v>
      </c>
      <c r="W3374" s="14" t="n">
        <v>0</v>
      </c>
      <c r="X3374" s="13" t="s">
        <v>2723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FIGADO BOVINO KG</v>
      </c>
      <c r="AC3374" s="1" t="n">
        <v>399135</v>
      </c>
    </row>
    <row r="3375" customFormat="false" ht="45.75" hidden="false" customHeight="true" outlineLevel="0" collapsed="false">
      <c r="A3375" s="11" t="n">
        <v>3</v>
      </c>
      <c r="B3375" s="12" t="n">
        <v>46258</v>
      </c>
      <c r="C3375" s="12" t="n">
        <v>46282</v>
      </c>
      <c r="D3375" s="11" t="n">
        <v>1895</v>
      </c>
      <c r="E3375" s="13" t="s">
        <v>198</v>
      </c>
      <c r="F3375" s="11" t="n">
        <v>60</v>
      </c>
      <c r="G3375" s="13" t="s">
        <v>2150</v>
      </c>
      <c r="H3375" s="11" t="n">
        <v>2110405</v>
      </c>
      <c r="I3375" s="13" t="s">
        <v>57</v>
      </c>
      <c r="J3375" s="11" t="n">
        <v>1595657</v>
      </c>
      <c r="L3375" s="11" t="n">
        <v>246241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271.81</v>
      </c>
      <c r="W3375" s="14" t="n">
        <v>0</v>
      </c>
      <c r="X3375" s="13" t="s">
        <v>2724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FITA ISOLANTE IMPERI</v>
      </c>
      <c r="AC3375" s="1" t="n">
        <v>46431</v>
      </c>
    </row>
    <row r="3376" customFormat="false" ht="36.75" hidden="false" customHeight="true" outlineLevel="0" collapsed="false">
      <c r="A3376" s="11" t="n">
        <v>3</v>
      </c>
      <c r="B3376" s="12" t="n">
        <v>46258</v>
      </c>
      <c r="C3376" s="12" t="n">
        <v>46282</v>
      </c>
      <c r="D3376" s="11" t="n">
        <v>1895</v>
      </c>
      <c r="E3376" s="13" t="s">
        <v>198</v>
      </c>
      <c r="F3376" s="11" t="n">
        <v>60</v>
      </c>
      <c r="G3376" s="13" t="s">
        <v>2150</v>
      </c>
      <c r="H3376" s="11" t="n">
        <v>2110405</v>
      </c>
      <c r="I3376" s="13" t="s">
        <v>57</v>
      </c>
      <c r="J3376" s="11" t="n">
        <v>1595665</v>
      </c>
      <c r="L3376" s="11" t="n">
        <v>46430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41</v>
      </c>
      <c r="S3376" s="11" t="n">
        <v>4210299</v>
      </c>
      <c r="T3376" s="13" t="s">
        <v>1423</v>
      </c>
      <c r="U3376" s="14" t="n">
        <v>229.86</v>
      </c>
      <c r="W3376" s="14" t="n">
        <v>0</v>
      </c>
      <c r="X3376" s="13" t="s">
        <v>2725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LUVA DE VINIL TAM G</v>
      </c>
      <c r="AC3376" s="1" t="n">
        <v>46430</v>
      </c>
    </row>
    <row r="3377" customFormat="false" ht="54.75" hidden="false" customHeight="true" outlineLevel="0" collapsed="false">
      <c r="A3377" s="11" t="n">
        <v>3</v>
      </c>
      <c r="B3377" s="12" t="n">
        <v>46260</v>
      </c>
      <c r="C3377" s="12" t="n">
        <v>46282</v>
      </c>
      <c r="D3377" s="11" t="n">
        <v>1672</v>
      </c>
      <c r="E3377" s="13" t="s">
        <v>87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1628641</v>
      </c>
      <c r="L3377" s="11" t="n">
        <v>14353162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66</v>
      </c>
      <c r="S3377" s="11" t="n">
        <v>1130101</v>
      </c>
      <c r="T3377" s="13" t="s">
        <v>67</v>
      </c>
      <c r="U3377" s="14" t="n">
        <v>365</v>
      </c>
      <c r="W3377" s="14" t="n">
        <v>0</v>
      </c>
      <c r="X3377" s="13" t="s">
        <v>2726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AGUACRIM 20L</v>
      </c>
      <c r="AC3377" s="1" t="n">
        <v>1435316</v>
      </c>
    </row>
    <row r="3378" customFormat="false" ht="54.75" hidden="false" customHeight="true" outlineLevel="0" collapsed="false">
      <c r="A3378" s="11" t="n">
        <v>3</v>
      </c>
      <c r="B3378" s="12" t="n">
        <v>46267</v>
      </c>
      <c r="C3378" s="12" t="n">
        <v>46282</v>
      </c>
      <c r="D3378" s="11" t="n">
        <v>1666</v>
      </c>
      <c r="E3378" s="13" t="s">
        <v>273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1650707</v>
      </c>
      <c r="L3378" s="11" t="n">
        <v>572432132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2594.82</v>
      </c>
      <c r="W3378" s="14" t="n">
        <v>0</v>
      </c>
      <c r="X3378" s="13" t="s">
        <v>2727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DUNHILL CARLTON BLEN</v>
      </c>
      <c r="AC3378" s="1" t="n">
        <v>572432</v>
      </c>
    </row>
    <row r="3379" customFormat="false" ht="54.75" hidden="false" customHeight="true" outlineLevel="0" collapsed="false">
      <c r="A3379" s="11" t="n">
        <v>3</v>
      </c>
      <c r="B3379" s="12" t="n">
        <v>45950</v>
      </c>
      <c r="C3379" s="12" t="n">
        <v>46283</v>
      </c>
      <c r="D3379" s="11" t="n">
        <v>515</v>
      </c>
      <c r="E3379" s="13" t="s">
        <v>122</v>
      </c>
      <c r="F3379" s="11" t="n">
        <v>34</v>
      </c>
      <c r="G3379" s="13" t="s">
        <v>56</v>
      </c>
      <c r="H3379" s="11" t="n">
        <v>2110405</v>
      </c>
      <c r="I3379" s="13" t="s">
        <v>57</v>
      </c>
      <c r="J3379" s="11" t="n">
        <v>546000</v>
      </c>
      <c r="L3379" s="11" t="n">
        <v>85577</v>
      </c>
      <c r="M3379" s="13" t="s">
        <v>2728</v>
      </c>
      <c r="N3379" s="13" t="s">
        <v>59</v>
      </c>
      <c r="P3379" s="11" t="n">
        <v>101</v>
      </c>
      <c r="Q3379" s="13" t="s">
        <v>60</v>
      </c>
      <c r="R3379" s="13" t="s">
        <v>41</v>
      </c>
      <c r="S3379" s="11" t="n">
        <v>4210210</v>
      </c>
      <c r="T3379" s="13" t="s">
        <v>61</v>
      </c>
      <c r="U3379" s="14" t="n">
        <v>45.73</v>
      </c>
      <c r="W3379" s="14" t="n">
        <v>0</v>
      </c>
      <c r="X3379" s="13" t="s">
        <v>2729</v>
      </c>
      <c r="Z3379" s="1" t="str">
        <f aca="false">IF($T3379="","",IFERROR(INDEX('Resumo Grupos'!$AC$3:$AC$200,MATCH($T3379,'Resumo Grupos'!$AB$3:$AB$200,0)),"n/d"))</f>
        <v>Despesa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46009</v>
      </c>
      <c r="C3380" s="12" t="n">
        <v>46283</v>
      </c>
      <c r="D3380" s="11" t="n">
        <v>515</v>
      </c>
      <c r="E3380" s="13" t="s">
        <v>122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818253</v>
      </c>
      <c r="L3380" s="11" t="n">
        <v>129421</v>
      </c>
      <c r="M3380" s="13" t="s">
        <v>1492</v>
      </c>
      <c r="N3380" s="13" t="s">
        <v>59</v>
      </c>
      <c r="P3380" s="11" t="n">
        <v>102</v>
      </c>
      <c r="Q3380" s="13" t="s">
        <v>225</v>
      </c>
      <c r="R3380" s="13" t="s">
        <v>166</v>
      </c>
      <c r="S3380" s="11" t="n">
        <v>2110901</v>
      </c>
      <c r="T3380" s="13" t="s">
        <v>167</v>
      </c>
      <c r="U3380" s="14" t="n">
        <v>2090.82</v>
      </c>
      <c r="W3380" s="14" t="n">
        <v>0</v>
      </c>
      <c r="X3380" s="13" t="s">
        <v>2730</v>
      </c>
      <c r="Z3380" s="1" t="str">
        <f aca="false">IF($T3380="","",IFERROR(INDEX('Resumo Grupos'!$AC$3:$AC$200,MATCH($T3380,'Resumo Grupos'!$AB$3:$AB$200,0)),"n/d"))</f>
        <v>Empréstimo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46206</v>
      </c>
      <c r="C3381" s="12" t="n">
        <v>46283</v>
      </c>
      <c r="D3381" s="11" t="n">
        <v>33</v>
      </c>
      <c r="E3381" s="13" t="s">
        <v>91</v>
      </c>
      <c r="F3381" s="11" t="n">
        <v>34</v>
      </c>
      <c r="G3381" s="13" t="s">
        <v>56</v>
      </c>
      <c r="H3381" s="11" t="n">
        <v>2110405</v>
      </c>
      <c r="I3381" s="13" t="s">
        <v>57</v>
      </c>
      <c r="J3381" s="11" t="n">
        <v>1345342</v>
      </c>
      <c r="L3381" s="11" t="n">
        <v>210000</v>
      </c>
      <c r="M3381" s="13" t="s">
        <v>310</v>
      </c>
      <c r="N3381" s="13" t="s">
        <v>59</v>
      </c>
      <c r="P3381" s="11" t="n">
        <v>101</v>
      </c>
      <c r="Q3381" s="13" t="s">
        <v>60</v>
      </c>
      <c r="R3381" s="13" t="s">
        <v>41</v>
      </c>
      <c r="S3381" s="11" t="n">
        <v>4210203</v>
      </c>
      <c r="T3381" s="13" t="s">
        <v>1062</v>
      </c>
      <c r="U3381" s="14" t="n">
        <v>373.79</v>
      </c>
      <c r="W3381" s="14" t="n">
        <v>0</v>
      </c>
      <c r="X3381" s="13" t="s">
        <v>1496</v>
      </c>
      <c r="Z3381" s="1" t="str">
        <f aca="false">IF($T3381="","",IFERROR(INDEX('Resumo Grupos'!$AC$3:$AC$200,MATCH($T3381,'Resumo Grupos'!$AB$3:$AB$200,0)),"n/d"))</f>
        <v>Despesa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46251</v>
      </c>
      <c r="C3382" s="12" t="n">
        <v>46283</v>
      </c>
      <c r="D3382" s="11" t="n">
        <v>10010</v>
      </c>
      <c r="E3382" s="13" t="s">
        <v>2666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1582140</v>
      </c>
      <c r="L3382" s="11" t="n">
        <v>445012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794.97</v>
      </c>
      <c r="W3382" s="14" t="n">
        <v>0</v>
      </c>
      <c r="X3382" s="13" t="s">
        <v>2731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LAVA ROUPAS LIQUIDO</v>
      </c>
      <c r="AC3382" s="1" t="n">
        <v>44501</v>
      </c>
    </row>
    <row r="3383" customFormat="false" ht="12.75" hidden="false" customHeight="true" outlineLevel="0" collapsed="false">
      <c r="A3383" s="1" t="n">
        <v>3</v>
      </c>
      <c r="B3383" s="15" t="n">
        <v>46248</v>
      </c>
      <c r="C3383" s="15" t="n">
        <v>46283</v>
      </c>
      <c r="D3383" s="1" t="n">
        <v>1720</v>
      </c>
      <c r="E3383" s="1" t="s">
        <v>1304</v>
      </c>
      <c r="F3383" s="1" t="n">
        <v>24</v>
      </c>
      <c r="G3383" s="1" t="s">
        <v>64</v>
      </c>
      <c r="H3383" s="1" t="n">
        <v>2110405</v>
      </c>
      <c r="I3383" s="1" t="s">
        <v>57</v>
      </c>
      <c r="J3383" s="1" t="n">
        <v>1551695</v>
      </c>
      <c r="L3383" s="1" t="n">
        <v>613793</v>
      </c>
      <c r="M3383" s="1" t="s">
        <v>35</v>
      </c>
      <c r="N3383" s="1" t="s">
        <v>59</v>
      </c>
      <c r="P3383" s="1" t="n">
        <v>167</v>
      </c>
      <c r="Q3383" s="1" t="s">
        <v>119</v>
      </c>
      <c r="R3383" s="1" t="s">
        <v>66</v>
      </c>
      <c r="S3383" s="1" t="n">
        <v>1130101</v>
      </c>
      <c r="T3383" s="1" t="s">
        <v>67</v>
      </c>
      <c r="U3383" s="1" t="n">
        <v>625.75</v>
      </c>
      <c r="W3383" s="1" t="n">
        <v>0</v>
      </c>
      <c r="X3383" s="1" t="s">
        <v>2732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VELAS D'LUZ 8UN</v>
      </c>
      <c r="AC3383" s="1" t="n">
        <v>48211</v>
      </c>
    </row>
    <row r="3384" customFormat="false" ht="12.75" hidden="false" customHeight="true" outlineLevel="0" collapsed="false">
      <c r="A3384" s="1" t="n">
        <v>3</v>
      </c>
      <c r="B3384" s="15" t="n">
        <v>46254</v>
      </c>
      <c r="C3384" s="15" t="n">
        <v>46283</v>
      </c>
      <c r="D3384" s="1" t="n">
        <v>1398</v>
      </c>
      <c r="E3384" s="1" t="s">
        <v>1655</v>
      </c>
      <c r="F3384" s="1" t="n">
        <v>24</v>
      </c>
      <c r="G3384" s="1" t="s">
        <v>64</v>
      </c>
      <c r="H3384" s="1" t="n">
        <v>2110405</v>
      </c>
      <c r="I3384" s="1" t="s">
        <v>57</v>
      </c>
      <c r="J3384" s="1" t="n">
        <v>1585260</v>
      </c>
      <c r="L3384" s="1" t="n">
        <v>35502</v>
      </c>
      <c r="M3384" s="1" t="s">
        <v>35</v>
      </c>
      <c r="N3384" s="1" t="s">
        <v>59</v>
      </c>
      <c r="P3384" s="1" t="n">
        <v>167</v>
      </c>
      <c r="Q3384" s="1" t="s">
        <v>119</v>
      </c>
      <c r="R3384" s="1" t="s">
        <v>66</v>
      </c>
      <c r="S3384" s="1" t="n">
        <v>1130101</v>
      </c>
      <c r="T3384" s="1" t="s">
        <v>67</v>
      </c>
      <c r="U3384" s="1" t="n">
        <v>153.34</v>
      </c>
      <c r="W3384" s="1" t="n">
        <v>0</v>
      </c>
      <c r="X3384" s="1" t="s">
        <v>2733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TORNEIRA PLASTICA P/</v>
      </c>
      <c r="AC3384" s="1" t="n">
        <v>1358</v>
      </c>
    </row>
    <row r="3385" customFormat="false" ht="12.75" hidden="false" customHeight="true" outlineLevel="0" collapsed="false">
      <c r="A3385" s="1" t="n">
        <v>3</v>
      </c>
      <c r="B3385" s="15" t="n">
        <v>46255</v>
      </c>
      <c r="C3385" s="15" t="n">
        <v>46283</v>
      </c>
      <c r="D3385" s="1" t="n">
        <v>10027</v>
      </c>
      <c r="E3385" s="1" t="s">
        <v>2272</v>
      </c>
      <c r="F3385" s="1" t="n">
        <v>34</v>
      </c>
      <c r="G3385" s="1" t="s">
        <v>56</v>
      </c>
      <c r="H3385" s="1" t="n">
        <v>2110405</v>
      </c>
      <c r="I3385" s="1" t="s">
        <v>57</v>
      </c>
      <c r="J3385" s="1" t="n">
        <v>1600388</v>
      </c>
      <c r="L3385" s="1" t="n">
        <v>246890</v>
      </c>
      <c r="M3385" s="1" t="s">
        <v>35</v>
      </c>
      <c r="N3385" s="1" t="s">
        <v>59</v>
      </c>
      <c r="P3385" s="1" t="n">
        <v>167</v>
      </c>
      <c r="Q3385" s="1" t="s">
        <v>119</v>
      </c>
      <c r="R3385" s="1" t="s">
        <v>2273</v>
      </c>
      <c r="S3385" s="1" t="n">
        <v>1240103</v>
      </c>
      <c r="T3385" s="1" t="s">
        <v>2274</v>
      </c>
      <c r="U3385" s="1" t="n">
        <v>1000</v>
      </c>
      <c r="W3385" s="1" t="n">
        <v>0</v>
      </c>
      <c r="X3385" s="1" t="s">
        <v>2734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</row>
    <row r="3386" customFormat="false" ht="12.75" hidden="false" customHeight="true" outlineLevel="0" collapsed="false">
      <c r="A3386" s="1" t="n">
        <v>3</v>
      </c>
      <c r="B3386" s="15" t="n">
        <v>46262</v>
      </c>
      <c r="C3386" s="15" t="n">
        <v>46283</v>
      </c>
      <c r="D3386" s="1" t="n">
        <v>1740</v>
      </c>
      <c r="E3386" s="1" t="s">
        <v>207</v>
      </c>
      <c r="F3386" s="1" t="n">
        <v>24</v>
      </c>
      <c r="G3386" s="1" t="s">
        <v>64</v>
      </c>
      <c r="H3386" s="1" t="n">
        <v>2110405</v>
      </c>
      <c r="I3386" s="1" t="s">
        <v>57</v>
      </c>
      <c r="J3386" s="1" t="n">
        <v>1618406</v>
      </c>
      <c r="L3386" s="1" t="n">
        <v>12646372</v>
      </c>
      <c r="M3386" s="1" t="s">
        <v>35</v>
      </c>
      <c r="N3386" s="1" t="s">
        <v>59</v>
      </c>
      <c r="P3386" s="1" t="n">
        <v>167</v>
      </c>
      <c r="Q3386" s="1" t="s">
        <v>119</v>
      </c>
      <c r="R3386" s="1" t="s">
        <v>66</v>
      </c>
      <c r="S3386" s="1" t="n">
        <v>1130101</v>
      </c>
      <c r="T3386" s="1" t="s">
        <v>67</v>
      </c>
      <c r="U3386" s="1" t="n">
        <v>903.6</v>
      </c>
      <c r="W3386" s="1" t="n">
        <v>0</v>
      </c>
      <c r="X3386" s="1" t="s">
        <v>2735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 t="str">
        <f aca="false">IFERROR(INDEX('Mov Entradas (Rel 10497)'!$L:$L,MATCH(AC3386,'Mov Entradas (Rel 10497)'!$I:$I,0)),"nao encontrado")</f>
        <v>LINGUI DE FRANGO KG</v>
      </c>
      <c r="AC3386" s="1" t="n">
        <v>1264637</v>
      </c>
    </row>
    <row r="3387" customFormat="false" ht="12.75" hidden="false" customHeight="true" outlineLevel="0" collapsed="false">
      <c r="A3387" s="1" t="n">
        <v>3</v>
      </c>
      <c r="B3387" s="15" t="n">
        <v>46261</v>
      </c>
      <c r="C3387" s="15" t="n">
        <v>46283</v>
      </c>
      <c r="D3387" s="1" t="n">
        <v>10037</v>
      </c>
      <c r="E3387" s="1" t="s">
        <v>467</v>
      </c>
      <c r="F3387" s="1" t="n">
        <v>24</v>
      </c>
      <c r="G3387" s="1" t="s">
        <v>64</v>
      </c>
      <c r="H3387" s="1" t="n">
        <v>2110405</v>
      </c>
      <c r="I3387" s="1" t="s">
        <v>57</v>
      </c>
      <c r="J3387" s="1" t="n">
        <v>1618420</v>
      </c>
      <c r="L3387" s="1" t="n">
        <v>33571</v>
      </c>
      <c r="M3387" s="1" t="s">
        <v>35</v>
      </c>
      <c r="N3387" s="1" t="s">
        <v>59</v>
      </c>
      <c r="P3387" s="1" t="n">
        <v>167</v>
      </c>
      <c r="Q3387" s="1" t="s">
        <v>119</v>
      </c>
      <c r="R3387" s="1" t="s">
        <v>66</v>
      </c>
      <c r="S3387" s="1" t="n">
        <v>1130101</v>
      </c>
      <c r="T3387" s="1" t="s">
        <v>67</v>
      </c>
      <c r="U3387" s="1" t="n">
        <v>457.88</v>
      </c>
      <c r="W3387" s="1" t="n">
        <v>0</v>
      </c>
      <c r="X3387" s="1" t="s">
        <v>2736</v>
      </c>
      <c r="Z3387" s="1" t="str">
        <f aca="false">IF($T3387="","",IFERROR(INDEX('Resumo Grupos'!$AC$3:$AC$200,MATCH($T3387,'Resumo Grupos'!$AB$3:$AB$200,0)),"n/d"))</f>
        <v>Mercadoria</v>
      </c>
      <c r="AA3387" s="1" t="str">
        <f aca="false">IF($T3387="","",IF(COUNTIF('Resumo Grupos'!$AE$3:$AE$40,$T3387)&gt;0,"NAO","SIM"))</f>
        <v>SIM</v>
      </c>
      <c r="AB3387" s="1" t="str">
        <f aca="false">IFERROR(INDEX('Mov Entradas (Rel 10497)'!$L:$L,MATCH(AC3387,'Mov Entradas (Rel 10497)'!$I:$I,0)),"nao encontrado")</f>
        <v>RACAO BOLT CAES KG</v>
      </c>
      <c r="AC3387" s="1" t="n">
        <v>3357</v>
      </c>
    </row>
    <row r="3388" customFormat="false" ht="12.75" hidden="false" customHeight="true" outlineLevel="0" collapsed="false">
      <c r="A3388" s="1" t="n">
        <v>3</v>
      </c>
      <c r="B3388" s="15" t="n">
        <v>46264</v>
      </c>
      <c r="C3388" s="15" t="n">
        <v>46283</v>
      </c>
      <c r="D3388" s="1" t="n">
        <v>1613</v>
      </c>
      <c r="E3388" s="1" t="s">
        <v>214</v>
      </c>
      <c r="F3388" s="1" t="n">
        <v>24</v>
      </c>
      <c r="G3388" s="1" t="s">
        <v>64</v>
      </c>
      <c r="H3388" s="1" t="n">
        <v>2110405</v>
      </c>
      <c r="I3388" s="1" t="s">
        <v>57</v>
      </c>
      <c r="J3388" s="1" t="n">
        <v>1628619</v>
      </c>
      <c r="L3388" s="1" t="n">
        <v>16250963</v>
      </c>
      <c r="M3388" s="1" t="s">
        <v>35</v>
      </c>
      <c r="N3388" s="1" t="s">
        <v>59</v>
      </c>
      <c r="P3388" s="1" t="n">
        <v>167</v>
      </c>
      <c r="Q3388" s="1" t="s">
        <v>119</v>
      </c>
      <c r="R3388" s="1" t="s">
        <v>66</v>
      </c>
      <c r="S3388" s="1" t="n">
        <v>1130101</v>
      </c>
      <c r="T3388" s="1" t="s">
        <v>67</v>
      </c>
      <c r="U3388" s="1" t="n">
        <v>166.96</v>
      </c>
      <c r="W3388" s="1" t="n">
        <v>0</v>
      </c>
      <c r="X3388" s="1" t="s">
        <v>2737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  <c r="AB3388" s="1" t="str">
        <f aca="false">IFERROR(INDEX('Mov Entradas (Rel 10497)'!$L:$L,MATCH(AC3388,'Mov Entradas (Rel 10497)'!$I:$I,0)),"nao encontrado")</f>
        <v>BACON KG</v>
      </c>
      <c r="AC3388" s="1" t="n">
        <v>1625096</v>
      </c>
    </row>
    <row r="3389" customFormat="false" ht="12.75" hidden="false" customHeight="true" outlineLevel="0" collapsed="false">
      <c r="A3389" s="1" t="n">
        <v>3</v>
      </c>
      <c r="B3389" s="15" t="n">
        <v>46269</v>
      </c>
      <c r="C3389" s="15" t="n">
        <v>46283</v>
      </c>
      <c r="D3389" s="1" t="n">
        <v>1723</v>
      </c>
      <c r="E3389" s="1" t="s">
        <v>95</v>
      </c>
      <c r="F3389" s="1" t="n">
        <v>24</v>
      </c>
      <c r="G3389" s="1" t="s">
        <v>64</v>
      </c>
      <c r="H3389" s="1" t="n">
        <v>2110405</v>
      </c>
      <c r="I3389" s="1" t="s">
        <v>57</v>
      </c>
      <c r="J3389" s="1" t="n">
        <v>1652813</v>
      </c>
      <c r="L3389" s="1" t="n">
        <v>618002</v>
      </c>
      <c r="M3389" s="1" t="s">
        <v>35</v>
      </c>
      <c r="N3389" s="1" t="s">
        <v>59</v>
      </c>
      <c r="P3389" s="1" t="n">
        <v>167</v>
      </c>
      <c r="Q3389" s="1" t="s">
        <v>119</v>
      </c>
      <c r="R3389" s="1" t="s">
        <v>66</v>
      </c>
      <c r="S3389" s="1" t="n">
        <v>1130101</v>
      </c>
      <c r="T3389" s="1" t="s">
        <v>67</v>
      </c>
      <c r="U3389" s="1" t="n">
        <v>1946.71</v>
      </c>
      <c r="W3389" s="1" t="n">
        <v>0</v>
      </c>
      <c r="X3389" s="1" t="s">
        <v>2738</v>
      </c>
      <c r="Z3389" s="1" t="str">
        <f aca="false">IF($T3389="","",IFERROR(INDEX('Resumo Grupos'!$AC$3:$AC$200,MATCH($T3389,'Resumo Grupos'!$AB$3:$AB$200,0)),"n/d"))</f>
        <v>Mercadoria</v>
      </c>
      <c r="AA3389" s="1" t="str">
        <f aca="false">IF($T3389="","",IF(COUNTIF('Resumo Grupos'!$AE$3:$AE$40,$T3389)&gt;0,"NAO","SIM"))</f>
        <v>SIM</v>
      </c>
      <c r="AB3389" s="1" t="str">
        <f aca="false">IFERROR(INDEX('Mov Entradas (Rel 10497)'!$L:$L,MATCH(AC3389,'Mov Entradas (Rel 10497)'!$I:$I,0)),"nao encontrado")</f>
        <v>TRASEIRO DE BOI L1</v>
      </c>
      <c r="AC3389" s="1" t="n">
        <v>175949</v>
      </c>
    </row>
    <row r="3390" customFormat="false" ht="12.75" hidden="false" customHeight="true" outlineLevel="0" collapsed="false">
      <c r="A3390" s="1" t="n">
        <v>3</v>
      </c>
      <c r="B3390" s="15" t="n">
        <v>46269</v>
      </c>
      <c r="C3390" s="15" t="n">
        <v>46283</v>
      </c>
      <c r="D3390" s="1" t="n">
        <v>1815</v>
      </c>
      <c r="E3390" s="1" t="s">
        <v>73</v>
      </c>
      <c r="F3390" s="1" t="n">
        <v>24</v>
      </c>
      <c r="G3390" s="1" t="s">
        <v>64</v>
      </c>
      <c r="H3390" s="1" t="n">
        <v>2110405</v>
      </c>
      <c r="I3390" s="1" t="s">
        <v>57</v>
      </c>
      <c r="J3390" s="1" t="n">
        <v>1652981</v>
      </c>
      <c r="L3390" s="1" t="n">
        <v>4663651</v>
      </c>
      <c r="M3390" s="1" t="s">
        <v>35</v>
      </c>
      <c r="N3390" s="1" t="s">
        <v>59</v>
      </c>
      <c r="P3390" s="1" t="n">
        <v>167</v>
      </c>
      <c r="Q3390" s="1" t="s">
        <v>119</v>
      </c>
      <c r="R3390" s="1" t="s">
        <v>66</v>
      </c>
      <c r="S3390" s="1" t="n">
        <v>1130101</v>
      </c>
      <c r="T3390" s="1" t="s">
        <v>67</v>
      </c>
      <c r="U3390" s="1" t="n">
        <v>1268.35</v>
      </c>
      <c r="W3390" s="1" t="n">
        <v>0</v>
      </c>
      <c r="X3390" s="1" t="s">
        <v>2739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FIGADO BOVINO KG</v>
      </c>
      <c r="AC3390" s="1" t="n">
        <v>401452</v>
      </c>
    </row>
    <row r="3391" customFormat="false" ht="12.75" hidden="false" customHeight="true" outlineLevel="0" collapsed="false">
      <c r="A3391" s="1" t="n">
        <v>3</v>
      </c>
      <c r="B3391" s="15" t="n">
        <v>46269</v>
      </c>
      <c r="C3391" s="15" t="n">
        <v>46283</v>
      </c>
      <c r="D3391" s="1" t="n">
        <v>616</v>
      </c>
      <c r="E3391" s="1" t="s">
        <v>2740</v>
      </c>
      <c r="F3391" s="1" t="n">
        <v>24</v>
      </c>
      <c r="G3391" s="1" t="s">
        <v>64</v>
      </c>
      <c r="H3391" s="1" t="n">
        <v>2110405</v>
      </c>
      <c r="I3391" s="1" t="s">
        <v>57</v>
      </c>
      <c r="J3391" s="1" t="n">
        <v>1653121</v>
      </c>
      <c r="L3391" s="1" t="n">
        <v>3755961</v>
      </c>
      <c r="M3391" s="1" t="s">
        <v>35</v>
      </c>
      <c r="N3391" s="1" t="s">
        <v>59</v>
      </c>
      <c r="P3391" s="1" t="n">
        <v>167</v>
      </c>
      <c r="Q3391" s="1" t="s">
        <v>119</v>
      </c>
      <c r="R3391" s="1" t="s">
        <v>66</v>
      </c>
      <c r="S3391" s="1" t="n">
        <v>1130101</v>
      </c>
      <c r="T3391" s="1" t="s">
        <v>67</v>
      </c>
      <c r="U3391" s="1" t="n">
        <v>375.43</v>
      </c>
      <c r="W3391" s="1" t="n">
        <v>0</v>
      </c>
      <c r="X3391" s="1" t="s">
        <v>2741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ANELINATUPY PRETO</v>
      </c>
      <c r="AC3391" s="1" t="n">
        <v>320421</v>
      </c>
    </row>
    <row r="3392" customFormat="false" ht="12.75" hidden="false" customHeight="true" outlineLevel="0" collapsed="false">
      <c r="A3392" s="1" t="n">
        <v>3</v>
      </c>
      <c r="B3392" s="15" t="n">
        <v>46269</v>
      </c>
      <c r="C3392" s="15" t="n">
        <v>46283</v>
      </c>
      <c r="D3392" s="1" t="n">
        <v>616</v>
      </c>
      <c r="E3392" s="1" t="s">
        <v>2740</v>
      </c>
      <c r="F3392" s="1" t="n">
        <v>24</v>
      </c>
      <c r="G3392" s="1" t="s">
        <v>64</v>
      </c>
      <c r="H3392" s="1" t="n">
        <v>2110405</v>
      </c>
      <c r="I3392" s="1" t="s">
        <v>57</v>
      </c>
      <c r="J3392" s="1" t="n">
        <v>1653146</v>
      </c>
      <c r="L3392" s="1" t="n">
        <v>3756441</v>
      </c>
      <c r="M3392" s="1" t="s">
        <v>35</v>
      </c>
      <c r="N3392" s="1" t="s">
        <v>59</v>
      </c>
      <c r="P3392" s="1" t="n">
        <v>167</v>
      </c>
      <c r="Q3392" s="1" t="s">
        <v>119</v>
      </c>
      <c r="R3392" s="1" t="s">
        <v>66</v>
      </c>
      <c r="S3392" s="1" t="n">
        <v>1130101</v>
      </c>
      <c r="T3392" s="1" t="s">
        <v>67</v>
      </c>
      <c r="U3392" s="1" t="n">
        <v>663.22</v>
      </c>
      <c r="W3392" s="1" t="n">
        <v>0</v>
      </c>
      <c r="X3392" s="1" t="s">
        <v>2742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COLA DE ISOPOR POLAR</v>
      </c>
      <c r="AC3392" s="1" t="n">
        <v>320422</v>
      </c>
    </row>
    <row r="3393" customFormat="false" ht="12.75" hidden="false" customHeight="true" outlineLevel="0" collapsed="false">
      <c r="A3393" s="1" t="n">
        <v>3</v>
      </c>
      <c r="B3393" s="15" t="n">
        <v>46256</v>
      </c>
      <c r="C3393" s="15" t="n">
        <v>46284</v>
      </c>
      <c r="D3393" s="1" t="n">
        <v>1266</v>
      </c>
      <c r="E3393" s="1" t="s">
        <v>239</v>
      </c>
      <c r="F3393" s="1" t="n">
        <v>24</v>
      </c>
      <c r="G3393" s="1" t="s">
        <v>64</v>
      </c>
      <c r="H3393" s="1" t="n">
        <v>2110405</v>
      </c>
      <c r="I3393" s="1" t="s">
        <v>57</v>
      </c>
      <c r="J3393" s="1" t="n">
        <v>1585202</v>
      </c>
      <c r="L3393" s="1" t="n">
        <v>32873</v>
      </c>
      <c r="M3393" s="1" t="s">
        <v>35</v>
      </c>
      <c r="N3393" s="1" t="s">
        <v>59</v>
      </c>
      <c r="P3393" s="1" t="n">
        <v>167</v>
      </c>
      <c r="Q3393" s="1" t="s">
        <v>119</v>
      </c>
      <c r="R3393" s="1" t="s">
        <v>41</v>
      </c>
      <c r="S3393" s="1" t="n">
        <v>4210299</v>
      </c>
      <c r="T3393" s="1" t="s">
        <v>1423</v>
      </c>
      <c r="U3393" s="1" t="n">
        <v>538.02</v>
      </c>
      <c r="W3393" s="1" t="n">
        <v>0</v>
      </c>
      <c r="X3393" s="1" t="s">
        <v>2743</v>
      </c>
      <c r="Z3393" s="1" t="str">
        <f aca="false">IF($T3393="","",IFERROR(INDEX('Resumo Grupos'!$AC$3:$AC$200,MATCH($T3393,'Resumo Grupos'!$AB$3:$AB$200,0)),"n/d"))</f>
        <v>Despesa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BOBINA ESTRELA UNISO</v>
      </c>
      <c r="AC3393" s="1" t="n">
        <v>2670</v>
      </c>
    </row>
    <row r="3394" customFormat="false" ht="12.75" hidden="false" customHeight="true" outlineLevel="0" collapsed="false">
      <c r="A3394" s="1" t="n">
        <v>3</v>
      </c>
      <c r="B3394" s="15" t="n">
        <v>46011</v>
      </c>
      <c r="C3394" s="15" t="n">
        <v>46285</v>
      </c>
      <c r="D3394" s="1" t="n">
        <v>514</v>
      </c>
      <c r="E3394" s="1" t="s">
        <v>55</v>
      </c>
      <c r="F3394" s="1" t="n">
        <v>34</v>
      </c>
      <c r="G3394" s="1" t="s">
        <v>56</v>
      </c>
      <c r="H3394" s="1" t="n">
        <v>2110405</v>
      </c>
      <c r="I3394" s="1" t="s">
        <v>57</v>
      </c>
      <c r="J3394" s="1" t="n">
        <v>695960</v>
      </c>
      <c r="L3394" s="1" t="n">
        <v>3</v>
      </c>
      <c r="M3394" s="1" t="s">
        <v>2179</v>
      </c>
      <c r="N3394" s="1" t="s">
        <v>59</v>
      </c>
      <c r="P3394" s="1" t="n">
        <v>101</v>
      </c>
      <c r="Q3394" s="1" t="s">
        <v>60</v>
      </c>
      <c r="R3394" s="1" t="s">
        <v>41</v>
      </c>
      <c r="S3394" s="1" t="n">
        <v>4210210</v>
      </c>
      <c r="T3394" s="1" t="s">
        <v>61</v>
      </c>
      <c r="U3394" s="1" t="n">
        <v>807.37</v>
      </c>
      <c r="W3394" s="1" t="n">
        <v>0</v>
      </c>
      <c r="X3394" s="1" t="s">
        <v>2744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</row>
    <row r="3395" customFormat="false" ht="12.75" hidden="false" customHeight="true" outlineLevel="0" collapsed="false">
      <c r="A3395" s="1" t="n">
        <v>3</v>
      </c>
      <c r="B3395" s="15" t="n">
        <v>46223</v>
      </c>
      <c r="C3395" s="15" t="n">
        <v>46285</v>
      </c>
      <c r="D3395" s="1" t="n">
        <v>33</v>
      </c>
      <c r="E3395" s="1" t="s">
        <v>91</v>
      </c>
      <c r="F3395" s="1" t="n">
        <v>34</v>
      </c>
      <c r="G3395" s="1" t="s">
        <v>56</v>
      </c>
      <c r="H3395" s="1" t="n">
        <v>2110405</v>
      </c>
      <c r="I3395" s="1" t="s">
        <v>57</v>
      </c>
      <c r="J3395" s="1" t="n">
        <v>1424252</v>
      </c>
      <c r="L3395" s="1" t="n">
        <v>222229</v>
      </c>
      <c r="M3395" s="1" t="s">
        <v>310</v>
      </c>
      <c r="N3395" s="1" t="s">
        <v>59</v>
      </c>
      <c r="P3395" s="1" t="n">
        <v>101</v>
      </c>
      <c r="Q3395" s="1" t="s">
        <v>60</v>
      </c>
      <c r="R3395" s="1" t="s">
        <v>83</v>
      </c>
      <c r="S3395" s="1" t="n">
        <v>4210107</v>
      </c>
      <c r="T3395" s="1" t="s">
        <v>690</v>
      </c>
      <c r="U3395" s="1" t="n">
        <v>224.99</v>
      </c>
      <c r="W3395" s="1" t="n">
        <v>0</v>
      </c>
      <c r="X3395" s="1" t="s">
        <v>2745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</row>
    <row r="3396" customFormat="false" ht="12.75" hidden="false" customHeight="true" outlineLevel="0" collapsed="false">
      <c r="A3396" s="1" t="n">
        <v>3</v>
      </c>
      <c r="B3396" s="15" t="n">
        <v>46223</v>
      </c>
      <c r="C3396" s="15" t="n">
        <v>46285</v>
      </c>
      <c r="D3396" s="1" t="n">
        <v>17</v>
      </c>
      <c r="E3396" s="1" t="s">
        <v>1724</v>
      </c>
      <c r="F3396" s="1" t="n">
        <v>34</v>
      </c>
      <c r="G3396" s="1" t="s">
        <v>56</v>
      </c>
      <c r="H3396" s="1" t="n">
        <v>2110405</v>
      </c>
      <c r="I3396" s="1" t="s">
        <v>57</v>
      </c>
      <c r="J3396" s="1" t="n">
        <v>1464473</v>
      </c>
      <c r="L3396" s="1" t="n">
        <v>227845</v>
      </c>
      <c r="M3396" s="1" t="s">
        <v>310</v>
      </c>
      <c r="N3396" s="1" t="s">
        <v>59</v>
      </c>
      <c r="P3396" s="1" t="n">
        <v>101</v>
      </c>
      <c r="Q3396" s="1" t="s">
        <v>60</v>
      </c>
      <c r="R3396" s="1" t="s">
        <v>264</v>
      </c>
      <c r="S3396" s="1" t="n">
        <v>4220199</v>
      </c>
      <c r="T3396" s="1" t="s">
        <v>265</v>
      </c>
      <c r="U3396" s="1" t="n">
        <v>2600</v>
      </c>
      <c r="W3396" s="1" t="n">
        <v>0</v>
      </c>
      <c r="X3396" s="1" t="s">
        <v>1725</v>
      </c>
      <c r="Z3396" s="1" t="str">
        <f aca="false">IF($T3396="","",IFERROR(INDEX('Resumo Grupos'!$AC$3:$AC$200,MATCH($T3396,'Resumo Grupos'!$AB$3:$AB$200,0)),"n/d"))</f>
        <v>Pagamentos outros não operacionais</v>
      </c>
      <c r="AA3396" s="1" t="str">
        <f aca="false">IF($T3396="","",IF(COUNTIF('Resumo Grupos'!$AE$3:$AE$40,$T3396)&gt;0,"NAO","SIM"))</f>
        <v>SIM</v>
      </c>
    </row>
    <row r="3397" customFormat="false" ht="12.75" hidden="false" customHeight="true" outlineLevel="0" collapsed="false">
      <c r="A3397" s="1" t="n">
        <v>3</v>
      </c>
      <c r="B3397" s="15" t="n">
        <v>46231</v>
      </c>
      <c r="C3397" s="15" t="n">
        <v>46285</v>
      </c>
      <c r="D3397" s="1" t="n">
        <v>10028</v>
      </c>
      <c r="E3397" s="1" t="s">
        <v>764</v>
      </c>
      <c r="F3397" s="1" t="n">
        <v>24</v>
      </c>
      <c r="G3397" s="1" t="s">
        <v>64</v>
      </c>
      <c r="H3397" s="1" t="n">
        <v>2110405</v>
      </c>
      <c r="I3397" s="1" t="s">
        <v>57</v>
      </c>
      <c r="J3397" s="1" t="n">
        <v>1464619</v>
      </c>
      <c r="L3397" s="1" t="n">
        <v>227869</v>
      </c>
      <c r="M3397" s="1" t="s">
        <v>189</v>
      </c>
      <c r="N3397" s="1" t="s">
        <v>59</v>
      </c>
      <c r="P3397" s="1" t="n">
        <v>101</v>
      </c>
      <c r="Q3397" s="1" t="s">
        <v>60</v>
      </c>
      <c r="R3397" s="1" t="s">
        <v>38</v>
      </c>
      <c r="S3397" s="1" t="n">
        <v>4210315</v>
      </c>
      <c r="T3397" s="1" t="s">
        <v>566</v>
      </c>
      <c r="U3397" s="1" t="n">
        <v>595.9</v>
      </c>
      <c r="W3397" s="1" t="n">
        <v>0</v>
      </c>
      <c r="X3397" s="1" t="s">
        <v>765</v>
      </c>
      <c r="Z3397" s="1" t="str">
        <f aca="false">IF($T3397="","",IFERROR(INDEX('Resumo Grupos'!$AC$3:$AC$200,MATCH($T3397,'Resumo Grupos'!$AB$3:$AB$200,0)),"n/d"))</f>
        <v>Despesa</v>
      </c>
      <c r="AA3397" s="1" t="str">
        <f aca="false">IF($T3397="","",IF(COUNTIF('Resumo Grupos'!$AE$3:$AE$40,$T3397)&gt;0,"NAO","SIM"))</f>
        <v>SIM</v>
      </c>
    </row>
    <row r="3398" customFormat="false" ht="12.75" hidden="false" customHeight="true" outlineLevel="0" collapsed="false">
      <c r="A3398" s="1" t="n">
        <v>3</v>
      </c>
      <c r="B3398" s="15" t="n">
        <v>46254</v>
      </c>
      <c r="C3398" s="15" t="n">
        <v>46285</v>
      </c>
      <c r="D3398" s="1" t="n">
        <v>1122</v>
      </c>
      <c r="E3398" s="1" t="s">
        <v>1657</v>
      </c>
      <c r="F3398" s="1" t="n">
        <v>24</v>
      </c>
      <c r="G3398" s="1" t="s">
        <v>64</v>
      </c>
      <c r="H3398" s="1" t="n">
        <v>2110405</v>
      </c>
      <c r="I3398" s="1" t="s">
        <v>57</v>
      </c>
      <c r="J3398" s="1" t="n">
        <v>1585287</v>
      </c>
      <c r="L3398" s="1" t="n">
        <v>694722</v>
      </c>
      <c r="M3398" s="1" t="s">
        <v>35</v>
      </c>
      <c r="N3398" s="1" t="s">
        <v>59</v>
      </c>
      <c r="P3398" s="1" t="n">
        <v>167</v>
      </c>
      <c r="Q3398" s="1" t="s">
        <v>119</v>
      </c>
      <c r="R3398" s="1" t="s">
        <v>66</v>
      </c>
      <c r="S3398" s="1" t="n">
        <v>1130101</v>
      </c>
      <c r="T3398" s="1" t="s">
        <v>67</v>
      </c>
      <c r="U3398" s="1" t="n">
        <v>203.79</v>
      </c>
      <c r="W3398" s="1" t="n">
        <v>0</v>
      </c>
      <c r="X3398" s="1" t="s">
        <v>2746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GARRAFA PARAMONT 2L</v>
      </c>
      <c r="AC3398" s="1" t="n">
        <v>12956</v>
      </c>
    </row>
    <row r="3399" customFormat="false" ht="12.75" hidden="false" customHeight="true" outlineLevel="0" collapsed="false">
      <c r="A3399" s="1" t="n">
        <v>3</v>
      </c>
      <c r="B3399" s="15" t="n">
        <v>46258</v>
      </c>
      <c r="C3399" s="15" t="n">
        <v>46286</v>
      </c>
      <c r="D3399" s="1" t="n">
        <v>1637</v>
      </c>
      <c r="E3399" s="1" t="s">
        <v>381</v>
      </c>
      <c r="F3399" s="1" t="n">
        <v>24</v>
      </c>
      <c r="G3399" s="1" t="s">
        <v>64</v>
      </c>
      <c r="H3399" s="1" t="n">
        <v>2110405</v>
      </c>
      <c r="I3399" s="1" t="s">
        <v>57</v>
      </c>
      <c r="J3399" s="1" t="n">
        <v>1600271</v>
      </c>
      <c r="L3399" s="1" t="n">
        <v>880974</v>
      </c>
      <c r="M3399" s="1" t="s">
        <v>35</v>
      </c>
      <c r="N3399" s="1" t="s">
        <v>59</v>
      </c>
      <c r="P3399" s="1" t="n">
        <v>167</v>
      </c>
      <c r="Q3399" s="1" t="s">
        <v>119</v>
      </c>
      <c r="R3399" s="1" t="s">
        <v>66</v>
      </c>
      <c r="S3399" s="1" t="n">
        <v>1130101</v>
      </c>
      <c r="T3399" s="1" t="s">
        <v>67</v>
      </c>
      <c r="U3399" s="1" t="n">
        <v>942.69</v>
      </c>
      <c r="W3399" s="1" t="n">
        <v>0</v>
      </c>
      <c r="X3399" s="1" t="s">
        <v>2747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LEITE NINHO INTEGRAL380G LT</v>
      </c>
      <c r="AC3399" s="1" t="n">
        <v>1925262</v>
      </c>
    </row>
    <row r="3400" customFormat="false" ht="12.75" hidden="false" customHeight="true" outlineLevel="0" collapsed="false">
      <c r="A3400" s="1" t="n">
        <v>3</v>
      </c>
      <c r="B3400" s="15" t="n">
        <v>46258</v>
      </c>
      <c r="C3400" s="15" t="n">
        <v>46286</v>
      </c>
      <c r="D3400" s="1" t="n">
        <v>10012</v>
      </c>
      <c r="E3400" s="1" t="s">
        <v>504</v>
      </c>
      <c r="F3400" s="1" t="n">
        <v>24</v>
      </c>
      <c r="G3400" s="1" t="s">
        <v>64</v>
      </c>
      <c r="H3400" s="1" t="n">
        <v>2110405</v>
      </c>
      <c r="I3400" s="1" t="s">
        <v>57</v>
      </c>
      <c r="J3400" s="1" t="n">
        <v>1608851</v>
      </c>
      <c r="L3400" s="1" t="n">
        <v>19672742</v>
      </c>
      <c r="M3400" s="1" t="s">
        <v>35</v>
      </c>
      <c r="N3400" s="1" t="s">
        <v>59</v>
      </c>
      <c r="P3400" s="1" t="n">
        <v>167</v>
      </c>
      <c r="Q3400" s="1" t="s">
        <v>119</v>
      </c>
      <c r="R3400" s="1" t="s">
        <v>66</v>
      </c>
      <c r="S3400" s="1" t="n">
        <v>1130101</v>
      </c>
      <c r="T3400" s="1" t="s">
        <v>67</v>
      </c>
      <c r="U3400" s="1" t="n">
        <v>524.88</v>
      </c>
      <c r="W3400" s="1" t="n">
        <v>0</v>
      </c>
      <c r="X3400" s="1" t="s">
        <v>2748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SAB PHEBO ODOR90G</v>
      </c>
      <c r="AC3400" s="1" t="n">
        <v>1967274</v>
      </c>
    </row>
    <row r="3401" customFormat="false" ht="12.75" hidden="false" customHeight="true" outlineLevel="0" collapsed="false">
      <c r="A3401" s="1" t="n">
        <v>3</v>
      </c>
      <c r="B3401" s="15" t="n">
        <v>46261</v>
      </c>
      <c r="C3401" s="15" t="n">
        <v>46286</v>
      </c>
      <c r="D3401" s="1" t="n">
        <v>1699</v>
      </c>
      <c r="E3401" s="1" t="s">
        <v>80</v>
      </c>
      <c r="F3401" s="1" t="n">
        <v>24</v>
      </c>
      <c r="G3401" s="1" t="s">
        <v>64</v>
      </c>
      <c r="H3401" s="1" t="n">
        <v>2110405</v>
      </c>
      <c r="I3401" s="1" t="s">
        <v>57</v>
      </c>
      <c r="J3401" s="1" t="n">
        <v>1613372</v>
      </c>
      <c r="L3401" s="1" t="n">
        <v>3125772</v>
      </c>
      <c r="M3401" s="1" t="s">
        <v>35</v>
      </c>
      <c r="N3401" s="1" t="s">
        <v>59</v>
      </c>
      <c r="P3401" s="1" t="n">
        <v>167</v>
      </c>
      <c r="Q3401" s="1" t="s">
        <v>119</v>
      </c>
      <c r="R3401" s="1" t="s">
        <v>66</v>
      </c>
      <c r="S3401" s="1" t="n">
        <v>1130101</v>
      </c>
      <c r="T3401" s="1" t="s">
        <v>67</v>
      </c>
      <c r="U3401" s="1" t="n">
        <v>1065.1</v>
      </c>
      <c r="W3401" s="1" t="n">
        <v>0</v>
      </c>
      <c r="X3401" s="1" t="s">
        <v>2749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ARROZ BRA. FACCIO 1K</v>
      </c>
      <c r="AC3401" s="1" t="n">
        <v>312577</v>
      </c>
    </row>
    <row r="3402" customFormat="false" ht="12.75" hidden="false" customHeight="true" outlineLevel="0" collapsed="false">
      <c r="A3402" s="1" t="n">
        <v>3</v>
      </c>
      <c r="B3402" s="15" t="n">
        <v>46044</v>
      </c>
      <c r="C3402" s="15" t="n">
        <v>46287</v>
      </c>
      <c r="D3402" s="1" t="n">
        <v>514</v>
      </c>
      <c r="E3402" s="1" t="s">
        <v>55</v>
      </c>
      <c r="F3402" s="1" t="n">
        <v>34</v>
      </c>
      <c r="G3402" s="1" t="s">
        <v>56</v>
      </c>
      <c r="H3402" s="1" t="n">
        <v>2110405</v>
      </c>
      <c r="I3402" s="1" t="s">
        <v>57</v>
      </c>
      <c r="J3402" s="1" t="n">
        <v>1306220</v>
      </c>
      <c r="L3402" s="1" t="n">
        <v>203991</v>
      </c>
      <c r="M3402" s="1" t="s">
        <v>1492</v>
      </c>
      <c r="N3402" s="1" t="s">
        <v>59</v>
      </c>
      <c r="P3402" s="1" t="n">
        <v>101</v>
      </c>
      <c r="Q3402" s="1" t="s">
        <v>60</v>
      </c>
      <c r="R3402" s="1" t="s">
        <v>166</v>
      </c>
      <c r="S3402" s="1" t="n">
        <v>2110901</v>
      </c>
      <c r="T3402" s="1" t="s">
        <v>167</v>
      </c>
      <c r="U3402" s="1" t="n">
        <v>6601.19</v>
      </c>
      <c r="W3402" s="1" t="n">
        <v>0</v>
      </c>
      <c r="X3402" s="1" t="s">
        <v>2750</v>
      </c>
      <c r="Z3402" s="1" t="str">
        <f aca="false">IF($T3402="","",IFERROR(INDEX('Resumo Grupos'!$AC$3:$AC$200,MATCH($T3402,'Resumo Grupos'!$AB$3:$AB$200,0)),"n/d"))</f>
        <v>Empréstimo</v>
      </c>
      <c r="AA3402" s="1" t="str">
        <f aca="false">IF($T3402="","",IF(COUNTIF('Resumo Grupos'!$AE$3:$AE$40,$T3402)&gt;0,"NAO","SIM"))</f>
        <v>SIM</v>
      </c>
    </row>
    <row r="3403" customFormat="false" ht="12.75" hidden="false" customHeight="true" outlineLevel="0" collapsed="false">
      <c r="A3403" s="1" t="n">
        <v>3</v>
      </c>
      <c r="B3403" s="15" t="n">
        <v>46224</v>
      </c>
      <c r="C3403" s="15" t="n">
        <v>46287</v>
      </c>
      <c r="D3403" s="1" t="n">
        <v>1929</v>
      </c>
      <c r="E3403" s="1" t="s">
        <v>2283</v>
      </c>
      <c r="F3403" s="1" t="n">
        <v>34</v>
      </c>
      <c r="G3403" s="1" t="s">
        <v>56</v>
      </c>
      <c r="H3403" s="1" t="n">
        <v>2110405</v>
      </c>
      <c r="I3403" s="1" t="s">
        <v>57</v>
      </c>
      <c r="J3403" s="1" t="n">
        <v>1428714</v>
      </c>
      <c r="L3403" s="1" t="n">
        <v>222992</v>
      </c>
      <c r="M3403" s="1" t="s">
        <v>189</v>
      </c>
      <c r="N3403" s="1" t="s">
        <v>59</v>
      </c>
      <c r="P3403" s="1" t="n">
        <v>101</v>
      </c>
      <c r="Q3403" s="1" t="s">
        <v>60</v>
      </c>
      <c r="R3403" s="1" t="s">
        <v>41</v>
      </c>
      <c r="S3403" s="1" t="n">
        <v>4210299</v>
      </c>
      <c r="T3403" s="1" t="s">
        <v>1423</v>
      </c>
      <c r="U3403" s="1" t="n">
        <v>95.43</v>
      </c>
      <c r="W3403" s="1" t="n">
        <v>0</v>
      </c>
      <c r="X3403" s="1" t="s">
        <v>2284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</row>
    <row r="3404" customFormat="false" ht="12.75" hidden="false" customHeight="true" outlineLevel="0" collapsed="false">
      <c r="A3404" s="1" t="n">
        <v>3</v>
      </c>
      <c r="B3404" s="15" t="n">
        <v>46224</v>
      </c>
      <c r="C3404" s="15" t="n">
        <v>46287</v>
      </c>
      <c r="D3404" s="1" t="n">
        <v>1929</v>
      </c>
      <c r="E3404" s="1" t="s">
        <v>2283</v>
      </c>
      <c r="F3404" s="1" t="n">
        <v>34</v>
      </c>
      <c r="G3404" s="1" t="s">
        <v>56</v>
      </c>
      <c r="H3404" s="1" t="n">
        <v>2110405</v>
      </c>
      <c r="I3404" s="1" t="s">
        <v>57</v>
      </c>
      <c r="J3404" s="1" t="n">
        <v>1428721</v>
      </c>
      <c r="L3404" s="1" t="n">
        <v>222993</v>
      </c>
      <c r="M3404" s="1" t="s">
        <v>189</v>
      </c>
      <c r="N3404" s="1" t="s">
        <v>59</v>
      </c>
      <c r="P3404" s="1" t="n">
        <v>101</v>
      </c>
      <c r="Q3404" s="1" t="s">
        <v>60</v>
      </c>
      <c r="R3404" s="1" t="s">
        <v>41</v>
      </c>
      <c r="S3404" s="1" t="n">
        <v>4210299</v>
      </c>
      <c r="T3404" s="1" t="s">
        <v>1423</v>
      </c>
      <c r="U3404" s="1" t="n">
        <v>102.37</v>
      </c>
      <c r="W3404" s="1" t="n">
        <v>0</v>
      </c>
      <c r="X3404" s="1" t="s">
        <v>2285</v>
      </c>
      <c r="Z3404" s="1" t="str">
        <f aca="false">IF($T3404="","",IFERROR(INDEX('Resumo Grupos'!$AC$3:$AC$200,MATCH($T3404,'Resumo Grupos'!$AB$3:$AB$200,0)),"n/d"))</f>
        <v>Despesa</v>
      </c>
      <c r="AA3404" s="1" t="str">
        <f aca="false">IF($T3404="","",IF(COUNTIF('Resumo Grupos'!$AE$3:$AE$40,$T3404)&gt;0,"NAO","SIM"))</f>
        <v>SIM</v>
      </c>
    </row>
    <row r="3405" customFormat="false" ht="12.75" hidden="false" customHeight="true" outlineLevel="0" collapsed="false">
      <c r="A3405" s="1" t="n">
        <v>3</v>
      </c>
      <c r="B3405" s="15" t="n">
        <v>46224</v>
      </c>
      <c r="C3405" s="15" t="n">
        <v>46287</v>
      </c>
      <c r="D3405" s="1" t="n">
        <v>514</v>
      </c>
      <c r="E3405" s="1" t="s">
        <v>55</v>
      </c>
      <c r="F3405" s="1" t="n">
        <v>34</v>
      </c>
      <c r="G3405" s="1" t="s">
        <v>56</v>
      </c>
      <c r="H3405" s="1" t="n">
        <v>2110405</v>
      </c>
      <c r="I3405" s="1" t="s">
        <v>57</v>
      </c>
      <c r="J3405" s="1" t="n">
        <v>1428727</v>
      </c>
      <c r="L3405" s="1" t="n">
        <v>222994</v>
      </c>
      <c r="M3405" s="1" t="s">
        <v>189</v>
      </c>
      <c r="N3405" s="1" t="s">
        <v>59</v>
      </c>
      <c r="P3405" s="1" t="n">
        <v>101</v>
      </c>
      <c r="Q3405" s="1" t="s">
        <v>60</v>
      </c>
      <c r="R3405" s="1" t="s">
        <v>104</v>
      </c>
      <c r="S3405" s="1" t="n">
        <v>4210504</v>
      </c>
      <c r="T3405" s="1" t="s">
        <v>169</v>
      </c>
      <c r="U3405" s="1" t="n">
        <v>240</v>
      </c>
      <c r="W3405" s="1" t="n">
        <v>0</v>
      </c>
      <c r="X3405" s="1" t="s">
        <v>2286</v>
      </c>
      <c r="Z3405" s="1" t="str">
        <f aca="false">IF($T3405="","",IFERROR(INDEX('Resumo Grupos'!$AC$3:$AC$200,MATCH($T3405,'Resumo Grupos'!$AB$3:$AB$200,0)),"n/d"))</f>
        <v>Despesa</v>
      </c>
      <c r="AA3405" s="1" t="str">
        <f aca="false">IF($T3405="","",IF(COUNTIF('Resumo Grupos'!$AE$3:$AE$40,$T3405)&gt;0,"NAO","SIM"))</f>
        <v>SIM</v>
      </c>
    </row>
    <row r="3406" customFormat="false" ht="12.75" hidden="false" customHeight="true" outlineLevel="0" collapsed="false">
      <c r="A3406" s="1" t="n">
        <v>3</v>
      </c>
      <c r="B3406" s="15" t="n">
        <v>46224</v>
      </c>
      <c r="C3406" s="15" t="n">
        <v>46287</v>
      </c>
      <c r="D3406" s="1" t="n">
        <v>1000036</v>
      </c>
      <c r="E3406" s="1" t="s">
        <v>2287</v>
      </c>
      <c r="F3406" s="1" t="n">
        <v>34</v>
      </c>
      <c r="G3406" s="1" t="s">
        <v>56</v>
      </c>
      <c r="H3406" s="1" t="n">
        <v>2110405</v>
      </c>
      <c r="I3406" s="1" t="s">
        <v>57</v>
      </c>
      <c r="J3406" s="1" t="n">
        <v>1428747</v>
      </c>
      <c r="L3406" s="1" t="n">
        <v>222995</v>
      </c>
      <c r="M3406" s="1" t="s">
        <v>189</v>
      </c>
      <c r="N3406" s="1" t="s">
        <v>59</v>
      </c>
      <c r="P3406" s="1" t="n">
        <v>101</v>
      </c>
      <c r="Q3406" s="1" t="s">
        <v>60</v>
      </c>
      <c r="R3406" s="1" t="s">
        <v>41</v>
      </c>
      <c r="S3406" s="1" t="n">
        <v>4210299</v>
      </c>
      <c r="T3406" s="1" t="s">
        <v>1423</v>
      </c>
      <c r="U3406" s="1" t="n">
        <v>2929.65</v>
      </c>
      <c r="W3406" s="1" t="n">
        <v>0</v>
      </c>
      <c r="X3406" s="1" t="s">
        <v>2288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3</v>
      </c>
      <c r="B3407" s="15" t="n">
        <v>46224</v>
      </c>
      <c r="C3407" s="15" t="n">
        <v>46287</v>
      </c>
      <c r="D3407" s="1" t="n">
        <v>1929</v>
      </c>
      <c r="E3407" s="1" t="s">
        <v>2283</v>
      </c>
      <c r="F3407" s="1" t="n">
        <v>34</v>
      </c>
      <c r="G3407" s="1" t="s">
        <v>56</v>
      </c>
      <c r="H3407" s="1" t="n">
        <v>2110405</v>
      </c>
      <c r="I3407" s="1" t="s">
        <v>57</v>
      </c>
      <c r="J3407" s="1" t="n">
        <v>1428753</v>
      </c>
      <c r="L3407" s="1" t="n">
        <v>222996</v>
      </c>
      <c r="M3407" s="1" t="s">
        <v>189</v>
      </c>
      <c r="N3407" s="1" t="s">
        <v>59</v>
      </c>
      <c r="P3407" s="1" t="n">
        <v>101</v>
      </c>
      <c r="Q3407" s="1" t="s">
        <v>60</v>
      </c>
      <c r="R3407" s="1" t="s">
        <v>104</v>
      </c>
      <c r="S3407" s="1" t="n">
        <v>4210504</v>
      </c>
      <c r="T3407" s="1" t="s">
        <v>169</v>
      </c>
      <c r="U3407" s="1" t="n">
        <v>420</v>
      </c>
      <c r="W3407" s="1" t="n">
        <v>0</v>
      </c>
      <c r="X3407" s="1" t="s">
        <v>2289</v>
      </c>
      <c r="Z3407" s="1" t="str">
        <f aca="false">IF($T3407="","",IFERROR(INDEX('Resumo Grupos'!$AC$3:$AC$200,MATCH($T3407,'Resumo Grupos'!$AB$3:$AB$200,0)),"n/d"))</f>
        <v>Despesa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" t="n">
        <v>3</v>
      </c>
      <c r="B3408" s="15" t="n">
        <v>46239</v>
      </c>
      <c r="C3408" s="15" t="n">
        <v>46287</v>
      </c>
      <c r="D3408" s="1" t="n">
        <v>1659</v>
      </c>
      <c r="E3408" s="1" t="s">
        <v>317</v>
      </c>
      <c r="F3408" s="1" t="n">
        <v>24</v>
      </c>
      <c r="G3408" s="1" t="s">
        <v>64</v>
      </c>
      <c r="H3408" s="1" t="n">
        <v>2110405</v>
      </c>
      <c r="I3408" s="1" t="s">
        <v>57</v>
      </c>
      <c r="J3408" s="1" t="n">
        <v>1509264</v>
      </c>
      <c r="L3408" s="1" t="n">
        <v>8893822</v>
      </c>
      <c r="M3408" s="1" t="s">
        <v>35</v>
      </c>
      <c r="N3408" s="1" t="s">
        <v>59</v>
      </c>
      <c r="P3408" s="1" t="n">
        <v>167</v>
      </c>
      <c r="Q3408" s="1" t="s">
        <v>119</v>
      </c>
      <c r="R3408" s="1" t="s">
        <v>66</v>
      </c>
      <c r="S3408" s="1" t="n">
        <v>1130101</v>
      </c>
      <c r="T3408" s="1" t="s">
        <v>67</v>
      </c>
      <c r="U3408" s="1" t="n">
        <v>710.92</v>
      </c>
      <c r="W3408" s="1" t="n">
        <v>0</v>
      </c>
      <c r="X3408" s="1" t="s">
        <v>2751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SAND IPAN CL AZUL MASC 21307</v>
      </c>
      <c r="AC3408" s="1" t="n">
        <v>889382</v>
      </c>
    </row>
    <row r="3409" customFormat="false" ht="12.75" hidden="false" customHeight="true" outlineLevel="0" collapsed="false">
      <c r="A3409" s="1" t="n">
        <v>3</v>
      </c>
      <c r="B3409" s="15" t="n">
        <v>46242</v>
      </c>
      <c r="C3409" s="15" t="n">
        <v>46287</v>
      </c>
      <c r="D3409" s="1" t="n">
        <v>957</v>
      </c>
      <c r="E3409" s="1" t="s">
        <v>941</v>
      </c>
      <c r="F3409" s="1" t="n">
        <v>24</v>
      </c>
      <c r="G3409" s="1" t="s">
        <v>64</v>
      </c>
      <c r="H3409" s="1" t="n">
        <v>2110405</v>
      </c>
      <c r="I3409" s="1" t="s">
        <v>57</v>
      </c>
      <c r="J3409" s="1" t="n">
        <v>1532000</v>
      </c>
      <c r="L3409" s="1" t="n">
        <v>216234</v>
      </c>
      <c r="M3409" s="1" t="s">
        <v>35</v>
      </c>
      <c r="N3409" s="1" t="s">
        <v>59</v>
      </c>
      <c r="P3409" s="1" t="n">
        <v>167</v>
      </c>
      <c r="Q3409" s="1" t="s">
        <v>119</v>
      </c>
      <c r="R3409" s="1" t="s">
        <v>66</v>
      </c>
      <c r="S3409" s="1" t="n">
        <v>1130101</v>
      </c>
      <c r="T3409" s="1" t="s">
        <v>67</v>
      </c>
      <c r="U3409" s="1" t="n">
        <v>1760.2</v>
      </c>
      <c r="W3409" s="1" t="n">
        <v>0</v>
      </c>
      <c r="X3409" s="1" t="s">
        <v>2752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RAC WHISKAS CARNE KG</v>
      </c>
      <c r="AC3409" s="1" t="n">
        <v>21623</v>
      </c>
    </row>
    <row r="3410" customFormat="false" ht="12.75" hidden="false" customHeight="true" outlineLevel="0" collapsed="false">
      <c r="A3410" s="1" t="n">
        <v>3</v>
      </c>
      <c r="B3410" s="15" t="n">
        <v>46248</v>
      </c>
      <c r="C3410" s="15" t="n">
        <v>46287</v>
      </c>
      <c r="D3410" s="1" t="n">
        <v>1739</v>
      </c>
      <c r="E3410" s="1" t="s">
        <v>2622</v>
      </c>
      <c r="F3410" s="1" t="n">
        <v>24</v>
      </c>
      <c r="G3410" s="1" t="s">
        <v>64</v>
      </c>
      <c r="H3410" s="1" t="n">
        <v>2110405</v>
      </c>
      <c r="I3410" s="1" t="s">
        <v>57</v>
      </c>
      <c r="J3410" s="1" t="n">
        <v>1566622</v>
      </c>
      <c r="L3410" s="1" t="n">
        <v>2551473</v>
      </c>
      <c r="M3410" s="1" t="s">
        <v>35</v>
      </c>
      <c r="N3410" s="1" t="s">
        <v>59</v>
      </c>
      <c r="P3410" s="1" t="n">
        <v>167</v>
      </c>
      <c r="Q3410" s="1" t="s">
        <v>119</v>
      </c>
      <c r="R3410" s="1" t="s">
        <v>66</v>
      </c>
      <c r="S3410" s="1" t="n">
        <v>1130101</v>
      </c>
      <c r="T3410" s="1" t="s">
        <v>67</v>
      </c>
      <c r="U3410" s="1" t="n">
        <v>842.29</v>
      </c>
      <c r="W3410" s="1" t="n">
        <v>0</v>
      </c>
      <c r="X3410" s="1" t="s">
        <v>2753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PRESERVATIVO LV8 PG6</v>
      </c>
      <c r="AC3410" s="1" t="n">
        <v>255147</v>
      </c>
    </row>
    <row r="3411" customFormat="false" ht="12.75" hidden="false" customHeight="true" outlineLevel="0" collapsed="false">
      <c r="A3411" s="1" t="n">
        <v>3</v>
      </c>
      <c r="B3411" s="15" t="n">
        <v>46251</v>
      </c>
      <c r="C3411" s="15" t="n">
        <v>46287</v>
      </c>
      <c r="D3411" s="1" t="n">
        <v>1636</v>
      </c>
      <c r="E3411" s="1" t="s">
        <v>69</v>
      </c>
      <c r="F3411" s="1" t="n">
        <v>24</v>
      </c>
      <c r="G3411" s="1" t="s">
        <v>64</v>
      </c>
      <c r="H3411" s="1" t="n">
        <v>2110405</v>
      </c>
      <c r="I3411" s="1" t="s">
        <v>57</v>
      </c>
      <c r="J3411" s="1" t="n">
        <v>1573145</v>
      </c>
      <c r="L3411" s="1" t="n">
        <v>32386864</v>
      </c>
      <c r="M3411" s="1" t="s">
        <v>35</v>
      </c>
      <c r="N3411" s="1" t="s">
        <v>59</v>
      </c>
      <c r="P3411" s="1" t="n">
        <v>167</v>
      </c>
      <c r="Q3411" s="1" t="s">
        <v>119</v>
      </c>
      <c r="R3411" s="1" t="s">
        <v>66</v>
      </c>
      <c r="S3411" s="1" t="n">
        <v>1130101</v>
      </c>
      <c r="T3411" s="1" t="s">
        <v>67</v>
      </c>
      <c r="U3411" s="1" t="n">
        <v>924.11</v>
      </c>
      <c r="W3411" s="1" t="n">
        <v>0</v>
      </c>
      <c r="X3411" s="1" t="s">
        <v>2754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ABS SEMPERLIVRE SUAVE C/ABA -16UN</v>
      </c>
      <c r="AC3411" s="1" t="n">
        <v>3238686</v>
      </c>
    </row>
    <row r="3412" customFormat="false" ht="12.75" hidden="false" customHeight="true" outlineLevel="0" collapsed="false">
      <c r="A3412" s="1" t="n">
        <v>3</v>
      </c>
      <c r="B3412" s="15" t="n">
        <v>46260</v>
      </c>
      <c r="C3412" s="15" t="n">
        <v>46288</v>
      </c>
      <c r="D3412" s="1" t="n">
        <v>794</v>
      </c>
      <c r="E3412" s="1" t="s">
        <v>191</v>
      </c>
      <c r="F3412" s="1" t="n">
        <v>24</v>
      </c>
      <c r="G3412" s="1" t="s">
        <v>64</v>
      </c>
      <c r="H3412" s="1" t="n">
        <v>2110405</v>
      </c>
      <c r="I3412" s="1" t="s">
        <v>57</v>
      </c>
      <c r="J3412" s="1" t="n">
        <v>1608546</v>
      </c>
      <c r="L3412" s="1" t="n">
        <v>59753</v>
      </c>
      <c r="M3412" s="1" t="s">
        <v>35</v>
      </c>
      <c r="N3412" s="1" t="s">
        <v>59</v>
      </c>
      <c r="P3412" s="1" t="n">
        <v>167</v>
      </c>
      <c r="Q3412" s="1" t="s">
        <v>119</v>
      </c>
      <c r="R3412" s="1" t="s">
        <v>66</v>
      </c>
      <c r="S3412" s="1" t="n">
        <v>1130101</v>
      </c>
      <c r="T3412" s="1" t="s">
        <v>67</v>
      </c>
      <c r="U3412" s="1" t="n">
        <v>1460.03</v>
      </c>
      <c r="W3412" s="1" t="n">
        <v>0</v>
      </c>
      <c r="X3412" s="1" t="s">
        <v>2755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SACOLA DE 3KG</v>
      </c>
      <c r="AC3412" s="1" t="n">
        <v>8770</v>
      </c>
    </row>
    <row r="3413" customFormat="false" ht="12.75" hidden="false" customHeight="true" outlineLevel="0" collapsed="false">
      <c r="A3413" s="1" t="n">
        <v>3</v>
      </c>
      <c r="B3413" s="15" t="n">
        <v>46260</v>
      </c>
      <c r="C3413" s="15" t="n">
        <v>46288</v>
      </c>
      <c r="D3413" s="1" t="n">
        <v>794</v>
      </c>
      <c r="E3413" s="1" t="s">
        <v>191</v>
      </c>
      <c r="F3413" s="1" t="n">
        <v>24</v>
      </c>
      <c r="G3413" s="1" t="s">
        <v>64</v>
      </c>
      <c r="H3413" s="1" t="n">
        <v>2110405</v>
      </c>
      <c r="I3413" s="1" t="s">
        <v>57</v>
      </c>
      <c r="J3413" s="1" t="n">
        <v>1608619</v>
      </c>
      <c r="L3413" s="1" t="n">
        <v>59743</v>
      </c>
      <c r="M3413" s="1" t="s">
        <v>35</v>
      </c>
      <c r="N3413" s="1" t="s">
        <v>59</v>
      </c>
      <c r="P3413" s="1" t="n">
        <v>167</v>
      </c>
      <c r="Q3413" s="1" t="s">
        <v>119</v>
      </c>
      <c r="R3413" s="1" t="s">
        <v>41</v>
      </c>
      <c r="S3413" s="1" t="n">
        <v>4210299</v>
      </c>
      <c r="T3413" s="1" t="s">
        <v>1423</v>
      </c>
      <c r="U3413" s="1" t="n">
        <v>1115.86</v>
      </c>
      <c r="W3413" s="1" t="n">
        <v>0</v>
      </c>
      <c r="X3413" s="1" t="s">
        <v>2756</v>
      </c>
      <c r="Z3413" s="1" t="str">
        <f aca="false">IF($T3413="","",IFERROR(INDEX('Resumo Grupos'!$AC$3:$AC$200,MATCH($T3413,'Resumo Grupos'!$AB$3:$AB$200,0)),"n/d"))</f>
        <v>Despesa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SACOLA DE 3KG</v>
      </c>
      <c r="AC3413" s="1" t="n">
        <v>8769</v>
      </c>
    </row>
    <row r="3414" customFormat="false" ht="12.75" hidden="false" customHeight="true" outlineLevel="0" collapsed="false">
      <c r="A3414" s="1" t="n">
        <v>3</v>
      </c>
      <c r="B3414" s="15" t="n">
        <v>46262</v>
      </c>
      <c r="C3414" s="15" t="n">
        <v>46288</v>
      </c>
      <c r="D3414" s="1" t="n">
        <v>1671</v>
      </c>
      <c r="E3414" s="1" t="s">
        <v>77</v>
      </c>
      <c r="F3414" s="1" t="n">
        <v>24</v>
      </c>
      <c r="G3414" s="1" t="s">
        <v>64</v>
      </c>
      <c r="H3414" s="1" t="n">
        <v>2110405</v>
      </c>
      <c r="I3414" s="1" t="s">
        <v>57</v>
      </c>
      <c r="J3414" s="1" t="n">
        <v>1633631</v>
      </c>
      <c r="L3414" s="1" t="n">
        <v>589581</v>
      </c>
      <c r="M3414" s="1" t="s">
        <v>35</v>
      </c>
      <c r="N3414" s="1" t="s">
        <v>59</v>
      </c>
      <c r="P3414" s="1" t="n">
        <v>167</v>
      </c>
      <c r="Q3414" s="1" t="s">
        <v>119</v>
      </c>
      <c r="R3414" s="1" t="s">
        <v>66</v>
      </c>
      <c r="S3414" s="1" t="n">
        <v>1130101</v>
      </c>
      <c r="T3414" s="1" t="s">
        <v>67</v>
      </c>
      <c r="U3414" s="1" t="n">
        <v>240.76</v>
      </c>
      <c r="W3414" s="1" t="n">
        <v>0</v>
      </c>
      <c r="X3414" s="1" t="s">
        <v>2757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ESC.SORRISO ORIG. MACIA</v>
      </c>
      <c r="AC3414" s="1" t="n">
        <v>589581</v>
      </c>
    </row>
    <row r="3415" customFormat="false" ht="12.75" hidden="false" customHeight="true" outlineLevel="0" collapsed="false">
      <c r="A3415" s="1" t="n">
        <v>3</v>
      </c>
      <c r="B3415" s="15" t="n">
        <v>46266</v>
      </c>
      <c r="C3415" s="15" t="n">
        <v>46288</v>
      </c>
      <c r="D3415" s="1" t="n">
        <v>1608</v>
      </c>
      <c r="E3415" s="1" t="s">
        <v>63</v>
      </c>
      <c r="F3415" s="1" t="n">
        <v>24</v>
      </c>
      <c r="G3415" s="1" t="s">
        <v>64</v>
      </c>
      <c r="H3415" s="1" t="n">
        <v>2110405</v>
      </c>
      <c r="I3415" s="1" t="s">
        <v>57</v>
      </c>
      <c r="J3415" s="1" t="n">
        <v>1638357</v>
      </c>
      <c r="L3415" s="1" t="n">
        <v>17233022</v>
      </c>
      <c r="M3415" s="1" t="s">
        <v>35</v>
      </c>
      <c r="N3415" s="1" t="s">
        <v>59</v>
      </c>
      <c r="P3415" s="1" t="n">
        <v>167</v>
      </c>
      <c r="Q3415" s="1" t="s">
        <v>119</v>
      </c>
      <c r="R3415" s="1" t="s">
        <v>66</v>
      </c>
      <c r="S3415" s="1" t="n">
        <v>1130101</v>
      </c>
      <c r="T3415" s="1" t="s">
        <v>67</v>
      </c>
      <c r="U3415" s="1" t="n">
        <v>769.31</v>
      </c>
      <c r="W3415" s="1" t="n">
        <v>0</v>
      </c>
      <c r="X3415" s="1" t="s">
        <v>2758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SALG CHEETOS ONDA REQUEIJAO 40G</v>
      </c>
      <c r="AC3415" s="1" t="n">
        <v>1723302</v>
      </c>
    </row>
    <row r="3416" customFormat="false" ht="12.75" hidden="false" customHeight="true" outlineLevel="0" collapsed="false">
      <c r="A3416" s="1" t="n">
        <v>3</v>
      </c>
      <c r="B3416" s="15" t="n">
        <v>46266</v>
      </c>
      <c r="C3416" s="15" t="n">
        <v>46288</v>
      </c>
      <c r="D3416" s="1" t="n">
        <v>1734</v>
      </c>
      <c r="E3416" s="1" t="s">
        <v>152</v>
      </c>
      <c r="F3416" s="1" t="n">
        <v>24</v>
      </c>
      <c r="G3416" s="1" t="s">
        <v>64</v>
      </c>
      <c r="H3416" s="1" t="n">
        <v>2110405</v>
      </c>
      <c r="I3416" s="1" t="s">
        <v>57</v>
      </c>
      <c r="J3416" s="1" t="n">
        <v>1650634</v>
      </c>
      <c r="L3416" s="1" t="n">
        <v>259102</v>
      </c>
      <c r="M3416" s="1" t="s">
        <v>35</v>
      </c>
      <c r="N3416" s="1" t="s">
        <v>59</v>
      </c>
      <c r="P3416" s="1" t="n">
        <v>167</v>
      </c>
      <c r="Q3416" s="1" t="s">
        <v>119</v>
      </c>
      <c r="R3416" s="1" t="s">
        <v>66</v>
      </c>
      <c r="S3416" s="1" t="n">
        <v>1130101</v>
      </c>
      <c r="T3416" s="1" t="s">
        <v>67</v>
      </c>
      <c r="U3416" s="1" t="n">
        <v>620.98</v>
      </c>
      <c r="W3416" s="1" t="n">
        <v>0</v>
      </c>
      <c r="X3416" s="1" t="s">
        <v>2759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 t="str">
        <f aca="false">IFERROR(INDEX('Mov Entradas (Rel 10497)'!$L:$L,MATCH(AC3416,'Mov Entradas (Rel 10497)'!$I:$I,0)),"nao encontrado")</f>
        <v>SORVETE 1 LT CHOCOLA</v>
      </c>
      <c r="AC3416" s="1" t="n">
        <v>259102</v>
      </c>
    </row>
    <row r="3417" customFormat="false" ht="12.75" hidden="false" customHeight="true" outlineLevel="0" collapsed="false">
      <c r="A3417" s="1" t="n">
        <v>3</v>
      </c>
      <c r="B3417" s="15" t="n">
        <v>46266</v>
      </c>
      <c r="C3417" s="15" t="n">
        <v>46288</v>
      </c>
      <c r="D3417" s="1" t="n">
        <v>1672</v>
      </c>
      <c r="E3417" s="1" t="s">
        <v>87</v>
      </c>
      <c r="F3417" s="1" t="n">
        <v>24</v>
      </c>
      <c r="G3417" s="1" t="s">
        <v>64</v>
      </c>
      <c r="H3417" s="1" t="n">
        <v>2110405</v>
      </c>
      <c r="I3417" s="1" t="s">
        <v>57</v>
      </c>
      <c r="J3417" s="1" t="n">
        <v>1653048</v>
      </c>
      <c r="L3417" s="1" t="n">
        <v>14404992</v>
      </c>
      <c r="M3417" s="1" t="s">
        <v>35</v>
      </c>
      <c r="N3417" s="1" t="s">
        <v>59</v>
      </c>
      <c r="P3417" s="1" t="n">
        <v>167</v>
      </c>
      <c r="Q3417" s="1" t="s">
        <v>119</v>
      </c>
      <c r="R3417" s="1" t="s">
        <v>66</v>
      </c>
      <c r="S3417" s="1" t="n">
        <v>1130101</v>
      </c>
      <c r="T3417" s="1" t="s">
        <v>67</v>
      </c>
      <c r="U3417" s="1" t="n">
        <v>365</v>
      </c>
      <c r="W3417" s="1" t="n">
        <v>0</v>
      </c>
      <c r="X3417" s="1" t="s">
        <v>2760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AGUACRIM 20L</v>
      </c>
      <c r="AC3417" s="1" t="n">
        <v>1440499</v>
      </c>
    </row>
    <row r="3418" customFormat="false" ht="12.75" hidden="false" customHeight="true" outlineLevel="0" collapsed="false">
      <c r="A3418" s="1" t="n">
        <v>3</v>
      </c>
      <c r="B3418" s="15" t="n">
        <v>46269</v>
      </c>
      <c r="C3418" s="15" t="n">
        <v>46289</v>
      </c>
      <c r="D3418" s="1" t="n">
        <v>1815</v>
      </c>
      <c r="E3418" s="1" t="s">
        <v>73</v>
      </c>
      <c r="F3418" s="1" t="n">
        <v>24</v>
      </c>
      <c r="G3418" s="1" t="s">
        <v>64</v>
      </c>
      <c r="H3418" s="1" t="n">
        <v>2110405</v>
      </c>
      <c r="I3418" s="1" t="s">
        <v>57</v>
      </c>
      <c r="J3418" s="1" t="n">
        <v>1652994</v>
      </c>
      <c r="L3418" s="1" t="n">
        <v>4663652</v>
      </c>
      <c r="M3418" s="1" t="s">
        <v>35</v>
      </c>
      <c r="N3418" s="1" t="s">
        <v>59</v>
      </c>
      <c r="P3418" s="1" t="n">
        <v>167</v>
      </c>
      <c r="Q3418" s="1" t="s">
        <v>119</v>
      </c>
      <c r="R3418" s="1" t="s">
        <v>66</v>
      </c>
      <c r="S3418" s="1" t="n">
        <v>1130101</v>
      </c>
      <c r="T3418" s="1" t="s">
        <v>67</v>
      </c>
      <c r="U3418" s="1" t="n">
        <v>1268.35</v>
      </c>
      <c r="W3418" s="1" t="n">
        <v>0</v>
      </c>
      <c r="X3418" s="1" t="s">
        <v>2761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FIGADO BOVINO KG</v>
      </c>
      <c r="AC3418" s="1" t="n">
        <v>401452</v>
      </c>
    </row>
    <row r="3419" customFormat="false" ht="12.75" hidden="false" customHeight="true" outlineLevel="0" collapsed="false">
      <c r="A3419" s="1" t="n">
        <v>3</v>
      </c>
      <c r="B3419" s="15" t="n">
        <v>46001</v>
      </c>
      <c r="C3419" s="15" t="n">
        <v>46290</v>
      </c>
      <c r="D3419" s="1" t="n">
        <v>1839</v>
      </c>
      <c r="E3419" s="1" t="s">
        <v>801</v>
      </c>
      <c r="F3419" s="1" t="n">
        <v>24</v>
      </c>
      <c r="G3419" s="1" t="s">
        <v>64</v>
      </c>
      <c r="H3419" s="1" t="n">
        <v>2110102</v>
      </c>
      <c r="I3419" s="1" t="s">
        <v>802</v>
      </c>
      <c r="J3419" s="1" t="n">
        <v>315650</v>
      </c>
      <c r="L3419" s="1" t="n">
        <v>86749</v>
      </c>
      <c r="M3419" s="1" t="s">
        <v>2179</v>
      </c>
      <c r="N3419" s="1" t="s">
        <v>89</v>
      </c>
      <c r="P3419" s="1" t="n">
        <v>163</v>
      </c>
      <c r="Q3419" s="1" t="s">
        <v>37</v>
      </c>
      <c r="R3419" s="1" t="s">
        <v>41</v>
      </c>
      <c r="S3419" s="1" t="n">
        <v>4210204</v>
      </c>
      <c r="T3419" s="1" t="s">
        <v>803</v>
      </c>
      <c r="U3419" s="1" t="n">
        <v>47.99</v>
      </c>
      <c r="W3419" s="1" t="n">
        <v>0</v>
      </c>
      <c r="X3419" s="1" t="s">
        <v>2762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 t="str">
        <f aca="false">IFERROR(INDEX('Mov Entradas (Rel 10497)'!$L:$L,MATCH(AC3419,'Mov Entradas (Rel 10497)'!$I:$I,0)),"nao encontrado")</f>
        <v>nao encontrado</v>
      </c>
      <c r="AC3419" s="1" t="n">
        <v>86749</v>
      </c>
    </row>
    <row r="3420" customFormat="false" ht="12.75" hidden="false" customHeight="true" outlineLevel="0" collapsed="false">
      <c r="A3420" s="1" t="n">
        <v>3</v>
      </c>
      <c r="B3420" s="15" t="n">
        <v>45991</v>
      </c>
      <c r="C3420" s="15" t="n">
        <v>46290</v>
      </c>
      <c r="D3420" s="1" t="n">
        <v>10054</v>
      </c>
      <c r="E3420" s="1" t="s">
        <v>805</v>
      </c>
      <c r="F3420" s="1" t="n">
        <v>2</v>
      </c>
      <c r="G3420" s="1" t="s">
        <v>624</v>
      </c>
      <c r="H3420" s="1" t="n">
        <v>2110405</v>
      </c>
      <c r="I3420" s="1" t="s">
        <v>57</v>
      </c>
      <c r="J3420" s="1" t="n">
        <v>777941</v>
      </c>
      <c r="L3420" s="1" t="n">
        <v>123778</v>
      </c>
      <c r="M3420" s="1" t="s">
        <v>2179</v>
      </c>
      <c r="N3420" s="1" t="s">
        <v>59</v>
      </c>
      <c r="P3420" s="1" t="n">
        <v>129</v>
      </c>
      <c r="Q3420" s="1" t="s">
        <v>37</v>
      </c>
      <c r="R3420" s="1" t="s">
        <v>41</v>
      </c>
      <c r="S3420" s="1" t="n">
        <v>4210227</v>
      </c>
      <c r="T3420" s="1" t="s">
        <v>42</v>
      </c>
      <c r="U3420" s="1" t="n">
        <v>56.1</v>
      </c>
      <c r="W3420" s="1" t="n">
        <v>0</v>
      </c>
      <c r="X3420" s="1" t="s">
        <v>806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nao encontrado</v>
      </c>
      <c r="AC3420" s="1" t="n">
        <v>1318</v>
      </c>
    </row>
    <row r="3421" customFormat="false" ht="12.75" hidden="false" customHeight="true" outlineLevel="0" collapsed="false">
      <c r="A3421" s="1" t="n">
        <v>3</v>
      </c>
      <c r="B3421" s="15" t="n">
        <v>46157</v>
      </c>
      <c r="C3421" s="15" t="n">
        <v>46290</v>
      </c>
      <c r="D3421" s="1" t="n">
        <v>663</v>
      </c>
      <c r="E3421" s="1" t="s">
        <v>813</v>
      </c>
      <c r="F3421" s="1" t="n">
        <v>2</v>
      </c>
      <c r="G3421" s="1" t="s">
        <v>624</v>
      </c>
      <c r="H3421" s="1" t="n">
        <v>2110405</v>
      </c>
      <c r="I3421" s="1" t="s">
        <v>57</v>
      </c>
      <c r="J3421" s="1" t="n">
        <v>1107245</v>
      </c>
      <c r="L3421" s="1" t="n">
        <v>174077</v>
      </c>
      <c r="M3421" s="1" t="s">
        <v>35</v>
      </c>
      <c r="N3421" s="1" t="s">
        <v>59</v>
      </c>
      <c r="P3421" s="1" t="n">
        <v>128</v>
      </c>
      <c r="Q3421" s="1" t="s">
        <v>65</v>
      </c>
      <c r="R3421" s="1" t="s">
        <v>41</v>
      </c>
      <c r="S3421" s="1" t="n">
        <v>4210227</v>
      </c>
      <c r="T3421" s="1" t="s">
        <v>42</v>
      </c>
      <c r="U3421" s="1" t="n">
        <v>711.75</v>
      </c>
      <c r="W3421" s="1" t="n">
        <v>0</v>
      </c>
      <c r="X3421" s="1" t="s">
        <v>814</v>
      </c>
      <c r="Z3421" s="1" t="str">
        <f aca="false">IF($T3421="","",IFERROR(INDEX('Resumo Grupos'!$AC$3:$AC$200,MATCH($T3421,'Resumo Grupos'!$AB$3:$AB$200,0)),"n/d"))</f>
        <v>Despesa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nao encontrado</v>
      </c>
      <c r="AC3421" s="1" t="n">
        <v>12945</v>
      </c>
    </row>
    <row r="3422" customFormat="false" ht="12.75" hidden="false" customHeight="true" outlineLevel="0" collapsed="false">
      <c r="A3422" s="1" t="n">
        <v>3</v>
      </c>
      <c r="B3422" s="15" t="n">
        <v>46196</v>
      </c>
      <c r="C3422" s="15" t="n">
        <v>46290</v>
      </c>
      <c r="D3422" s="1" t="n">
        <v>560</v>
      </c>
      <c r="E3422" s="1" t="s">
        <v>281</v>
      </c>
      <c r="F3422" s="1" t="n">
        <v>24</v>
      </c>
      <c r="G3422" s="1" t="s">
        <v>64</v>
      </c>
      <c r="H3422" s="1" t="n">
        <v>2110101</v>
      </c>
      <c r="I3422" s="1" t="s">
        <v>53</v>
      </c>
      <c r="J3422" s="1" t="n">
        <v>1293646</v>
      </c>
      <c r="L3422" s="1" t="n">
        <v>1716</v>
      </c>
      <c r="M3422" s="1" t="s">
        <v>35</v>
      </c>
      <c r="N3422" s="1" t="s">
        <v>89</v>
      </c>
      <c r="P3422" s="1" t="n">
        <v>128</v>
      </c>
      <c r="Q3422" s="1" t="s">
        <v>65</v>
      </c>
      <c r="R3422" s="1" t="s">
        <v>66</v>
      </c>
      <c r="S3422" s="1" t="n">
        <v>1130101</v>
      </c>
      <c r="T3422" s="1" t="s">
        <v>67</v>
      </c>
      <c r="U3422" s="1" t="n">
        <v>250</v>
      </c>
      <c r="W3422" s="1" t="n">
        <v>0</v>
      </c>
      <c r="X3422" s="1" t="s">
        <v>2763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BISCOITOS DA MARIA S</v>
      </c>
      <c r="AC3422" s="1" t="n">
        <v>1716</v>
      </c>
    </row>
    <row r="3423" customFormat="false" ht="12.75" hidden="false" customHeight="true" outlineLevel="0" collapsed="false">
      <c r="A3423" s="1" t="n">
        <v>3</v>
      </c>
      <c r="B3423" s="15" t="n">
        <v>46231</v>
      </c>
      <c r="C3423" s="15" t="n">
        <v>46290</v>
      </c>
      <c r="D3423" s="1" t="n">
        <v>928</v>
      </c>
      <c r="E3423" s="1" t="s">
        <v>862</v>
      </c>
      <c r="F3423" s="1" t="n">
        <v>24</v>
      </c>
      <c r="G3423" s="1" t="s">
        <v>64</v>
      </c>
      <c r="H3423" s="1" t="n">
        <v>2110405</v>
      </c>
      <c r="I3423" s="1" t="s">
        <v>57</v>
      </c>
      <c r="J3423" s="1" t="n">
        <v>1464994</v>
      </c>
      <c r="L3423" s="1" t="n">
        <v>227912</v>
      </c>
      <c r="M3423" s="1" t="s">
        <v>189</v>
      </c>
      <c r="N3423" s="1" t="s">
        <v>59</v>
      </c>
      <c r="P3423" s="1" t="n">
        <v>101</v>
      </c>
      <c r="Q3423" s="1" t="s">
        <v>60</v>
      </c>
      <c r="R3423" s="1" t="s">
        <v>38</v>
      </c>
      <c r="S3423" s="1" t="n">
        <v>421033</v>
      </c>
      <c r="T3423" s="1" t="s">
        <v>863</v>
      </c>
      <c r="U3423" s="1" t="n">
        <v>299.9</v>
      </c>
      <c r="W3423" s="1" t="n">
        <v>0</v>
      </c>
      <c r="X3423" s="1" t="s">
        <v>864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</row>
    <row r="3424" customFormat="false" ht="12.75" hidden="false" customHeight="true" outlineLevel="0" collapsed="false">
      <c r="A3424" s="1" t="n">
        <v>3</v>
      </c>
      <c r="B3424" s="15" t="n">
        <v>46205</v>
      </c>
      <c r="C3424" s="15" t="n">
        <v>46290</v>
      </c>
      <c r="D3424" s="1" t="n">
        <v>663</v>
      </c>
      <c r="E3424" s="1" t="s">
        <v>813</v>
      </c>
      <c r="F3424" s="1" t="n">
        <v>59</v>
      </c>
      <c r="G3424" s="1" t="s">
        <v>1664</v>
      </c>
      <c r="H3424" s="1" t="n">
        <v>2110405</v>
      </c>
      <c r="I3424" s="1" t="s">
        <v>57</v>
      </c>
      <c r="J3424" s="1" t="n">
        <v>1465220</v>
      </c>
      <c r="L3424" s="1" t="n">
        <v>227946</v>
      </c>
      <c r="M3424" s="1" t="s">
        <v>35</v>
      </c>
      <c r="N3424" s="1" t="s">
        <v>59</v>
      </c>
      <c r="P3424" s="1" t="n">
        <v>167</v>
      </c>
      <c r="Q3424" s="1" t="s">
        <v>119</v>
      </c>
      <c r="R3424" s="1" t="s">
        <v>66</v>
      </c>
      <c r="S3424" s="1" t="n">
        <v>1130101</v>
      </c>
      <c r="T3424" s="1" t="s">
        <v>67</v>
      </c>
      <c r="U3424" s="1" t="n">
        <v>93.33</v>
      </c>
      <c r="W3424" s="1" t="n">
        <v>0</v>
      </c>
      <c r="X3424" s="1" t="s">
        <v>2764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</row>
    <row r="3425" customFormat="false" ht="12.75" hidden="false" customHeight="true" outlineLevel="0" collapsed="false">
      <c r="A3425" s="1" t="n">
        <v>3</v>
      </c>
      <c r="B3425" s="15" t="n">
        <v>46231</v>
      </c>
      <c r="C3425" s="15" t="n">
        <v>46290</v>
      </c>
      <c r="D3425" s="1" t="n">
        <v>875</v>
      </c>
      <c r="E3425" s="1" t="s">
        <v>820</v>
      </c>
      <c r="F3425" s="1" t="n">
        <v>59</v>
      </c>
      <c r="G3425" s="1" t="s">
        <v>1664</v>
      </c>
      <c r="H3425" s="1" t="n">
        <v>2110405</v>
      </c>
      <c r="I3425" s="1" t="s">
        <v>57</v>
      </c>
      <c r="J3425" s="1" t="n">
        <v>1472837</v>
      </c>
      <c r="L3425" s="1" t="n">
        <v>18872</v>
      </c>
      <c r="M3425" s="1" t="s">
        <v>35</v>
      </c>
      <c r="N3425" s="1" t="s">
        <v>59</v>
      </c>
      <c r="P3425" s="1" t="n">
        <v>167</v>
      </c>
      <c r="Q3425" s="1" t="s">
        <v>119</v>
      </c>
      <c r="R3425" s="1" t="s">
        <v>66</v>
      </c>
      <c r="S3425" s="1" t="n">
        <v>1130101</v>
      </c>
      <c r="T3425" s="1" t="s">
        <v>67</v>
      </c>
      <c r="U3425" s="1" t="n">
        <v>1615.17</v>
      </c>
      <c r="W3425" s="1" t="n">
        <v>0</v>
      </c>
      <c r="X3425" s="1" t="s">
        <v>2347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FONE OUVIDO BASIKE F</v>
      </c>
      <c r="AC3425" s="1" t="n">
        <v>1887</v>
      </c>
    </row>
    <row r="3426" customFormat="false" ht="12.75" hidden="false" customHeight="true" outlineLevel="0" collapsed="false">
      <c r="A3426" s="1" t="n">
        <v>3</v>
      </c>
      <c r="B3426" s="15" t="n">
        <v>46237</v>
      </c>
      <c r="C3426" s="15" t="n">
        <v>46290</v>
      </c>
      <c r="D3426" s="1" t="n">
        <v>10101</v>
      </c>
      <c r="E3426" s="1" t="s">
        <v>2348</v>
      </c>
      <c r="F3426" s="1" t="n">
        <v>59</v>
      </c>
      <c r="G3426" s="1" t="s">
        <v>1664</v>
      </c>
      <c r="H3426" s="1" t="n">
        <v>2110405</v>
      </c>
      <c r="I3426" s="1" t="s">
        <v>57</v>
      </c>
      <c r="J3426" s="1" t="n">
        <v>1498493</v>
      </c>
      <c r="L3426" s="1" t="n">
        <v>232740</v>
      </c>
      <c r="M3426" s="1" t="s">
        <v>35</v>
      </c>
      <c r="N3426" s="1" t="s">
        <v>59</v>
      </c>
      <c r="P3426" s="1" t="n">
        <v>167</v>
      </c>
      <c r="Q3426" s="1" t="s">
        <v>119</v>
      </c>
      <c r="R3426" s="1" t="s">
        <v>41</v>
      </c>
      <c r="S3426" s="1" t="n">
        <v>4210227</v>
      </c>
      <c r="T3426" s="1" t="s">
        <v>42</v>
      </c>
      <c r="U3426" s="1" t="n">
        <v>256.8</v>
      </c>
      <c r="W3426" s="1" t="n">
        <v>0</v>
      </c>
      <c r="X3426" s="1" t="s">
        <v>2765</v>
      </c>
      <c r="Z3426" s="1" t="str">
        <f aca="false">IF($T3426="","",IFERROR(INDEX('Resumo Grupos'!$AC$3:$AC$200,MATCH($T3426,'Resumo Grupos'!$AB$3:$AB$200,0)),"n/d"))</f>
        <v>Despesa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SMARTPHONE MOTOROLA G06 4/128GB AZ</v>
      </c>
      <c r="AC3426" s="1" t="n">
        <v>259616</v>
      </c>
    </row>
    <row r="3427" customFormat="false" ht="12.75" hidden="false" customHeight="true" outlineLevel="0" collapsed="false">
      <c r="A3427" s="1" t="n">
        <v>3</v>
      </c>
      <c r="B3427" s="15" t="n">
        <v>46261</v>
      </c>
      <c r="C3427" s="15" t="n">
        <v>46290</v>
      </c>
      <c r="D3427" s="1" t="n">
        <v>10037</v>
      </c>
      <c r="E3427" s="1" t="s">
        <v>467</v>
      </c>
      <c r="F3427" s="1" t="n">
        <v>24</v>
      </c>
      <c r="G3427" s="1" t="s">
        <v>64</v>
      </c>
      <c r="H3427" s="1" t="n">
        <v>2110405</v>
      </c>
      <c r="I3427" s="1" t="s">
        <v>57</v>
      </c>
      <c r="J3427" s="1" t="n">
        <v>1618428</v>
      </c>
      <c r="L3427" s="1" t="n">
        <v>33572</v>
      </c>
      <c r="M3427" s="1" t="s">
        <v>35</v>
      </c>
      <c r="N3427" s="1" t="s">
        <v>59</v>
      </c>
      <c r="P3427" s="1" t="n">
        <v>167</v>
      </c>
      <c r="Q3427" s="1" t="s">
        <v>119</v>
      </c>
      <c r="R3427" s="1" t="s">
        <v>66</v>
      </c>
      <c r="S3427" s="1" t="n">
        <v>1130101</v>
      </c>
      <c r="T3427" s="1" t="s">
        <v>67</v>
      </c>
      <c r="U3427" s="1" t="n">
        <v>457.88</v>
      </c>
      <c r="W3427" s="1" t="n">
        <v>0</v>
      </c>
      <c r="X3427" s="1" t="s">
        <v>2766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RACAO BOLT CAES KG</v>
      </c>
      <c r="AC3427" s="1" t="n">
        <v>3357</v>
      </c>
    </row>
    <row r="3428" customFormat="false" ht="12.75" hidden="false" customHeight="true" outlineLevel="0" collapsed="false">
      <c r="A3428" s="1" t="n">
        <v>3</v>
      </c>
      <c r="B3428" s="15" t="n">
        <v>46269</v>
      </c>
      <c r="C3428" s="15" t="n">
        <v>46290</v>
      </c>
      <c r="D3428" s="1" t="n">
        <v>616</v>
      </c>
      <c r="E3428" s="1" t="s">
        <v>2740</v>
      </c>
      <c r="F3428" s="1" t="n">
        <v>24</v>
      </c>
      <c r="G3428" s="1" t="s">
        <v>64</v>
      </c>
      <c r="H3428" s="1" t="n">
        <v>2110405</v>
      </c>
      <c r="I3428" s="1" t="s">
        <v>57</v>
      </c>
      <c r="J3428" s="1" t="n">
        <v>1653124</v>
      </c>
      <c r="L3428" s="1" t="n">
        <v>3755962</v>
      </c>
      <c r="M3428" s="1" t="s">
        <v>35</v>
      </c>
      <c r="N3428" s="1" t="s">
        <v>59</v>
      </c>
      <c r="P3428" s="1" t="n">
        <v>167</v>
      </c>
      <c r="Q3428" s="1" t="s">
        <v>119</v>
      </c>
      <c r="R3428" s="1" t="s">
        <v>66</v>
      </c>
      <c r="S3428" s="1" t="n">
        <v>1130101</v>
      </c>
      <c r="T3428" s="1" t="s">
        <v>67</v>
      </c>
      <c r="U3428" s="1" t="n">
        <v>375.44</v>
      </c>
      <c r="W3428" s="1" t="n">
        <v>0</v>
      </c>
      <c r="X3428" s="1" t="s">
        <v>2767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ANELINATUPY PRETO</v>
      </c>
      <c r="AC3428" s="1" t="n">
        <v>320421</v>
      </c>
    </row>
    <row r="3429" customFormat="false" ht="12.75" hidden="false" customHeight="true" outlineLevel="0" collapsed="false">
      <c r="A3429" s="1" t="n">
        <v>3</v>
      </c>
      <c r="B3429" s="15" t="n">
        <v>46269</v>
      </c>
      <c r="C3429" s="15" t="n">
        <v>46290</v>
      </c>
      <c r="D3429" s="1" t="n">
        <v>616</v>
      </c>
      <c r="E3429" s="1" t="s">
        <v>2740</v>
      </c>
      <c r="F3429" s="1" t="n">
        <v>24</v>
      </c>
      <c r="G3429" s="1" t="s">
        <v>64</v>
      </c>
      <c r="H3429" s="1" t="n">
        <v>2110405</v>
      </c>
      <c r="I3429" s="1" t="s">
        <v>57</v>
      </c>
      <c r="J3429" s="1" t="n">
        <v>1653150</v>
      </c>
      <c r="L3429" s="1" t="n">
        <v>3756442</v>
      </c>
      <c r="M3429" s="1" t="s">
        <v>35</v>
      </c>
      <c r="N3429" s="1" t="s">
        <v>59</v>
      </c>
      <c r="P3429" s="1" t="n">
        <v>167</v>
      </c>
      <c r="Q3429" s="1" t="s">
        <v>119</v>
      </c>
      <c r="R3429" s="1" t="s">
        <v>66</v>
      </c>
      <c r="S3429" s="1" t="n">
        <v>1130101</v>
      </c>
      <c r="T3429" s="1" t="s">
        <v>67</v>
      </c>
      <c r="U3429" s="1" t="n">
        <v>663.21</v>
      </c>
      <c r="W3429" s="1" t="n">
        <v>0</v>
      </c>
      <c r="X3429" s="1" t="s">
        <v>2768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COLA DE ISOPOR POLAR</v>
      </c>
      <c r="AC3429" s="1" t="n">
        <v>320422</v>
      </c>
    </row>
    <row r="3430" customFormat="false" ht="12.75" hidden="false" customHeight="true" outlineLevel="0" collapsed="false">
      <c r="A3430" s="1" t="n">
        <v>3</v>
      </c>
      <c r="B3430" s="15" t="n">
        <v>46258</v>
      </c>
      <c r="C3430" s="15" t="n">
        <v>46293</v>
      </c>
      <c r="D3430" s="1" t="n">
        <v>10012</v>
      </c>
      <c r="E3430" s="1" t="s">
        <v>504</v>
      </c>
      <c r="F3430" s="1" t="n">
        <v>24</v>
      </c>
      <c r="G3430" s="1" t="s">
        <v>64</v>
      </c>
      <c r="H3430" s="1" t="n">
        <v>2110405</v>
      </c>
      <c r="I3430" s="1" t="s">
        <v>57</v>
      </c>
      <c r="J3430" s="1" t="n">
        <v>1608862</v>
      </c>
      <c r="L3430" s="1" t="n">
        <v>19672743</v>
      </c>
      <c r="M3430" s="1" t="s">
        <v>35</v>
      </c>
      <c r="N3430" s="1" t="s">
        <v>59</v>
      </c>
      <c r="P3430" s="1" t="n">
        <v>167</v>
      </c>
      <c r="Q3430" s="1" t="s">
        <v>119</v>
      </c>
      <c r="R3430" s="1" t="s">
        <v>66</v>
      </c>
      <c r="S3430" s="1" t="n">
        <v>1130101</v>
      </c>
      <c r="T3430" s="1" t="s">
        <v>67</v>
      </c>
      <c r="U3430" s="1" t="n">
        <v>524.88</v>
      </c>
      <c r="W3430" s="1" t="n">
        <v>0</v>
      </c>
      <c r="X3430" s="1" t="s">
        <v>2769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SAB PHEBO ODOR90G</v>
      </c>
      <c r="AC3430" s="1" t="n">
        <v>1967274</v>
      </c>
    </row>
    <row r="3431" customFormat="false" ht="12.75" hidden="false" customHeight="true" outlineLevel="0" collapsed="false">
      <c r="A3431" s="1" t="n">
        <v>3</v>
      </c>
      <c r="B3431" s="15" t="n">
        <v>46261</v>
      </c>
      <c r="C3431" s="15" t="n">
        <v>46293</v>
      </c>
      <c r="D3431" s="1" t="n">
        <v>1699</v>
      </c>
      <c r="E3431" s="1" t="s">
        <v>80</v>
      </c>
      <c r="F3431" s="1" t="n">
        <v>24</v>
      </c>
      <c r="G3431" s="1" t="s">
        <v>64</v>
      </c>
      <c r="H3431" s="1" t="n">
        <v>2110405</v>
      </c>
      <c r="I3431" s="1" t="s">
        <v>57</v>
      </c>
      <c r="J3431" s="1" t="n">
        <v>1613375</v>
      </c>
      <c r="L3431" s="1" t="n">
        <v>3125773</v>
      </c>
      <c r="M3431" s="1" t="s">
        <v>35</v>
      </c>
      <c r="N3431" s="1" t="s">
        <v>59</v>
      </c>
      <c r="P3431" s="1" t="n">
        <v>167</v>
      </c>
      <c r="Q3431" s="1" t="s">
        <v>119</v>
      </c>
      <c r="R3431" s="1" t="s">
        <v>66</v>
      </c>
      <c r="S3431" s="1" t="n">
        <v>1130101</v>
      </c>
      <c r="T3431" s="1" t="s">
        <v>67</v>
      </c>
      <c r="U3431" s="1" t="n">
        <v>1065.1</v>
      </c>
      <c r="W3431" s="1" t="n">
        <v>0</v>
      </c>
      <c r="X3431" s="1" t="s">
        <v>2770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ARROZ BRA. FACCIO 1K</v>
      </c>
      <c r="AC3431" s="1" t="n">
        <v>312577</v>
      </c>
    </row>
    <row r="3432" customFormat="false" ht="12.75" hidden="false" customHeight="true" outlineLevel="0" collapsed="false">
      <c r="A3432" s="1" t="n">
        <v>3</v>
      </c>
      <c r="B3432" s="15" t="n">
        <v>46248</v>
      </c>
      <c r="C3432" s="15" t="n">
        <v>46294</v>
      </c>
      <c r="D3432" s="1" t="n">
        <v>1739</v>
      </c>
      <c r="E3432" s="1" t="s">
        <v>2622</v>
      </c>
      <c r="F3432" s="1" t="n">
        <v>24</v>
      </c>
      <c r="G3432" s="1" t="s">
        <v>64</v>
      </c>
      <c r="H3432" s="1" t="n">
        <v>2110405</v>
      </c>
      <c r="I3432" s="1" t="s">
        <v>57</v>
      </c>
      <c r="J3432" s="1" t="n">
        <v>1566624</v>
      </c>
      <c r="L3432" s="1" t="n">
        <v>2551474</v>
      </c>
      <c r="M3432" s="1" t="s">
        <v>35</v>
      </c>
      <c r="N3432" s="1" t="s">
        <v>59</v>
      </c>
      <c r="P3432" s="1" t="n">
        <v>167</v>
      </c>
      <c r="Q3432" s="1" t="s">
        <v>119</v>
      </c>
      <c r="R3432" s="1" t="s">
        <v>66</v>
      </c>
      <c r="S3432" s="1" t="n">
        <v>1130101</v>
      </c>
      <c r="T3432" s="1" t="s">
        <v>67</v>
      </c>
      <c r="U3432" s="1" t="n">
        <v>842.29</v>
      </c>
      <c r="W3432" s="1" t="n">
        <v>0</v>
      </c>
      <c r="X3432" s="1" t="s">
        <v>2771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PRESERVATIVO LV8 PG6</v>
      </c>
      <c r="AC3432" s="1" t="n">
        <v>255147</v>
      </c>
    </row>
    <row r="3433" customFormat="false" ht="12.75" hidden="false" customHeight="true" outlineLevel="0" collapsed="false">
      <c r="A3433" s="1" t="n">
        <v>3</v>
      </c>
      <c r="B3433" s="15" t="n">
        <v>46260</v>
      </c>
      <c r="C3433" s="15" t="n">
        <v>46295</v>
      </c>
      <c r="D3433" s="1" t="n">
        <v>794</v>
      </c>
      <c r="E3433" s="1" t="s">
        <v>191</v>
      </c>
      <c r="F3433" s="1" t="n">
        <v>24</v>
      </c>
      <c r="G3433" s="1" t="s">
        <v>64</v>
      </c>
      <c r="H3433" s="1" t="n">
        <v>2110405</v>
      </c>
      <c r="I3433" s="1" t="s">
        <v>57</v>
      </c>
      <c r="J3433" s="1" t="n">
        <v>1608550</v>
      </c>
      <c r="L3433" s="1" t="n">
        <v>59754</v>
      </c>
      <c r="M3433" s="1" t="s">
        <v>35</v>
      </c>
      <c r="N3433" s="1" t="s">
        <v>59</v>
      </c>
      <c r="P3433" s="1" t="n">
        <v>167</v>
      </c>
      <c r="Q3433" s="1" t="s">
        <v>119</v>
      </c>
      <c r="R3433" s="1" t="s">
        <v>66</v>
      </c>
      <c r="S3433" s="1" t="n">
        <v>1130101</v>
      </c>
      <c r="T3433" s="1" t="s">
        <v>67</v>
      </c>
      <c r="U3433" s="1" t="n">
        <v>1460.01</v>
      </c>
      <c r="W3433" s="1" t="n">
        <v>0</v>
      </c>
      <c r="X3433" s="1" t="s">
        <v>2772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SACOLA DE 3KG</v>
      </c>
      <c r="AC3433" s="1" t="n">
        <v>8770</v>
      </c>
    </row>
    <row r="3434" customFormat="false" ht="12.75" hidden="false" customHeight="true" outlineLevel="0" collapsed="false">
      <c r="A3434" s="1" t="n">
        <v>3</v>
      </c>
      <c r="B3434" s="15" t="n">
        <v>46269</v>
      </c>
      <c r="C3434" s="15" t="n">
        <v>46295</v>
      </c>
      <c r="D3434" s="1" t="n">
        <v>1815</v>
      </c>
      <c r="E3434" s="1" t="s">
        <v>73</v>
      </c>
      <c r="F3434" s="1" t="n">
        <v>24</v>
      </c>
      <c r="G3434" s="1" t="s">
        <v>64</v>
      </c>
      <c r="H3434" s="1" t="n">
        <v>2110405</v>
      </c>
      <c r="I3434" s="1" t="s">
        <v>57</v>
      </c>
      <c r="J3434" s="1" t="n">
        <v>1652997</v>
      </c>
      <c r="L3434" s="1" t="n">
        <v>4663653</v>
      </c>
      <c r="M3434" s="1" t="s">
        <v>35</v>
      </c>
      <c r="N3434" s="1" t="s">
        <v>59</v>
      </c>
      <c r="P3434" s="1" t="n">
        <v>167</v>
      </c>
      <c r="Q3434" s="1" t="s">
        <v>119</v>
      </c>
      <c r="R3434" s="1" t="s">
        <v>66</v>
      </c>
      <c r="S3434" s="1" t="n">
        <v>1130101</v>
      </c>
      <c r="T3434" s="1" t="s">
        <v>67</v>
      </c>
      <c r="U3434" s="1" t="n">
        <v>1268.36</v>
      </c>
      <c r="W3434" s="1" t="n">
        <v>0</v>
      </c>
      <c r="X3434" s="1" t="s">
        <v>2773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FIGADO BOVINO KG</v>
      </c>
      <c r="AC3434" s="1" t="n">
        <v>401452</v>
      </c>
    </row>
    <row r="3435" customFormat="false" ht="12.75" hidden="false" customHeight="true" outlineLevel="0" collapsed="false">
      <c r="A3435" s="1" t="n">
        <v>3</v>
      </c>
      <c r="B3435" s="15" t="n">
        <v>46231</v>
      </c>
      <c r="C3435" s="15" t="n">
        <v>46297</v>
      </c>
      <c r="D3435" s="1" t="n">
        <v>1778</v>
      </c>
      <c r="E3435" s="1" t="s">
        <v>143</v>
      </c>
      <c r="F3435" s="1" t="n">
        <v>24</v>
      </c>
      <c r="G3435" s="1" t="s">
        <v>64</v>
      </c>
      <c r="H3435" s="1" t="n">
        <v>2110405</v>
      </c>
      <c r="I3435" s="1" t="s">
        <v>57</v>
      </c>
      <c r="J3435" s="1" t="n">
        <v>1464589</v>
      </c>
      <c r="L3435" s="1" t="n">
        <v>227862</v>
      </c>
      <c r="M3435" s="1" t="s">
        <v>189</v>
      </c>
      <c r="N3435" s="1" t="s">
        <v>59</v>
      </c>
      <c r="P3435" s="1" t="n">
        <v>101</v>
      </c>
      <c r="Q3435" s="1" t="s">
        <v>60</v>
      </c>
      <c r="R3435" s="1" t="s">
        <v>41</v>
      </c>
      <c r="S3435" s="1" t="n">
        <v>4210207</v>
      </c>
      <c r="T3435" s="1" t="s">
        <v>144</v>
      </c>
      <c r="U3435" s="1" t="n">
        <v>337.29</v>
      </c>
      <c r="W3435" s="1" t="n">
        <v>0</v>
      </c>
      <c r="X3435" s="1" t="s">
        <v>2774</v>
      </c>
      <c r="Z3435" s="1" t="str">
        <f aca="false">IF($T3435="","",IFERROR(INDEX('Resumo Grupos'!$AC$3:$AC$200,MATCH($T3435,'Resumo Grupos'!$AB$3:$AB$200,0)),"n/d"))</f>
        <v>Despesa</v>
      </c>
      <c r="AA3435" s="1" t="str">
        <f aca="false">IF($T3435="","",IF(COUNTIF('Resumo Grupos'!$AE$3:$AE$40,$T3435)&gt;0,"NAO","SIM"))</f>
        <v>SIM</v>
      </c>
    </row>
    <row r="3436" customFormat="false" ht="12.75" hidden="false" customHeight="true" outlineLevel="0" collapsed="false">
      <c r="A3436" s="1" t="n">
        <v>3</v>
      </c>
      <c r="B3436" s="15" t="n">
        <v>46205</v>
      </c>
      <c r="C3436" s="15" t="n">
        <v>46297</v>
      </c>
      <c r="D3436" s="1" t="n">
        <v>1789</v>
      </c>
      <c r="E3436" s="1" t="s">
        <v>82</v>
      </c>
      <c r="F3436" s="1" t="n">
        <v>24</v>
      </c>
      <c r="G3436" s="1" t="s">
        <v>64</v>
      </c>
      <c r="H3436" s="1" t="n">
        <v>2110405</v>
      </c>
      <c r="I3436" s="1" t="s">
        <v>57</v>
      </c>
      <c r="J3436" s="1" t="n">
        <v>1464602</v>
      </c>
      <c r="L3436" s="1" t="n">
        <v>227866</v>
      </c>
      <c r="M3436" s="1" t="s">
        <v>189</v>
      </c>
      <c r="N3436" s="1" t="s">
        <v>59</v>
      </c>
      <c r="P3436" s="1" t="n">
        <v>101</v>
      </c>
      <c r="Q3436" s="1" t="s">
        <v>60</v>
      </c>
      <c r="R3436" s="1" t="s">
        <v>83</v>
      </c>
      <c r="S3436" s="1" t="n">
        <v>4210112</v>
      </c>
      <c r="T3436" s="1" t="s">
        <v>84</v>
      </c>
      <c r="U3436" s="1" t="n">
        <v>5500</v>
      </c>
      <c r="W3436" s="1" t="n">
        <v>0</v>
      </c>
      <c r="X3436" s="1" t="s">
        <v>2616</v>
      </c>
      <c r="Z3436" s="1" t="str">
        <f aca="false">IF($T3436="","",IFERROR(INDEX('Resumo Grupos'!$AC$3:$AC$200,MATCH($T3436,'Resumo Grupos'!$AB$3:$AB$200,0)),"n/d"))</f>
        <v>Despesa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" t="n">
        <v>3</v>
      </c>
      <c r="B3437" s="15" t="n">
        <v>46231</v>
      </c>
      <c r="C3437" s="15" t="n">
        <v>46297</v>
      </c>
      <c r="D3437" s="1" t="n">
        <v>49</v>
      </c>
      <c r="E3437" s="1" t="s">
        <v>165</v>
      </c>
      <c r="F3437" s="1" t="n">
        <v>34</v>
      </c>
      <c r="G3437" s="1" t="s">
        <v>56</v>
      </c>
      <c r="H3437" s="1" t="n">
        <v>2110405</v>
      </c>
      <c r="I3437" s="1" t="s">
        <v>57</v>
      </c>
      <c r="J3437" s="1" t="n">
        <v>1464754</v>
      </c>
      <c r="L3437" s="1" t="n">
        <v>227889</v>
      </c>
      <c r="M3437" s="1" t="s">
        <v>310</v>
      </c>
      <c r="N3437" s="1" t="s">
        <v>59</v>
      </c>
      <c r="P3437" s="1" t="n">
        <v>101</v>
      </c>
      <c r="Q3437" s="1" t="s">
        <v>60</v>
      </c>
      <c r="R3437" s="1" t="s">
        <v>166</v>
      </c>
      <c r="S3437" s="1" t="n">
        <v>2110901</v>
      </c>
      <c r="T3437" s="1" t="s">
        <v>167</v>
      </c>
      <c r="U3437" s="1" t="n">
        <v>4000</v>
      </c>
      <c r="W3437" s="1" t="n">
        <v>0</v>
      </c>
      <c r="X3437" s="1" t="s">
        <v>2775</v>
      </c>
      <c r="Z3437" s="1" t="str">
        <f aca="false">IF($T3437="","",IFERROR(INDEX('Resumo Grupos'!$AC$3:$AC$200,MATCH($T3437,'Resumo Grupos'!$AB$3:$AB$200,0)),"n/d"))</f>
        <v>Empréstimo</v>
      </c>
      <c r="AA3437" s="1" t="str">
        <f aca="false">IF($T3437="","",IF(COUNTIF('Resumo Grupos'!$AE$3:$AE$40,$T3437)&gt;0,"NAO","SIM"))</f>
        <v>SIM</v>
      </c>
    </row>
    <row r="3438" customFormat="false" ht="12.75" hidden="false" customHeight="true" outlineLevel="0" collapsed="false">
      <c r="A3438" s="1" t="n">
        <v>3</v>
      </c>
      <c r="B3438" s="15" t="n">
        <v>46261</v>
      </c>
      <c r="C3438" s="15" t="n">
        <v>46297</v>
      </c>
      <c r="D3438" s="1" t="n">
        <v>10037</v>
      </c>
      <c r="E3438" s="1" t="s">
        <v>467</v>
      </c>
      <c r="F3438" s="1" t="n">
        <v>24</v>
      </c>
      <c r="G3438" s="1" t="s">
        <v>64</v>
      </c>
      <c r="H3438" s="1" t="n">
        <v>2110405</v>
      </c>
      <c r="I3438" s="1" t="s">
        <v>57</v>
      </c>
      <c r="J3438" s="1" t="n">
        <v>1618435</v>
      </c>
      <c r="L3438" s="1" t="n">
        <v>33573</v>
      </c>
      <c r="M3438" s="1" t="s">
        <v>35</v>
      </c>
      <c r="N3438" s="1" t="s">
        <v>59</v>
      </c>
      <c r="P3438" s="1" t="n">
        <v>167</v>
      </c>
      <c r="Q3438" s="1" t="s">
        <v>119</v>
      </c>
      <c r="R3438" s="1" t="s">
        <v>66</v>
      </c>
      <c r="S3438" s="1" t="n">
        <v>1130101</v>
      </c>
      <c r="T3438" s="1" t="s">
        <v>67</v>
      </c>
      <c r="U3438" s="1" t="n">
        <v>457.88</v>
      </c>
      <c r="W3438" s="1" t="n">
        <v>0</v>
      </c>
      <c r="X3438" s="1" t="s">
        <v>2776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RACAO BOLT CAES KG</v>
      </c>
      <c r="AC3438" s="1" t="n">
        <v>3357</v>
      </c>
    </row>
    <row r="3439" customFormat="false" ht="12.75" hidden="false" customHeight="true" outlineLevel="0" collapsed="false">
      <c r="A3439" s="1" t="n">
        <v>3</v>
      </c>
      <c r="B3439" s="15" t="n">
        <v>46269</v>
      </c>
      <c r="C3439" s="15" t="n">
        <v>46297</v>
      </c>
      <c r="D3439" s="1" t="n">
        <v>616</v>
      </c>
      <c r="E3439" s="1" t="s">
        <v>2740</v>
      </c>
      <c r="F3439" s="1" t="n">
        <v>24</v>
      </c>
      <c r="G3439" s="1" t="s">
        <v>64</v>
      </c>
      <c r="H3439" s="1" t="n">
        <v>2110405</v>
      </c>
      <c r="I3439" s="1" t="s">
        <v>57</v>
      </c>
      <c r="J3439" s="1" t="n">
        <v>1653127</v>
      </c>
      <c r="L3439" s="1" t="n">
        <v>3755963</v>
      </c>
      <c r="M3439" s="1" t="s">
        <v>35</v>
      </c>
      <c r="N3439" s="1" t="s">
        <v>59</v>
      </c>
      <c r="P3439" s="1" t="n">
        <v>167</v>
      </c>
      <c r="Q3439" s="1" t="s">
        <v>119</v>
      </c>
      <c r="R3439" s="1" t="s">
        <v>66</v>
      </c>
      <c r="S3439" s="1" t="n">
        <v>1130101</v>
      </c>
      <c r="T3439" s="1" t="s">
        <v>67</v>
      </c>
      <c r="U3439" s="1" t="n">
        <v>375.44</v>
      </c>
      <c r="W3439" s="1" t="n">
        <v>0</v>
      </c>
      <c r="X3439" s="1" t="s">
        <v>2777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ANELINATUPY PRETO</v>
      </c>
      <c r="AC3439" s="1" t="n">
        <v>320421</v>
      </c>
    </row>
    <row r="3440" customFormat="false" ht="12.75" hidden="false" customHeight="true" outlineLevel="0" collapsed="false">
      <c r="A3440" s="1" t="n">
        <v>3</v>
      </c>
      <c r="B3440" s="15" t="n">
        <v>46269</v>
      </c>
      <c r="C3440" s="15" t="n">
        <v>46297</v>
      </c>
      <c r="D3440" s="1" t="n">
        <v>616</v>
      </c>
      <c r="E3440" s="1" t="s">
        <v>2740</v>
      </c>
      <c r="F3440" s="1" t="n">
        <v>24</v>
      </c>
      <c r="G3440" s="1" t="s">
        <v>64</v>
      </c>
      <c r="H3440" s="1" t="n">
        <v>2110405</v>
      </c>
      <c r="I3440" s="1" t="s">
        <v>57</v>
      </c>
      <c r="J3440" s="1" t="n">
        <v>1653153</v>
      </c>
      <c r="L3440" s="1" t="n">
        <v>3756443</v>
      </c>
      <c r="M3440" s="1" t="s">
        <v>35</v>
      </c>
      <c r="N3440" s="1" t="s">
        <v>59</v>
      </c>
      <c r="P3440" s="1" t="n">
        <v>167</v>
      </c>
      <c r="Q3440" s="1" t="s">
        <v>119</v>
      </c>
      <c r="R3440" s="1" t="s">
        <v>66</v>
      </c>
      <c r="S3440" s="1" t="n">
        <v>1130101</v>
      </c>
      <c r="T3440" s="1" t="s">
        <v>67</v>
      </c>
      <c r="U3440" s="1" t="n">
        <v>663.21</v>
      </c>
      <c r="W3440" s="1" t="n">
        <v>0</v>
      </c>
      <c r="X3440" s="1" t="s">
        <v>2778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COLA DE ISOPOR POLAR</v>
      </c>
      <c r="AC3440" s="1" t="n">
        <v>320422</v>
      </c>
    </row>
    <row r="3441" customFormat="false" ht="12.75" hidden="false" customHeight="true" outlineLevel="0" collapsed="false">
      <c r="A3441" s="1" t="n">
        <v>3</v>
      </c>
      <c r="B3441" s="15" t="n">
        <v>46231</v>
      </c>
      <c r="C3441" s="15" t="n">
        <v>46299</v>
      </c>
      <c r="D3441" s="1" t="n">
        <v>33</v>
      </c>
      <c r="E3441" s="1" t="s">
        <v>91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1464721</v>
      </c>
      <c r="L3441" s="1" t="n">
        <v>227878</v>
      </c>
      <c r="M3441" s="1" t="s">
        <v>189</v>
      </c>
      <c r="N3441" s="1" t="s">
        <v>59</v>
      </c>
      <c r="P3441" s="1" t="n">
        <v>101</v>
      </c>
      <c r="Q3441" s="1" t="s">
        <v>60</v>
      </c>
      <c r="R3441" s="1" t="s">
        <v>311</v>
      </c>
      <c r="S3441" s="1" t="n">
        <v>2210202</v>
      </c>
      <c r="T3441" s="1" t="s">
        <v>311</v>
      </c>
      <c r="U3441" s="1" t="n">
        <v>1000</v>
      </c>
      <c r="W3441" s="1" t="n">
        <v>0</v>
      </c>
      <c r="X3441" s="1" t="s">
        <v>312</v>
      </c>
      <c r="Z3441" s="1" t="str">
        <f aca="false">IF($T3441="","",IFERROR(INDEX('Resumo Grupos'!$AC$3:$AC$200,MATCH($T3441,'Resumo Grupos'!$AB$3:$AB$200,0)),"n/d"))</f>
        <v>Empréstimo</v>
      </c>
      <c r="AA3441" s="1" t="str">
        <f aca="false">IF($T3441="","",IF(COUNTIF('Resumo Grupos'!$AE$3:$AE$40,$T3441)&gt;0,"NAO","SIM"))</f>
        <v>SIM</v>
      </c>
    </row>
    <row r="3442" customFormat="false" ht="12.75" hidden="false" customHeight="true" outlineLevel="0" collapsed="false">
      <c r="A3442" s="1" t="n">
        <v>3</v>
      </c>
      <c r="B3442" s="15" t="n">
        <v>46234</v>
      </c>
      <c r="C3442" s="15" t="n">
        <v>46299</v>
      </c>
      <c r="D3442" s="1" t="n">
        <v>519</v>
      </c>
      <c r="E3442" s="1" t="s">
        <v>303</v>
      </c>
      <c r="F3442" s="1" t="n">
        <v>34</v>
      </c>
      <c r="G3442" s="1" t="s">
        <v>56</v>
      </c>
      <c r="H3442" s="1" t="n">
        <v>2110405</v>
      </c>
      <c r="I3442" s="1" t="s">
        <v>57</v>
      </c>
      <c r="J3442" s="1" t="n">
        <v>1477410</v>
      </c>
      <c r="L3442" s="1" t="n">
        <v>229713</v>
      </c>
      <c r="M3442" s="1" t="s">
        <v>310</v>
      </c>
      <c r="N3442" s="1" t="s">
        <v>59</v>
      </c>
      <c r="P3442" s="1" t="n">
        <v>101</v>
      </c>
      <c r="Q3442" s="1" t="s">
        <v>60</v>
      </c>
      <c r="R3442" s="1" t="s">
        <v>311</v>
      </c>
      <c r="S3442" s="1" t="n">
        <v>2210203</v>
      </c>
      <c r="T3442" s="1" t="s">
        <v>2109</v>
      </c>
      <c r="U3442" s="1" t="n">
        <v>50000</v>
      </c>
      <c r="W3442" s="1" t="n">
        <v>0</v>
      </c>
      <c r="X3442" s="1" t="s">
        <v>2110</v>
      </c>
      <c r="Z3442" s="1" t="str">
        <f aca="false">IF($T3442="","",IFERROR(INDEX('Resumo Grupos'!$AC$3:$AC$200,MATCH($T3442,'Resumo Grupos'!$AB$3:$AB$200,0)),"n/d"))</f>
        <v>Empréstimo</v>
      </c>
      <c r="AA3442" s="1" t="str">
        <f aca="false">IF($T3442="","",IF(COUNTIF('Resumo Grupos'!$AE$3:$AE$40,$T3442)&gt;0,"NAO","SIM"))</f>
        <v>NAO</v>
      </c>
    </row>
    <row r="3443" customFormat="false" ht="12.75" hidden="false" customHeight="true" outlineLevel="0" collapsed="false">
      <c r="A3443" s="1" t="n">
        <v>3</v>
      </c>
      <c r="B3443" s="15" t="n">
        <v>46147</v>
      </c>
      <c r="C3443" s="15" t="n">
        <v>46300</v>
      </c>
      <c r="D3443" s="1" t="n">
        <v>515</v>
      </c>
      <c r="E3443" s="1" t="s">
        <v>122</v>
      </c>
      <c r="F3443" s="1" t="n">
        <v>34</v>
      </c>
      <c r="G3443" s="1" t="s">
        <v>56</v>
      </c>
      <c r="H3443" s="1" t="n">
        <v>2110405</v>
      </c>
      <c r="I3443" s="1" t="s">
        <v>57</v>
      </c>
      <c r="J3443" s="1" t="n">
        <v>1157461</v>
      </c>
      <c r="L3443" s="1" t="n">
        <v>181615</v>
      </c>
      <c r="M3443" s="1" t="s">
        <v>58</v>
      </c>
      <c r="N3443" s="1" t="s">
        <v>59</v>
      </c>
      <c r="P3443" s="1" t="n">
        <v>101</v>
      </c>
      <c r="Q3443" s="1" t="s">
        <v>60</v>
      </c>
      <c r="R3443" s="1" t="s">
        <v>104</v>
      </c>
      <c r="S3443" s="1" t="n">
        <v>4210508</v>
      </c>
      <c r="T3443" s="1" t="s">
        <v>123</v>
      </c>
      <c r="U3443" s="1" t="n">
        <v>151.61</v>
      </c>
      <c r="W3443" s="1" t="n">
        <v>0</v>
      </c>
      <c r="X3443" s="1" t="s">
        <v>2779</v>
      </c>
      <c r="Z3443" s="1" t="str">
        <f aca="false">IF($T3443="","",IFERROR(INDEX('Resumo Grupos'!$AC$3:$AC$200,MATCH($T3443,'Resumo Grupos'!$AB$3:$AB$200,0)),"n/d"))</f>
        <v>Despesa</v>
      </c>
      <c r="AA3443" s="1" t="str">
        <f aca="false">IF($T3443="","",IF(COUNTIF('Resumo Grupos'!$AE$3:$AE$40,$T3443)&gt;0,"NAO","SIM"))</f>
        <v>SIM</v>
      </c>
    </row>
    <row r="3444" customFormat="false" ht="12.75" hidden="false" customHeight="true" outlineLevel="0" collapsed="false">
      <c r="A3444" s="1" t="n">
        <v>3</v>
      </c>
      <c r="B3444" s="15" t="n">
        <v>46231</v>
      </c>
      <c r="C3444" s="15" t="n">
        <v>46300</v>
      </c>
      <c r="D3444" s="1" t="n">
        <v>1040</v>
      </c>
      <c r="E3444" s="1" t="s">
        <v>276</v>
      </c>
      <c r="F3444" s="1" t="n">
        <v>24</v>
      </c>
      <c r="G3444" s="1" t="s">
        <v>64</v>
      </c>
      <c r="H3444" s="1" t="n">
        <v>2110405</v>
      </c>
      <c r="I3444" s="1" t="s">
        <v>57</v>
      </c>
      <c r="J3444" s="1" t="n">
        <v>1464735</v>
      </c>
      <c r="L3444" s="1" t="n">
        <v>227881</v>
      </c>
      <c r="M3444" s="1" t="s">
        <v>189</v>
      </c>
      <c r="N3444" s="1" t="s">
        <v>59</v>
      </c>
      <c r="P3444" s="1" t="n">
        <v>101</v>
      </c>
      <c r="Q3444" s="1" t="s">
        <v>60</v>
      </c>
      <c r="R3444" s="1" t="s">
        <v>41</v>
      </c>
      <c r="S3444" s="1" t="n">
        <v>4210201</v>
      </c>
      <c r="T3444" s="1" t="s">
        <v>277</v>
      </c>
      <c r="U3444" s="1" t="n">
        <v>286</v>
      </c>
      <c r="W3444" s="1" t="n">
        <v>0</v>
      </c>
      <c r="X3444" s="1" t="s">
        <v>1906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true" outlineLevel="0" collapsed="false">
      <c r="A3445" s="1" t="n">
        <v>3</v>
      </c>
      <c r="B3445" s="15" t="n">
        <v>46254</v>
      </c>
      <c r="C3445" s="15" t="n">
        <v>46300</v>
      </c>
      <c r="D3445" s="1" t="n">
        <v>1122</v>
      </c>
      <c r="E3445" s="1" t="s">
        <v>1657</v>
      </c>
      <c r="F3445" s="1" t="n">
        <v>24</v>
      </c>
      <c r="G3445" s="1" t="s">
        <v>64</v>
      </c>
      <c r="H3445" s="1" t="n">
        <v>2110405</v>
      </c>
      <c r="I3445" s="1" t="s">
        <v>57</v>
      </c>
      <c r="J3445" s="1" t="n">
        <v>1585292</v>
      </c>
      <c r="L3445" s="1" t="n">
        <v>694733</v>
      </c>
      <c r="M3445" s="1" t="s">
        <v>35</v>
      </c>
      <c r="N3445" s="1" t="s">
        <v>59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203.8</v>
      </c>
      <c r="W3445" s="1" t="n">
        <v>0</v>
      </c>
      <c r="X3445" s="1" t="s">
        <v>2780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GARRAFA PARAMONT 2L</v>
      </c>
      <c r="AC3445" s="1" t="n">
        <v>12956</v>
      </c>
    </row>
    <row r="3446" customFormat="false" ht="12.75" hidden="false" customHeight="true" outlineLevel="0" collapsed="false">
      <c r="A3446" s="1" t="n">
        <v>3</v>
      </c>
      <c r="B3446" s="15" t="n">
        <v>46258</v>
      </c>
      <c r="C3446" s="15" t="n">
        <v>46300</v>
      </c>
      <c r="D3446" s="1" t="n">
        <v>10012</v>
      </c>
      <c r="E3446" s="1" t="s">
        <v>504</v>
      </c>
      <c r="F3446" s="1" t="n">
        <v>24</v>
      </c>
      <c r="G3446" s="1" t="s">
        <v>64</v>
      </c>
      <c r="H3446" s="1" t="n">
        <v>2110405</v>
      </c>
      <c r="I3446" s="1" t="s">
        <v>57</v>
      </c>
      <c r="J3446" s="1" t="n">
        <v>1608869</v>
      </c>
      <c r="L3446" s="1" t="n">
        <v>19672744</v>
      </c>
      <c r="M3446" s="1" t="s">
        <v>35</v>
      </c>
      <c r="N3446" s="1" t="s">
        <v>59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524.88</v>
      </c>
      <c r="W3446" s="1" t="n">
        <v>0</v>
      </c>
      <c r="X3446" s="1" t="s">
        <v>2781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SAB PHEBO ODOR90G</v>
      </c>
      <c r="AC3446" s="1" t="n">
        <v>1967274</v>
      </c>
    </row>
    <row r="3447" customFormat="false" ht="12.75" hidden="false" customHeight="true" outlineLevel="0" collapsed="false">
      <c r="A3447" s="1" t="n">
        <v>3</v>
      </c>
      <c r="B3447" s="15" t="n">
        <v>46269</v>
      </c>
      <c r="C3447" s="15" t="n">
        <v>46300</v>
      </c>
      <c r="D3447" s="1" t="n">
        <v>1768</v>
      </c>
      <c r="E3447" s="1" t="s">
        <v>487</v>
      </c>
      <c r="F3447" s="1" t="n">
        <v>34</v>
      </c>
      <c r="G3447" s="1" t="s">
        <v>56</v>
      </c>
      <c r="H3447" s="1" t="n">
        <v>2110405</v>
      </c>
      <c r="I3447" s="1" t="s">
        <v>57</v>
      </c>
      <c r="J3447" s="1" t="n">
        <v>628297</v>
      </c>
      <c r="L3447" s="1" t="n">
        <v>100146</v>
      </c>
      <c r="M3447" s="1" t="s">
        <v>1492</v>
      </c>
      <c r="N3447" s="1" t="s">
        <v>59</v>
      </c>
      <c r="P3447" s="1" t="n">
        <v>102</v>
      </c>
      <c r="Q3447" s="1" t="s">
        <v>225</v>
      </c>
      <c r="R3447" s="1" t="s">
        <v>41</v>
      </c>
      <c r="S3447" s="1" t="n">
        <v>4210202</v>
      </c>
      <c r="T3447" s="1" t="s">
        <v>489</v>
      </c>
      <c r="U3447" s="1" t="n">
        <v>2431.5</v>
      </c>
      <c r="W3447" s="1" t="n">
        <v>0</v>
      </c>
      <c r="X3447" s="1" t="s">
        <v>490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</row>
    <row r="3448" customFormat="false" ht="12.75" hidden="false" customHeight="true" outlineLevel="0" collapsed="false">
      <c r="A3448" s="1" t="n">
        <v>3</v>
      </c>
      <c r="B3448" s="15" t="n">
        <v>46248</v>
      </c>
      <c r="C3448" s="15" t="n">
        <v>46301</v>
      </c>
      <c r="D3448" s="1" t="n">
        <v>1739</v>
      </c>
      <c r="E3448" s="1" t="s">
        <v>2622</v>
      </c>
      <c r="F3448" s="1" t="n">
        <v>24</v>
      </c>
      <c r="G3448" s="1" t="s">
        <v>64</v>
      </c>
      <c r="H3448" s="1" t="n">
        <v>2110405</v>
      </c>
      <c r="I3448" s="1" t="s">
        <v>57</v>
      </c>
      <c r="J3448" s="1" t="n">
        <v>1566627</v>
      </c>
      <c r="L3448" s="1" t="n">
        <v>2551475</v>
      </c>
      <c r="M3448" s="1" t="s">
        <v>35</v>
      </c>
      <c r="N3448" s="1" t="s">
        <v>59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842.29</v>
      </c>
      <c r="W3448" s="1" t="n">
        <v>0</v>
      </c>
      <c r="X3448" s="1" t="s">
        <v>2782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PRESERVATIVO LV8 PG6</v>
      </c>
      <c r="AC3448" s="1" t="n">
        <v>255147</v>
      </c>
    </row>
    <row r="3449" customFormat="false" ht="12.75" hidden="false" customHeight="true" outlineLevel="0" collapsed="false">
      <c r="A3449" s="1" t="n">
        <v>3</v>
      </c>
      <c r="B3449" s="15" t="n">
        <v>46239</v>
      </c>
      <c r="C3449" s="15" t="n">
        <v>46302</v>
      </c>
      <c r="D3449" s="1" t="n">
        <v>1659</v>
      </c>
      <c r="E3449" s="1" t="s">
        <v>317</v>
      </c>
      <c r="F3449" s="1" t="n">
        <v>24</v>
      </c>
      <c r="G3449" s="1" t="s">
        <v>64</v>
      </c>
      <c r="H3449" s="1" t="n">
        <v>2110405</v>
      </c>
      <c r="I3449" s="1" t="s">
        <v>57</v>
      </c>
      <c r="J3449" s="1" t="n">
        <v>1509292</v>
      </c>
      <c r="L3449" s="1" t="n">
        <v>8893823</v>
      </c>
      <c r="M3449" s="1" t="s">
        <v>35</v>
      </c>
      <c r="N3449" s="1" t="s">
        <v>59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710.92</v>
      </c>
      <c r="W3449" s="1" t="n">
        <v>0</v>
      </c>
      <c r="X3449" s="1" t="s">
        <v>2783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SAND IPAN CL AZUL MASC 21307</v>
      </c>
      <c r="AC3449" s="1" t="n">
        <v>889382</v>
      </c>
    </row>
    <row r="3450" customFormat="false" ht="12.75" hidden="false" customHeight="true" outlineLevel="0" collapsed="false">
      <c r="A3450" s="1" t="n">
        <v>3</v>
      </c>
      <c r="B3450" s="15" t="n">
        <v>46184</v>
      </c>
      <c r="C3450" s="15" t="n">
        <v>46304</v>
      </c>
      <c r="D3450" s="1" t="n">
        <v>1611</v>
      </c>
      <c r="E3450" s="1" t="s">
        <v>582</v>
      </c>
      <c r="F3450" s="1" t="n">
        <v>24</v>
      </c>
      <c r="G3450" s="1" t="s">
        <v>64</v>
      </c>
      <c r="H3450" s="1" t="n">
        <v>2110101</v>
      </c>
      <c r="I3450" s="1" t="s">
        <v>53</v>
      </c>
      <c r="J3450" s="1" t="n">
        <v>1239691</v>
      </c>
      <c r="L3450" s="1" t="n">
        <v>17714754</v>
      </c>
      <c r="M3450" s="1" t="s">
        <v>35</v>
      </c>
      <c r="N3450" s="1" t="s">
        <v>59</v>
      </c>
      <c r="P3450" s="1" t="n">
        <v>128</v>
      </c>
      <c r="Q3450" s="1" t="s">
        <v>65</v>
      </c>
      <c r="R3450" s="1" t="s">
        <v>66</v>
      </c>
      <c r="S3450" s="1" t="n">
        <v>1130101</v>
      </c>
      <c r="T3450" s="1" t="s">
        <v>67</v>
      </c>
      <c r="U3450" s="1" t="n">
        <v>1718.76</v>
      </c>
      <c r="W3450" s="1" t="n">
        <v>0</v>
      </c>
      <c r="X3450" s="1" t="s">
        <v>2784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SAND H COL PRT 43/44</v>
      </c>
      <c r="AC3450" s="1" t="n">
        <v>1771475</v>
      </c>
    </row>
    <row r="3451" customFormat="false" ht="12.75" hidden="false" customHeight="true" outlineLevel="0" collapsed="false">
      <c r="A3451" s="1" t="n">
        <v>3</v>
      </c>
      <c r="B3451" s="15" t="n">
        <v>46261</v>
      </c>
      <c r="C3451" s="15" t="n">
        <v>46304</v>
      </c>
      <c r="D3451" s="1" t="n">
        <v>10037</v>
      </c>
      <c r="E3451" s="1" t="s">
        <v>467</v>
      </c>
      <c r="F3451" s="1" t="n">
        <v>24</v>
      </c>
      <c r="G3451" s="1" t="s">
        <v>64</v>
      </c>
      <c r="H3451" s="1" t="n">
        <v>2110405</v>
      </c>
      <c r="I3451" s="1" t="s">
        <v>57</v>
      </c>
      <c r="J3451" s="1" t="n">
        <v>1618443</v>
      </c>
      <c r="L3451" s="1" t="n">
        <v>33574</v>
      </c>
      <c r="M3451" s="1" t="s">
        <v>35</v>
      </c>
      <c r="N3451" s="1" t="s">
        <v>59</v>
      </c>
      <c r="P3451" s="1" t="n">
        <v>167</v>
      </c>
      <c r="Q3451" s="1" t="s">
        <v>119</v>
      </c>
      <c r="R3451" s="1" t="s">
        <v>66</v>
      </c>
      <c r="S3451" s="1" t="n">
        <v>1130101</v>
      </c>
      <c r="T3451" s="1" t="s">
        <v>67</v>
      </c>
      <c r="U3451" s="1" t="n">
        <v>457.9</v>
      </c>
      <c r="W3451" s="1" t="n">
        <v>0</v>
      </c>
      <c r="X3451" s="1" t="s">
        <v>2785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RACAO BOLT CAES KG</v>
      </c>
      <c r="AC3451" s="1" t="n">
        <v>3357</v>
      </c>
    </row>
    <row r="3452" customFormat="false" ht="12.75" hidden="false" customHeight="true" outlineLevel="0" collapsed="false">
      <c r="A3452" s="1" t="n">
        <v>3</v>
      </c>
      <c r="B3452" s="15" t="n">
        <v>46269</v>
      </c>
      <c r="C3452" s="15" t="n">
        <v>46304</v>
      </c>
      <c r="D3452" s="1" t="n">
        <v>616</v>
      </c>
      <c r="E3452" s="1" t="s">
        <v>2740</v>
      </c>
      <c r="F3452" s="1" t="n">
        <v>24</v>
      </c>
      <c r="G3452" s="1" t="s">
        <v>64</v>
      </c>
      <c r="H3452" s="1" t="n">
        <v>2110405</v>
      </c>
      <c r="I3452" s="1" t="s">
        <v>57</v>
      </c>
      <c r="J3452" s="1" t="n">
        <v>1653134</v>
      </c>
      <c r="L3452" s="1" t="n">
        <v>3755964</v>
      </c>
      <c r="M3452" s="1" t="s">
        <v>35</v>
      </c>
      <c r="N3452" s="1" t="s">
        <v>59</v>
      </c>
      <c r="P3452" s="1" t="n">
        <v>167</v>
      </c>
      <c r="Q3452" s="1" t="s">
        <v>119</v>
      </c>
      <c r="R3452" s="1" t="s">
        <v>66</v>
      </c>
      <c r="S3452" s="1" t="n">
        <v>1130101</v>
      </c>
      <c r="T3452" s="1" t="s">
        <v>67</v>
      </c>
      <c r="U3452" s="1" t="n">
        <v>375.44</v>
      </c>
      <c r="W3452" s="1" t="n">
        <v>0</v>
      </c>
      <c r="X3452" s="1" t="s">
        <v>2786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ANELINATUPY PRETO</v>
      </c>
      <c r="AC3452" s="1" t="n">
        <v>320421</v>
      </c>
    </row>
    <row r="3453" customFormat="false" ht="12.75" hidden="false" customHeight="true" outlineLevel="0" collapsed="false">
      <c r="A3453" s="1" t="n">
        <v>3</v>
      </c>
      <c r="B3453" s="15" t="n">
        <v>46269</v>
      </c>
      <c r="C3453" s="15" t="n">
        <v>46304</v>
      </c>
      <c r="D3453" s="1" t="n">
        <v>616</v>
      </c>
      <c r="E3453" s="1" t="s">
        <v>2740</v>
      </c>
      <c r="F3453" s="1" t="n">
        <v>24</v>
      </c>
      <c r="G3453" s="1" t="s">
        <v>64</v>
      </c>
      <c r="H3453" s="1" t="n">
        <v>2110405</v>
      </c>
      <c r="I3453" s="1" t="s">
        <v>57</v>
      </c>
      <c r="J3453" s="1" t="n">
        <v>1653158</v>
      </c>
      <c r="L3453" s="1" t="n">
        <v>3756444</v>
      </c>
      <c r="M3453" s="1" t="s">
        <v>35</v>
      </c>
      <c r="N3453" s="1" t="s">
        <v>59</v>
      </c>
      <c r="P3453" s="1" t="n">
        <v>167</v>
      </c>
      <c r="Q3453" s="1" t="s">
        <v>119</v>
      </c>
      <c r="R3453" s="1" t="s">
        <v>66</v>
      </c>
      <c r="S3453" s="1" t="n">
        <v>1130101</v>
      </c>
      <c r="T3453" s="1" t="s">
        <v>67</v>
      </c>
      <c r="U3453" s="1" t="n">
        <v>663.21</v>
      </c>
      <c r="W3453" s="1" t="n">
        <v>0</v>
      </c>
      <c r="X3453" s="1" t="s">
        <v>2787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COLA DE ISOPOR POLAR</v>
      </c>
      <c r="AC3453" s="1" t="n">
        <v>320422</v>
      </c>
    </row>
    <row r="3454" customFormat="false" ht="12.75" hidden="false" customHeight="true" outlineLevel="0" collapsed="false">
      <c r="A3454" s="1" t="n">
        <v>3</v>
      </c>
      <c r="B3454" s="15" t="n">
        <v>46122</v>
      </c>
      <c r="C3454" s="15" t="n">
        <v>46305</v>
      </c>
      <c r="D3454" s="1" t="n">
        <v>815</v>
      </c>
      <c r="E3454" s="1" t="s">
        <v>428</v>
      </c>
      <c r="F3454" s="1" t="n">
        <v>34</v>
      </c>
      <c r="G3454" s="1" t="s">
        <v>56</v>
      </c>
      <c r="H3454" s="1" t="n">
        <v>2110405</v>
      </c>
      <c r="I3454" s="1" t="s">
        <v>57</v>
      </c>
      <c r="J3454" s="1" t="n">
        <v>793794</v>
      </c>
      <c r="L3454" s="1" t="n">
        <v>100326</v>
      </c>
      <c r="M3454" s="1" t="s">
        <v>685</v>
      </c>
      <c r="N3454" s="1" t="s">
        <v>59</v>
      </c>
      <c r="P3454" s="1" t="n">
        <v>101</v>
      </c>
      <c r="Q3454" s="1" t="s">
        <v>60</v>
      </c>
      <c r="R3454" s="1" t="s">
        <v>166</v>
      </c>
      <c r="S3454" s="1" t="n">
        <v>2110901</v>
      </c>
      <c r="T3454" s="1" t="s">
        <v>167</v>
      </c>
      <c r="U3454" s="1" t="n">
        <v>1500</v>
      </c>
      <c r="W3454" s="1" t="n">
        <v>0</v>
      </c>
      <c r="X3454" s="1" t="s">
        <v>429</v>
      </c>
      <c r="Z3454" s="1" t="str">
        <f aca="false">IF($T3454="","",IFERROR(INDEX('Resumo Grupos'!$AC$3:$AC$200,MATCH($T3454,'Resumo Grupos'!$AB$3:$AB$200,0)),"n/d"))</f>
        <v>Empréstimo</v>
      </c>
      <c r="AA3454" s="1" t="str">
        <f aca="false">IF($T3454="","",IF(COUNTIF('Resumo Grupos'!$AE$3:$AE$40,$T3454)&gt;0,"NAO","SIM"))</f>
        <v>SIM</v>
      </c>
    </row>
    <row r="3455" customFormat="false" ht="12.75" hidden="false" customHeight="true" outlineLevel="0" collapsed="false">
      <c r="A3455" s="1" t="n">
        <v>3</v>
      </c>
      <c r="B3455" s="15" t="n">
        <v>46211</v>
      </c>
      <c r="C3455" s="15" t="n">
        <v>46305</v>
      </c>
      <c r="D3455" s="1" t="n">
        <v>33</v>
      </c>
      <c r="E3455" s="1" t="s">
        <v>91</v>
      </c>
      <c r="F3455" s="1" t="n">
        <v>34</v>
      </c>
      <c r="G3455" s="1" t="s">
        <v>56</v>
      </c>
      <c r="H3455" s="1" t="n">
        <v>2110405</v>
      </c>
      <c r="I3455" s="1" t="s">
        <v>57</v>
      </c>
      <c r="J3455" s="1" t="n">
        <v>1370731</v>
      </c>
      <c r="L3455" s="1" t="n">
        <v>213889</v>
      </c>
      <c r="M3455" s="1" t="s">
        <v>408</v>
      </c>
      <c r="N3455" s="1" t="s">
        <v>59</v>
      </c>
      <c r="P3455" s="1" t="n">
        <v>101</v>
      </c>
      <c r="Q3455" s="1" t="s">
        <v>60</v>
      </c>
      <c r="R3455" s="1" t="s">
        <v>41</v>
      </c>
      <c r="S3455" s="1" t="n">
        <v>4210222</v>
      </c>
      <c r="T3455" s="1" t="s">
        <v>1439</v>
      </c>
      <c r="U3455" s="1" t="n">
        <v>666.67</v>
      </c>
      <c r="W3455" s="1" t="n">
        <v>0</v>
      </c>
      <c r="X3455" s="1" t="s">
        <v>1440</v>
      </c>
      <c r="Z3455" s="1" t="str">
        <f aca="false">IF($T3455="","",IFERROR(INDEX('Resumo Grupos'!$AC$3:$AC$200,MATCH($T3455,'Resumo Grupos'!$AB$3:$AB$200,0)),"n/d"))</f>
        <v>Despesa</v>
      </c>
      <c r="AA3455" s="1" t="str">
        <f aca="false">IF($T3455="","",IF(COUNTIF('Resumo Grupos'!$AE$3:$AE$40,$T3455)&gt;0,"NAO","SIM"))</f>
        <v>SIM</v>
      </c>
    </row>
    <row r="3456" customFormat="false" ht="12.75" hidden="false" customHeight="true" outlineLevel="0" collapsed="false">
      <c r="A3456" s="1" t="n">
        <v>3</v>
      </c>
      <c r="B3456" s="15" t="n">
        <v>46231</v>
      </c>
      <c r="C3456" s="15" t="n">
        <v>46305</v>
      </c>
      <c r="D3456" s="1" t="n">
        <v>1028</v>
      </c>
      <c r="E3456" s="1" t="s">
        <v>430</v>
      </c>
      <c r="F3456" s="1" t="n">
        <v>34</v>
      </c>
      <c r="G3456" s="1" t="s">
        <v>56</v>
      </c>
      <c r="H3456" s="1" t="n">
        <v>2110405</v>
      </c>
      <c r="I3456" s="1" t="s">
        <v>57</v>
      </c>
      <c r="J3456" s="1" t="n">
        <v>1464677</v>
      </c>
      <c r="L3456" s="1" t="n">
        <v>227872</v>
      </c>
      <c r="M3456" s="1" t="s">
        <v>35</v>
      </c>
      <c r="N3456" s="1" t="s">
        <v>59</v>
      </c>
      <c r="P3456" s="1" t="n">
        <v>101</v>
      </c>
      <c r="Q3456" s="1" t="s">
        <v>60</v>
      </c>
      <c r="R3456" s="1" t="s">
        <v>83</v>
      </c>
      <c r="S3456" s="1" t="n">
        <v>4210111</v>
      </c>
      <c r="T3456" s="1" t="s">
        <v>431</v>
      </c>
      <c r="U3456" s="1" t="n">
        <v>5500</v>
      </c>
      <c r="W3456" s="1" t="n">
        <v>0</v>
      </c>
      <c r="X3456" s="1" t="s">
        <v>2788</v>
      </c>
      <c r="Z3456" s="1" t="str">
        <f aca="false">IF($T3456="","",IFERROR(INDEX('Resumo Grupos'!$AC$3:$AC$200,MATCH($T3456,'Resumo Grupos'!$AB$3:$AB$200,0)),"n/d"))</f>
        <v>Despesa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3</v>
      </c>
      <c r="B3457" s="15" t="n">
        <v>46234</v>
      </c>
      <c r="C3457" s="15" t="n">
        <v>46305</v>
      </c>
      <c r="D3457" s="1" t="n">
        <v>815</v>
      </c>
      <c r="E3457" s="1" t="s">
        <v>428</v>
      </c>
      <c r="F3457" s="1" t="n">
        <v>34</v>
      </c>
      <c r="G3457" s="1" t="s">
        <v>56</v>
      </c>
      <c r="H3457" s="1" t="n">
        <v>2110405</v>
      </c>
      <c r="I3457" s="1" t="s">
        <v>57</v>
      </c>
      <c r="J3457" s="1" t="n">
        <v>1477448</v>
      </c>
      <c r="L3457" s="1" t="n">
        <v>229731</v>
      </c>
      <c r="M3457" s="1" t="s">
        <v>310</v>
      </c>
      <c r="N3457" s="1" t="s">
        <v>59</v>
      </c>
      <c r="P3457" s="1" t="n">
        <v>101</v>
      </c>
      <c r="Q3457" s="1" t="s">
        <v>60</v>
      </c>
      <c r="R3457" s="1" t="s">
        <v>311</v>
      </c>
      <c r="S3457" s="1" t="n">
        <v>2210203</v>
      </c>
      <c r="T3457" s="1" t="s">
        <v>2109</v>
      </c>
      <c r="U3457" s="1" t="n">
        <v>75000</v>
      </c>
      <c r="W3457" s="1" t="n">
        <v>0</v>
      </c>
      <c r="X3457" s="1" t="s">
        <v>2111</v>
      </c>
      <c r="Z3457" s="1" t="str">
        <f aca="false">IF($T3457="","",IFERROR(INDEX('Resumo Grupos'!$AC$3:$AC$200,MATCH($T3457,'Resumo Grupos'!$AB$3:$AB$200,0)),"n/d"))</f>
        <v>Empréstimo</v>
      </c>
      <c r="AA3457" s="1" t="str">
        <f aca="false">IF($T3457="","",IF(COUNTIF('Resumo Grupos'!$AE$3:$AE$40,$T3457)&gt;0,"NAO","SIM"))</f>
        <v>NAO</v>
      </c>
    </row>
    <row r="3458" customFormat="false" ht="12.75" hidden="false" customHeight="true" outlineLevel="0" collapsed="false">
      <c r="A3458" s="1" t="n">
        <v>3</v>
      </c>
      <c r="B3458" s="15" t="n">
        <v>46244</v>
      </c>
      <c r="C3458" s="15" t="n">
        <v>46305</v>
      </c>
      <c r="D3458" s="1" t="n">
        <v>33</v>
      </c>
      <c r="E3458" s="1" t="s">
        <v>91</v>
      </c>
      <c r="F3458" s="1" t="n">
        <v>34</v>
      </c>
      <c r="G3458" s="1" t="s">
        <v>56</v>
      </c>
      <c r="H3458" s="1" t="n">
        <v>2110405</v>
      </c>
      <c r="I3458" s="1" t="s">
        <v>57</v>
      </c>
      <c r="J3458" s="1" t="n">
        <v>1530150</v>
      </c>
      <c r="L3458" s="1" t="n">
        <v>237338</v>
      </c>
      <c r="M3458" s="1" t="s">
        <v>189</v>
      </c>
      <c r="N3458" s="1" t="s">
        <v>59</v>
      </c>
      <c r="P3458" s="1" t="n">
        <v>101</v>
      </c>
      <c r="Q3458" s="1" t="s">
        <v>60</v>
      </c>
      <c r="R3458" s="1" t="s">
        <v>38</v>
      </c>
      <c r="S3458" s="1" t="n">
        <v>4210301</v>
      </c>
      <c r="T3458" s="1" t="s">
        <v>291</v>
      </c>
      <c r="U3458" s="1" t="n">
        <v>329.09</v>
      </c>
      <c r="W3458" s="1" t="n">
        <v>0</v>
      </c>
      <c r="X3458" s="1" t="s">
        <v>410</v>
      </c>
      <c r="Z3458" s="1" t="str">
        <f aca="false">IF($T3458="","",IFERROR(INDEX('Resumo Grupos'!$AC$3:$AC$200,MATCH($T3458,'Resumo Grupos'!$AB$3:$AB$200,0)),"n/d"))</f>
        <v>Salários</v>
      </c>
      <c r="AA3458" s="1" t="str">
        <f aca="false">IF($T3458="","",IF(COUNTIF('Resumo Grupos'!$AE$3:$AE$40,$T3458)&gt;0,"NAO","SIM"))</f>
        <v>SIM</v>
      </c>
    </row>
    <row r="3459" customFormat="false" ht="12.75" hidden="false" customHeight="true" outlineLevel="0" collapsed="false">
      <c r="A3459" s="1" t="n">
        <v>3</v>
      </c>
      <c r="B3459" s="15" t="n">
        <v>46258</v>
      </c>
      <c r="C3459" s="15" t="n">
        <v>46307</v>
      </c>
      <c r="D3459" s="1" t="n">
        <v>10012</v>
      </c>
      <c r="E3459" s="1" t="s">
        <v>504</v>
      </c>
      <c r="F3459" s="1" t="n">
        <v>24</v>
      </c>
      <c r="G3459" s="1" t="s">
        <v>64</v>
      </c>
      <c r="H3459" s="1" t="n">
        <v>2110405</v>
      </c>
      <c r="I3459" s="1" t="s">
        <v>57</v>
      </c>
      <c r="J3459" s="1" t="n">
        <v>1608876</v>
      </c>
      <c r="L3459" s="1" t="n">
        <v>19672745</v>
      </c>
      <c r="M3459" s="1" t="s">
        <v>35</v>
      </c>
      <c r="N3459" s="1" t="s">
        <v>59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524.87</v>
      </c>
      <c r="W3459" s="1" t="n">
        <v>0</v>
      </c>
      <c r="X3459" s="1" t="s">
        <v>2789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 t="str">
        <f aca="false">IFERROR(INDEX('Mov Entradas (Rel 10497)'!$L:$L,MATCH(AC3459,'Mov Entradas (Rel 10497)'!$I:$I,0)),"nao encontrado")</f>
        <v>SAB PHEBO ODOR90G</v>
      </c>
      <c r="AC3459" s="1" t="n">
        <v>1967274</v>
      </c>
    </row>
    <row r="3460" customFormat="false" ht="12.75" hidden="false" customHeight="true" outlineLevel="0" collapsed="false">
      <c r="A3460" s="1" t="n">
        <v>3</v>
      </c>
      <c r="B3460" s="15" t="n">
        <v>46097</v>
      </c>
      <c r="C3460" s="15" t="n">
        <v>46310</v>
      </c>
      <c r="D3460" s="1" t="n">
        <v>1867</v>
      </c>
      <c r="E3460" s="1" t="s">
        <v>553</v>
      </c>
      <c r="F3460" s="1" t="n">
        <v>24</v>
      </c>
      <c r="G3460" s="1" t="s">
        <v>64</v>
      </c>
      <c r="H3460" s="1" t="n">
        <v>2110405</v>
      </c>
      <c r="I3460" s="1" t="s">
        <v>57</v>
      </c>
      <c r="J3460" s="1" t="n">
        <v>809440</v>
      </c>
      <c r="L3460" s="1" t="n">
        <v>777006512</v>
      </c>
      <c r="M3460" s="1" t="s">
        <v>1522</v>
      </c>
      <c r="N3460" s="1" t="s">
        <v>59</v>
      </c>
      <c r="P3460" s="1" t="n">
        <v>101</v>
      </c>
      <c r="Q3460" s="1" t="s">
        <v>60</v>
      </c>
      <c r="R3460" s="1" t="s">
        <v>554</v>
      </c>
      <c r="S3460" s="1" t="n">
        <v>4210401</v>
      </c>
      <c r="T3460" s="1" t="s">
        <v>555</v>
      </c>
      <c r="U3460" s="1" t="n">
        <v>225.2</v>
      </c>
      <c r="W3460" s="1" t="n">
        <v>0</v>
      </c>
      <c r="X3460" s="1" t="s">
        <v>2790</v>
      </c>
      <c r="Z3460" s="1" t="str">
        <f aca="false">IF($T3460="","",IFERROR(INDEX('Resumo Grupos'!$AC$3:$AC$200,MATCH($T3460,'Resumo Grupos'!$AB$3:$AB$200,0)),"n/d"))</f>
        <v>Impostos</v>
      </c>
      <c r="AA3460" s="1" t="str">
        <f aca="false">IF($T3460="","",IF(COUNTIF('Resumo Grupos'!$AE$3:$AE$40,$T3460)&gt;0,"NAO","SIM"))</f>
        <v>SIM</v>
      </c>
    </row>
    <row r="3461" customFormat="false" ht="12.75" hidden="false" customHeight="true" outlineLevel="0" collapsed="false">
      <c r="A3461" s="1" t="n">
        <v>3</v>
      </c>
      <c r="B3461" s="15" t="n">
        <v>46231</v>
      </c>
      <c r="C3461" s="15" t="n">
        <v>46310</v>
      </c>
      <c r="D3461" s="1" t="n">
        <v>1893</v>
      </c>
      <c r="E3461" s="1" t="s">
        <v>570</v>
      </c>
      <c r="F3461" s="1" t="n">
        <v>34</v>
      </c>
      <c r="G3461" s="1" t="s">
        <v>56</v>
      </c>
      <c r="H3461" s="1" t="n">
        <v>2110405</v>
      </c>
      <c r="I3461" s="1" t="s">
        <v>57</v>
      </c>
      <c r="J3461" s="1" t="n">
        <v>1464910</v>
      </c>
      <c r="L3461" s="1" t="n">
        <v>227905</v>
      </c>
      <c r="M3461" s="1" t="s">
        <v>310</v>
      </c>
      <c r="N3461" s="1" t="s">
        <v>59</v>
      </c>
      <c r="P3461" s="1" t="n">
        <v>101</v>
      </c>
      <c r="Q3461" s="1" t="s">
        <v>60</v>
      </c>
      <c r="R3461" s="1" t="s">
        <v>38</v>
      </c>
      <c r="S3461" s="1" t="n">
        <v>4210315</v>
      </c>
      <c r="T3461" s="1" t="s">
        <v>566</v>
      </c>
      <c r="U3461" s="1" t="n">
        <v>177.65</v>
      </c>
      <c r="W3461" s="1" t="n">
        <v>0</v>
      </c>
      <c r="X3461" s="1" t="s">
        <v>2132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</row>
    <row r="3462" customFormat="false" ht="12.75" hidden="false" customHeight="true" outlineLevel="0" collapsed="false">
      <c r="A3462" s="1" t="n">
        <v>3</v>
      </c>
      <c r="B3462" s="15" t="n">
        <v>46220</v>
      </c>
      <c r="C3462" s="15" t="n">
        <v>46312</v>
      </c>
      <c r="D3462" s="1" t="n">
        <v>16</v>
      </c>
      <c r="E3462" s="1" t="s">
        <v>303</v>
      </c>
      <c r="F3462" s="1" t="n">
        <v>34</v>
      </c>
      <c r="G3462" s="1" t="s">
        <v>56</v>
      </c>
      <c r="H3462" s="1" t="n">
        <v>2110405</v>
      </c>
      <c r="I3462" s="1" t="s">
        <v>57</v>
      </c>
      <c r="J3462" s="1" t="n">
        <v>1415325</v>
      </c>
      <c r="L3462" s="1" t="n">
        <v>220522</v>
      </c>
      <c r="M3462" s="1" t="s">
        <v>310</v>
      </c>
      <c r="N3462" s="1" t="s">
        <v>59</v>
      </c>
      <c r="P3462" s="1" t="n">
        <v>101</v>
      </c>
      <c r="Q3462" s="1" t="s">
        <v>60</v>
      </c>
      <c r="R3462" s="1" t="s">
        <v>311</v>
      </c>
      <c r="S3462" s="1" t="n">
        <v>2210202</v>
      </c>
      <c r="T3462" s="1" t="s">
        <v>311</v>
      </c>
      <c r="U3462" s="1" t="n">
        <v>1000</v>
      </c>
      <c r="W3462" s="1" t="n">
        <v>0</v>
      </c>
      <c r="X3462" s="1" t="s">
        <v>2145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SIM</v>
      </c>
    </row>
    <row r="3463" customFormat="false" ht="12.75" hidden="false" customHeight="true" outlineLevel="0" collapsed="false">
      <c r="A3463" s="1" t="n">
        <v>3</v>
      </c>
      <c r="B3463" s="15" t="n">
        <v>46224</v>
      </c>
      <c r="C3463" s="15" t="n">
        <v>46312</v>
      </c>
      <c r="D3463" s="1" t="n">
        <v>16</v>
      </c>
      <c r="E3463" s="1" t="s">
        <v>303</v>
      </c>
      <c r="F3463" s="1" t="n">
        <v>34</v>
      </c>
      <c r="G3463" s="1" t="s">
        <v>56</v>
      </c>
      <c r="H3463" s="1" t="n">
        <v>2110405</v>
      </c>
      <c r="I3463" s="1" t="s">
        <v>57</v>
      </c>
      <c r="J3463" s="1" t="n">
        <v>1428695</v>
      </c>
      <c r="L3463" s="1" t="n">
        <v>222991</v>
      </c>
      <c r="M3463" s="1" t="s">
        <v>310</v>
      </c>
      <c r="N3463" s="1" t="s">
        <v>59</v>
      </c>
      <c r="P3463" s="1" t="n">
        <v>101</v>
      </c>
      <c r="Q3463" s="1" t="s">
        <v>60</v>
      </c>
      <c r="R3463" s="1" t="s">
        <v>311</v>
      </c>
      <c r="S3463" s="1" t="n">
        <v>2210202</v>
      </c>
      <c r="T3463" s="1" t="s">
        <v>311</v>
      </c>
      <c r="U3463" s="1" t="n">
        <v>3000</v>
      </c>
      <c r="W3463" s="1" t="n">
        <v>0</v>
      </c>
      <c r="X3463" s="1" t="s">
        <v>2791</v>
      </c>
      <c r="Z3463" s="1" t="str">
        <f aca="false">IF($T3463="","",IFERROR(INDEX('Resumo Grupos'!$AC$3:$AC$200,MATCH($T3463,'Resumo Grupos'!$AB$3:$AB$200,0)),"n/d"))</f>
        <v>Empréstimo</v>
      </c>
      <c r="AA3463" s="1" t="str">
        <f aca="false">IF($T3463="","",IF(COUNTIF('Resumo Grupos'!$AE$3:$AE$40,$T3463)&gt;0,"NAO","SIM"))</f>
        <v>SIM</v>
      </c>
    </row>
    <row r="3464" customFormat="false" ht="12.75" hidden="false" customHeight="true" outlineLevel="0" collapsed="false">
      <c r="A3464" s="1" t="n">
        <v>3</v>
      </c>
      <c r="B3464" s="15" t="n">
        <v>46231</v>
      </c>
      <c r="C3464" s="15" t="n">
        <v>46312</v>
      </c>
      <c r="D3464" s="1" t="n">
        <v>1354</v>
      </c>
      <c r="E3464" s="1" t="s">
        <v>2149</v>
      </c>
      <c r="F3464" s="1" t="n">
        <v>60</v>
      </c>
      <c r="G3464" s="1" t="s">
        <v>2150</v>
      </c>
      <c r="H3464" s="1" t="n">
        <v>2110405</v>
      </c>
      <c r="I3464" s="1" t="s">
        <v>57</v>
      </c>
      <c r="J3464" s="1" t="n">
        <v>1468251</v>
      </c>
      <c r="L3464" s="1" t="n">
        <v>13391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41</v>
      </c>
      <c r="S3464" s="1" t="n">
        <v>4210227</v>
      </c>
      <c r="T3464" s="1" t="s">
        <v>42</v>
      </c>
      <c r="U3464" s="1" t="n">
        <v>121.66</v>
      </c>
      <c r="W3464" s="1" t="n">
        <v>0</v>
      </c>
      <c r="X3464" s="1" t="s">
        <v>2792</v>
      </c>
      <c r="Z3464" s="1" t="str">
        <f aca="false">IF($T3464="","",IFERROR(INDEX('Resumo Grupos'!$AC$3:$AC$200,MATCH($T3464,'Resumo Grupos'!$AB$3:$AB$200,0)),"n/d"))</f>
        <v>Despesa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ADUELA ANGELIM 13CM</v>
      </c>
      <c r="AC3464" s="1" t="n">
        <v>1339</v>
      </c>
    </row>
    <row r="3465" customFormat="false" ht="27.75" hidden="false" customHeight="true" outlineLevel="0" collapsed="false">
      <c r="A3465" s="11" t="n">
        <v>3</v>
      </c>
      <c r="B3465" s="12" t="n">
        <v>45950</v>
      </c>
      <c r="C3465" s="12" t="n">
        <v>46313</v>
      </c>
      <c r="D3465" s="11" t="n">
        <v>515</v>
      </c>
      <c r="E3465" s="13" t="s">
        <v>122</v>
      </c>
      <c r="F3465" s="11" t="n">
        <v>34</v>
      </c>
      <c r="G3465" s="13" t="s">
        <v>56</v>
      </c>
      <c r="H3465" s="11" t="n">
        <v>2110405</v>
      </c>
      <c r="I3465" s="13" t="s">
        <v>57</v>
      </c>
      <c r="J3465" s="11" t="n">
        <v>546000</v>
      </c>
      <c r="L3465" s="11" t="n">
        <v>85577</v>
      </c>
      <c r="M3465" s="13" t="s">
        <v>2793</v>
      </c>
      <c r="N3465" s="13" t="s">
        <v>59</v>
      </c>
      <c r="P3465" s="11" t="n">
        <v>101</v>
      </c>
      <c r="Q3465" s="13" t="s">
        <v>60</v>
      </c>
      <c r="R3465" s="13" t="s">
        <v>41</v>
      </c>
      <c r="S3465" s="11" t="n">
        <v>4210210</v>
      </c>
      <c r="T3465" s="13" t="s">
        <v>61</v>
      </c>
      <c r="U3465" s="14" t="n">
        <v>45.73</v>
      </c>
      <c r="W3465" s="14" t="n">
        <v>0</v>
      </c>
      <c r="X3465" s="13"/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</row>
    <row r="3466" customFormat="false" ht="63.75" hidden="false" customHeight="true" outlineLevel="0" collapsed="false">
      <c r="A3466" s="11" t="n">
        <v>3</v>
      </c>
      <c r="B3466" s="12" t="n">
        <v>46009</v>
      </c>
      <c r="C3466" s="12" t="n">
        <v>46313</v>
      </c>
      <c r="D3466" s="11" t="n">
        <v>515</v>
      </c>
      <c r="E3466" s="13" t="s">
        <v>122</v>
      </c>
      <c r="F3466" s="11" t="n">
        <v>34</v>
      </c>
      <c r="G3466" s="13" t="s">
        <v>56</v>
      </c>
      <c r="H3466" s="11" t="n">
        <v>2110405</v>
      </c>
      <c r="I3466" s="13" t="s">
        <v>57</v>
      </c>
      <c r="J3466" s="11" t="n">
        <v>818253</v>
      </c>
      <c r="L3466" s="11" t="n">
        <v>129421</v>
      </c>
      <c r="M3466" s="13" t="s">
        <v>2179</v>
      </c>
      <c r="N3466" s="13" t="s">
        <v>59</v>
      </c>
      <c r="P3466" s="11" t="n">
        <v>102</v>
      </c>
      <c r="Q3466" s="13" t="s">
        <v>225</v>
      </c>
      <c r="R3466" s="13" t="s">
        <v>166</v>
      </c>
      <c r="S3466" s="11" t="n">
        <v>2110901</v>
      </c>
      <c r="T3466" s="13" t="s">
        <v>167</v>
      </c>
      <c r="U3466" s="14" t="n">
        <v>2090.82</v>
      </c>
      <c r="W3466" s="14" t="n">
        <v>0</v>
      </c>
      <c r="X3466" s="13" t="s">
        <v>2794</v>
      </c>
      <c r="Z3466" s="1" t="str">
        <f aca="false">IF($T3466="","",IFERROR(INDEX('Resumo Grupos'!$AC$3:$AC$200,MATCH($T3466,'Resumo Grupos'!$AB$3:$AB$200,0)),"n/d"))</f>
        <v>Empréstimo</v>
      </c>
      <c r="AA3466" s="1" t="str">
        <f aca="false">IF($T3466="","",IF(COUNTIF('Resumo Grupos'!$AE$3:$AE$40,$T3466)&gt;0,"NAO","SIM"))</f>
        <v>SIM</v>
      </c>
    </row>
    <row r="3467" customFormat="false" ht="36.75" hidden="false" customHeight="true" outlineLevel="0" collapsed="false">
      <c r="A3467" s="11" t="n">
        <v>3</v>
      </c>
      <c r="B3467" s="12" t="n">
        <v>46206</v>
      </c>
      <c r="C3467" s="12" t="n">
        <v>46313</v>
      </c>
      <c r="D3467" s="11" t="n">
        <v>33</v>
      </c>
      <c r="E3467" s="13" t="s">
        <v>91</v>
      </c>
      <c r="F3467" s="11" t="n">
        <v>34</v>
      </c>
      <c r="G3467" s="13" t="s">
        <v>56</v>
      </c>
      <c r="H3467" s="11" t="n">
        <v>2110405</v>
      </c>
      <c r="I3467" s="13" t="s">
        <v>57</v>
      </c>
      <c r="J3467" s="11" t="n">
        <v>1345342</v>
      </c>
      <c r="L3467" s="11" t="n">
        <v>210000</v>
      </c>
      <c r="M3467" s="13" t="s">
        <v>408</v>
      </c>
      <c r="N3467" s="13" t="s">
        <v>59</v>
      </c>
      <c r="P3467" s="11" t="n">
        <v>101</v>
      </c>
      <c r="Q3467" s="13" t="s">
        <v>60</v>
      </c>
      <c r="R3467" s="13" t="s">
        <v>41</v>
      </c>
      <c r="S3467" s="11" t="n">
        <v>4210203</v>
      </c>
      <c r="T3467" s="13" t="s">
        <v>1062</v>
      </c>
      <c r="U3467" s="14" t="n">
        <v>373.79</v>
      </c>
      <c r="W3467" s="14" t="n">
        <v>0</v>
      </c>
      <c r="X3467" s="13" t="s">
        <v>1496</v>
      </c>
      <c r="Z3467" s="1" t="str">
        <f aca="false">IF($T3467="","",IFERROR(INDEX('Resumo Grupos'!$AC$3:$AC$200,MATCH($T3467,'Resumo Grupos'!$AB$3:$AB$200,0)),"n/d"))</f>
        <v>Despesa</v>
      </c>
      <c r="AA3467" s="1" t="str">
        <f aca="false">IF($T3467="","",IF(COUNTIF('Resumo Grupos'!$AE$3:$AE$40,$T3467)&gt;0,"NAO","SIM"))</f>
        <v>SIM</v>
      </c>
    </row>
    <row r="3468" customFormat="false" ht="36.75" hidden="false" customHeight="true" outlineLevel="0" collapsed="false">
      <c r="A3468" s="11" t="n">
        <v>3</v>
      </c>
      <c r="B3468" s="12" t="n">
        <v>46011</v>
      </c>
      <c r="C3468" s="12" t="n">
        <v>46315</v>
      </c>
      <c r="D3468" s="11" t="n">
        <v>514</v>
      </c>
      <c r="E3468" s="13" t="s">
        <v>55</v>
      </c>
      <c r="F3468" s="11" t="n">
        <v>34</v>
      </c>
      <c r="G3468" s="13" t="s">
        <v>56</v>
      </c>
      <c r="H3468" s="11" t="n">
        <v>2110405</v>
      </c>
      <c r="I3468" s="13" t="s">
        <v>57</v>
      </c>
      <c r="J3468" s="11" t="n">
        <v>695960</v>
      </c>
      <c r="L3468" s="11" t="n">
        <v>3</v>
      </c>
      <c r="M3468" s="13" t="s">
        <v>2728</v>
      </c>
      <c r="N3468" s="13" t="s">
        <v>59</v>
      </c>
      <c r="P3468" s="11" t="n">
        <v>101</v>
      </c>
      <c r="Q3468" s="13" t="s">
        <v>60</v>
      </c>
      <c r="R3468" s="13" t="s">
        <v>41</v>
      </c>
      <c r="S3468" s="11" t="n">
        <v>4210210</v>
      </c>
      <c r="T3468" s="13" t="s">
        <v>61</v>
      </c>
      <c r="U3468" s="14" t="n">
        <v>807.37</v>
      </c>
      <c r="W3468" s="14" t="n">
        <v>0</v>
      </c>
      <c r="X3468" s="13" t="s">
        <v>2795</v>
      </c>
      <c r="Z3468" s="1" t="str">
        <f aca="false">IF($T3468="","",IFERROR(INDEX('Resumo Grupos'!$AC$3:$AC$200,MATCH($T3468,'Resumo Grupos'!$AB$3:$AB$200,0)),"n/d"))</f>
        <v>Despesa</v>
      </c>
      <c r="AA3468" s="1" t="str">
        <f aca="false">IF($T3468="","",IF(COUNTIF('Resumo Grupos'!$AE$3:$AE$40,$T3468)&gt;0,"NAO","SIM"))</f>
        <v>SIM</v>
      </c>
    </row>
    <row r="3469" customFormat="false" ht="45.75" hidden="false" customHeight="true" outlineLevel="0" collapsed="false">
      <c r="A3469" s="11" t="n">
        <v>3</v>
      </c>
      <c r="B3469" s="12" t="n">
        <v>46223</v>
      </c>
      <c r="C3469" s="12" t="n">
        <v>46315</v>
      </c>
      <c r="D3469" s="11" t="n">
        <v>17</v>
      </c>
      <c r="E3469" s="13" t="s">
        <v>1724</v>
      </c>
      <c r="F3469" s="11" t="n">
        <v>34</v>
      </c>
      <c r="G3469" s="13" t="s">
        <v>56</v>
      </c>
      <c r="H3469" s="11" t="n">
        <v>2110405</v>
      </c>
      <c r="I3469" s="13" t="s">
        <v>57</v>
      </c>
      <c r="J3469" s="11" t="n">
        <v>1464473</v>
      </c>
      <c r="L3469" s="11" t="n">
        <v>227845</v>
      </c>
      <c r="M3469" s="13" t="s">
        <v>408</v>
      </c>
      <c r="N3469" s="13" t="s">
        <v>59</v>
      </c>
      <c r="P3469" s="11" t="n">
        <v>101</v>
      </c>
      <c r="Q3469" s="13" t="s">
        <v>60</v>
      </c>
      <c r="R3469" s="13" t="s">
        <v>264</v>
      </c>
      <c r="S3469" s="11" t="n">
        <v>4220199</v>
      </c>
      <c r="T3469" s="13" t="s">
        <v>265</v>
      </c>
      <c r="U3469" s="14" t="n">
        <v>2600</v>
      </c>
      <c r="W3469" s="14" t="n">
        <v>0</v>
      </c>
      <c r="X3469" s="13" t="s">
        <v>1725</v>
      </c>
      <c r="Z3469" s="1" t="str">
        <f aca="false">IF($T3469="","",IFERROR(INDEX('Resumo Grupos'!$AC$3:$AC$200,MATCH($T3469,'Resumo Grupos'!$AB$3:$AB$200,0)),"n/d"))</f>
        <v>Pagamentos outros não operacionais</v>
      </c>
      <c r="AA3469" s="1" t="str">
        <f aca="false">IF($T3469="","",IF(COUNTIF('Resumo Grupos'!$AE$3:$AE$40,$T3469)&gt;0,"NAO","SIM"))</f>
        <v>SIM</v>
      </c>
    </row>
    <row r="3470" customFormat="false" ht="54.75" hidden="false" customHeight="true" outlineLevel="0" collapsed="false">
      <c r="A3470" s="11" t="n">
        <v>3</v>
      </c>
      <c r="B3470" s="12" t="n">
        <v>46231</v>
      </c>
      <c r="C3470" s="12" t="n">
        <v>46315</v>
      </c>
      <c r="D3470" s="11" t="n">
        <v>10028</v>
      </c>
      <c r="E3470" s="13" t="s">
        <v>764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1464619</v>
      </c>
      <c r="L3470" s="11" t="n">
        <v>227869</v>
      </c>
      <c r="M3470" s="13" t="s">
        <v>310</v>
      </c>
      <c r="N3470" s="13" t="s">
        <v>59</v>
      </c>
      <c r="P3470" s="11" t="n">
        <v>101</v>
      </c>
      <c r="Q3470" s="13" t="s">
        <v>60</v>
      </c>
      <c r="R3470" s="13" t="s">
        <v>38</v>
      </c>
      <c r="S3470" s="11" t="n">
        <v>4210315</v>
      </c>
      <c r="T3470" s="13" t="s">
        <v>566</v>
      </c>
      <c r="U3470" s="14" t="n">
        <v>595.9</v>
      </c>
      <c r="W3470" s="14" t="n">
        <v>0</v>
      </c>
      <c r="X3470" s="13" t="s">
        <v>765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</row>
    <row r="3471" customFormat="false" ht="45.75" hidden="false" customHeight="true" outlineLevel="0" collapsed="false">
      <c r="A3471" s="11" t="n">
        <v>3</v>
      </c>
      <c r="B3471" s="12" t="n">
        <v>46044</v>
      </c>
      <c r="C3471" s="12" t="n">
        <v>46317</v>
      </c>
      <c r="D3471" s="11" t="n">
        <v>514</v>
      </c>
      <c r="E3471" s="13" t="s">
        <v>55</v>
      </c>
      <c r="F3471" s="11" t="n">
        <v>34</v>
      </c>
      <c r="G3471" s="13" t="s">
        <v>56</v>
      </c>
      <c r="H3471" s="11" t="n">
        <v>2110405</v>
      </c>
      <c r="I3471" s="13" t="s">
        <v>57</v>
      </c>
      <c r="J3471" s="11" t="n">
        <v>1306220</v>
      </c>
      <c r="L3471" s="11" t="n">
        <v>203991</v>
      </c>
      <c r="M3471" s="13" t="s">
        <v>2179</v>
      </c>
      <c r="N3471" s="13" t="s">
        <v>59</v>
      </c>
      <c r="P3471" s="11" t="n">
        <v>101</v>
      </c>
      <c r="Q3471" s="13" t="s">
        <v>60</v>
      </c>
      <c r="R3471" s="13" t="s">
        <v>166</v>
      </c>
      <c r="S3471" s="11" t="n">
        <v>2110901</v>
      </c>
      <c r="T3471" s="13" t="s">
        <v>167</v>
      </c>
      <c r="U3471" s="14" t="n">
        <v>6601.19</v>
      </c>
      <c r="W3471" s="14" t="n">
        <v>0</v>
      </c>
      <c r="X3471" s="13" t="s">
        <v>2796</v>
      </c>
      <c r="Z3471" s="1" t="str">
        <f aca="false">IF($T3471="","",IFERROR(INDEX('Resumo Grupos'!$AC$3:$AC$200,MATCH($T3471,'Resumo Grupos'!$AB$3:$AB$200,0)),"n/d"))</f>
        <v>Empréstimo</v>
      </c>
      <c r="AA3471" s="1" t="str">
        <f aca="false">IF($T3471="","",IF(COUNTIF('Resumo Grupos'!$AE$3:$AE$40,$T3471)&gt;0,"NAO","SIM"))</f>
        <v>SIM</v>
      </c>
    </row>
    <row r="3472" customFormat="false" ht="54.75" hidden="false" customHeight="true" outlineLevel="0" collapsed="false">
      <c r="A3472" s="11" t="n">
        <v>3</v>
      </c>
      <c r="B3472" s="12" t="n">
        <v>46224</v>
      </c>
      <c r="C3472" s="12" t="n">
        <v>46317</v>
      </c>
      <c r="D3472" s="11" t="n">
        <v>1929</v>
      </c>
      <c r="E3472" s="13" t="s">
        <v>2283</v>
      </c>
      <c r="F3472" s="11" t="n">
        <v>34</v>
      </c>
      <c r="G3472" s="13" t="s">
        <v>56</v>
      </c>
      <c r="H3472" s="11" t="n">
        <v>2110405</v>
      </c>
      <c r="I3472" s="13" t="s">
        <v>57</v>
      </c>
      <c r="J3472" s="11" t="n">
        <v>1428714</v>
      </c>
      <c r="L3472" s="11" t="n">
        <v>222992</v>
      </c>
      <c r="M3472" s="13" t="s">
        <v>310</v>
      </c>
      <c r="N3472" s="13" t="s">
        <v>59</v>
      </c>
      <c r="P3472" s="11" t="n">
        <v>101</v>
      </c>
      <c r="Q3472" s="13" t="s">
        <v>60</v>
      </c>
      <c r="R3472" s="13" t="s">
        <v>41</v>
      </c>
      <c r="S3472" s="11" t="n">
        <v>4210299</v>
      </c>
      <c r="T3472" s="13" t="s">
        <v>1423</v>
      </c>
      <c r="U3472" s="14" t="n">
        <v>95.43</v>
      </c>
      <c r="W3472" s="14" t="n">
        <v>0</v>
      </c>
      <c r="X3472" s="13" t="s">
        <v>2284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</row>
    <row r="3473" customFormat="false" ht="54.75" hidden="false" customHeight="true" outlineLevel="0" collapsed="false">
      <c r="A3473" s="11" t="n">
        <v>3</v>
      </c>
      <c r="B3473" s="12" t="n">
        <v>46224</v>
      </c>
      <c r="C3473" s="12" t="n">
        <v>46317</v>
      </c>
      <c r="D3473" s="11" t="n">
        <v>1929</v>
      </c>
      <c r="E3473" s="13" t="s">
        <v>2283</v>
      </c>
      <c r="F3473" s="11" t="n">
        <v>34</v>
      </c>
      <c r="G3473" s="13" t="s">
        <v>56</v>
      </c>
      <c r="H3473" s="11" t="n">
        <v>2110405</v>
      </c>
      <c r="I3473" s="13" t="s">
        <v>57</v>
      </c>
      <c r="J3473" s="11" t="n">
        <v>1428721</v>
      </c>
      <c r="L3473" s="11" t="n">
        <v>222993</v>
      </c>
      <c r="M3473" s="13" t="s">
        <v>310</v>
      </c>
      <c r="N3473" s="13" t="s">
        <v>59</v>
      </c>
      <c r="P3473" s="11" t="n">
        <v>101</v>
      </c>
      <c r="Q3473" s="13" t="s">
        <v>60</v>
      </c>
      <c r="R3473" s="13" t="s">
        <v>41</v>
      </c>
      <c r="S3473" s="11" t="n">
        <v>4210299</v>
      </c>
      <c r="T3473" s="13" t="s">
        <v>1423</v>
      </c>
      <c r="U3473" s="14" t="n">
        <v>102.37</v>
      </c>
      <c r="W3473" s="14" t="n">
        <v>0</v>
      </c>
      <c r="X3473" s="13" t="s">
        <v>2285</v>
      </c>
      <c r="Z3473" s="1" t="str">
        <f aca="false">IF($T3473="","",IFERROR(INDEX('Resumo Grupos'!$AC$3:$AC$200,MATCH($T3473,'Resumo Grupos'!$AB$3:$AB$200,0)),"n/d"))</f>
        <v>Despesa</v>
      </c>
      <c r="AA3473" s="1" t="str">
        <f aca="false">IF($T3473="","",IF(COUNTIF('Resumo Grupos'!$AE$3:$AE$40,$T3473)&gt;0,"NAO","SIM"))</f>
        <v>SIM</v>
      </c>
    </row>
    <row r="3474" customFormat="false" ht="54.75" hidden="false" customHeight="true" outlineLevel="0" collapsed="false">
      <c r="A3474" s="11" t="n">
        <v>3</v>
      </c>
      <c r="B3474" s="12" t="n">
        <v>46224</v>
      </c>
      <c r="C3474" s="12" t="n">
        <v>46317</v>
      </c>
      <c r="D3474" s="11" t="n">
        <v>514</v>
      </c>
      <c r="E3474" s="13" t="s">
        <v>55</v>
      </c>
      <c r="F3474" s="11" t="n">
        <v>34</v>
      </c>
      <c r="G3474" s="13" t="s">
        <v>56</v>
      </c>
      <c r="H3474" s="11" t="n">
        <v>2110405</v>
      </c>
      <c r="I3474" s="13" t="s">
        <v>57</v>
      </c>
      <c r="J3474" s="11" t="n">
        <v>1428727</v>
      </c>
      <c r="L3474" s="11" t="n">
        <v>222994</v>
      </c>
      <c r="M3474" s="13" t="s">
        <v>310</v>
      </c>
      <c r="N3474" s="13" t="s">
        <v>59</v>
      </c>
      <c r="P3474" s="11" t="n">
        <v>101</v>
      </c>
      <c r="Q3474" s="13" t="s">
        <v>60</v>
      </c>
      <c r="R3474" s="13" t="s">
        <v>104</v>
      </c>
      <c r="S3474" s="11" t="n">
        <v>4210504</v>
      </c>
      <c r="T3474" s="13" t="s">
        <v>169</v>
      </c>
      <c r="U3474" s="14" t="n">
        <v>240</v>
      </c>
      <c r="W3474" s="14" t="n">
        <v>0</v>
      </c>
      <c r="X3474" s="13" t="s">
        <v>2286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</row>
    <row r="3475" customFormat="false" ht="45.75" hidden="false" customHeight="true" outlineLevel="0" collapsed="false">
      <c r="A3475" s="11" t="n">
        <v>3</v>
      </c>
      <c r="B3475" s="12" t="n">
        <v>46224</v>
      </c>
      <c r="C3475" s="12" t="n">
        <v>46317</v>
      </c>
      <c r="D3475" s="11" t="n">
        <v>1000036</v>
      </c>
      <c r="E3475" s="13" t="s">
        <v>2287</v>
      </c>
      <c r="F3475" s="11" t="n">
        <v>34</v>
      </c>
      <c r="G3475" s="13" t="s">
        <v>56</v>
      </c>
      <c r="H3475" s="11" t="n">
        <v>2110405</v>
      </c>
      <c r="I3475" s="13" t="s">
        <v>57</v>
      </c>
      <c r="J3475" s="11" t="n">
        <v>1428747</v>
      </c>
      <c r="L3475" s="11" t="n">
        <v>222995</v>
      </c>
      <c r="M3475" s="13" t="s">
        <v>310</v>
      </c>
      <c r="N3475" s="13" t="s">
        <v>59</v>
      </c>
      <c r="P3475" s="11" t="n">
        <v>101</v>
      </c>
      <c r="Q3475" s="13" t="s">
        <v>60</v>
      </c>
      <c r="R3475" s="13" t="s">
        <v>41</v>
      </c>
      <c r="S3475" s="11" t="n">
        <v>4210299</v>
      </c>
      <c r="T3475" s="13" t="s">
        <v>1423</v>
      </c>
      <c r="U3475" s="14" t="n">
        <v>2929.65</v>
      </c>
      <c r="W3475" s="14" t="n">
        <v>0</v>
      </c>
      <c r="X3475" s="13" t="s">
        <v>2288</v>
      </c>
      <c r="Z3475" s="1" t="str">
        <f aca="false">IF($T3475="","",IFERROR(INDEX('Resumo Grupos'!$AC$3:$AC$200,MATCH($T3475,'Resumo Grupos'!$AB$3:$AB$200,0)),"n/d"))</f>
        <v>Despesa</v>
      </c>
      <c r="AA3475" s="1" t="str">
        <f aca="false">IF($T3475="","",IF(COUNTIF('Resumo Grupos'!$AE$3:$AE$40,$T3475)&gt;0,"NAO","SIM"))</f>
        <v>SIM</v>
      </c>
    </row>
    <row r="3476" customFormat="false" ht="36.75" hidden="false" customHeight="true" outlineLevel="0" collapsed="false">
      <c r="A3476" s="11" t="n">
        <v>3</v>
      </c>
      <c r="B3476" s="12" t="n">
        <v>46224</v>
      </c>
      <c r="C3476" s="12" t="n">
        <v>46317</v>
      </c>
      <c r="D3476" s="11" t="n">
        <v>1929</v>
      </c>
      <c r="E3476" s="13" t="s">
        <v>2283</v>
      </c>
      <c r="F3476" s="11" t="n">
        <v>34</v>
      </c>
      <c r="G3476" s="13" t="s">
        <v>56</v>
      </c>
      <c r="H3476" s="11" t="n">
        <v>2110405</v>
      </c>
      <c r="I3476" s="13" t="s">
        <v>57</v>
      </c>
      <c r="J3476" s="11" t="n">
        <v>1428753</v>
      </c>
      <c r="L3476" s="11" t="n">
        <v>222996</v>
      </c>
      <c r="M3476" s="13" t="s">
        <v>310</v>
      </c>
      <c r="N3476" s="13" t="s">
        <v>59</v>
      </c>
      <c r="P3476" s="11" t="n">
        <v>101</v>
      </c>
      <c r="Q3476" s="13" t="s">
        <v>60</v>
      </c>
      <c r="R3476" s="13" t="s">
        <v>104</v>
      </c>
      <c r="S3476" s="11" t="n">
        <v>4210504</v>
      </c>
      <c r="T3476" s="13" t="s">
        <v>169</v>
      </c>
      <c r="U3476" s="14" t="n">
        <v>420</v>
      </c>
      <c r="W3476" s="14" t="n">
        <v>0</v>
      </c>
      <c r="X3476" s="13" t="s">
        <v>2289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</row>
    <row r="3477" customFormat="false" ht="36.75" hidden="false" customHeight="true" outlineLevel="0" collapsed="false">
      <c r="A3477" s="11" t="n">
        <v>3</v>
      </c>
      <c r="B3477" s="12" t="n">
        <v>46231</v>
      </c>
      <c r="C3477" s="12" t="n">
        <v>46320</v>
      </c>
      <c r="D3477" s="11" t="n">
        <v>875</v>
      </c>
      <c r="E3477" s="13" t="s">
        <v>820</v>
      </c>
      <c r="F3477" s="11" t="n">
        <v>59</v>
      </c>
      <c r="G3477" s="13" t="s">
        <v>1664</v>
      </c>
      <c r="H3477" s="11" t="n">
        <v>2110405</v>
      </c>
      <c r="I3477" s="13" t="s">
        <v>57</v>
      </c>
      <c r="J3477" s="11" t="n">
        <v>1472843</v>
      </c>
      <c r="L3477" s="11" t="n">
        <v>18873</v>
      </c>
      <c r="M3477" s="13" t="s">
        <v>35</v>
      </c>
      <c r="N3477" s="13" t="s">
        <v>59</v>
      </c>
      <c r="P3477" s="11" t="n">
        <v>167</v>
      </c>
      <c r="Q3477" s="13" t="s">
        <v>119</v>
      </c>
      <c r="R3477" s="13" t="s">
        <v>66</v>
      </c>
      <c r="S3477" s="11" t="n">
        <v>1130101</v>
      </c>
      <c r="T3477" s="13" t="s">
        <v>67</v>
      </c>
      <c r="U3477" s="14" t="n">
        <v>1615.17</v>
      </c>
      <c r="W3477" s="14" t="n">
        <v>0</v>
      </c>
      <c r="X3477" s="13" t="s">
        <v>2347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FONE OUVIDO BASIKE F</v>
      </c>
      <c r="AC3477" s="1" t="n">
        <v>1887</v>
      </c>
    </row>
    <row r="3478" customFormat="false" ht="63.75" hidden="false" customHeight="true" outlineLevel="0" collapsed="false">
      <c r="A3478" s="11" t="n">
        <v>3</v>
      </c>
      <c r="B3478" s="12" t="n">
        <v>46237</v>
      </c>
      <c r="C3478" s="12" t="n">
        <v>46320</v>
      </c>
      <c r="D3478" s="11" t="n">
        <v>10101</v>
      </c>
      <c r="E3478" s="13" t="s">
        <v>2348</v>
      </c>
      <c r="F3478" s="11" t="n">
        <v>59</v>
      </c>
      <c r="G3478" s="13" t="s">
        <v>1664</v>
      </c>
      <c r="H3478" s="11" t="n">
        <v>2110405</v>
      </c>
      <c r="I3478" s="13" t="s">
        <v>57</v>
      </c>
      <c r="J3478" s="11" t="n">
        <v>1498495</v>
      </c>
      <c r="L3478" s="11" t="n">
        <v>232742</v>
      </c>
      <c r="M3478" s="13" t="s">
        <v>35</v>
      </c>
      <c r="N3478" s="13" t="s">
        <v>59</v>
      </c>
      <c r="P3478" s="11" t="n">
        <v>167</v>
      </c>
      <c r="Q3478" s="13" t="s">
        <v>119</v>
      </c>
      <c r="R3478" s="13" t="s">
        <v>41</v>
      </c>
      <c r="S3478" s="11" t="n">
        <v>4210227</v>
      </c>
      <c r="T3478" s="13" t="s">
        <v>42</v>
      </c>
      <c r="U3478" s="14" t="n">
        <v>256.8</v>
      </c>
      <c r="W3478" s="14" t="n">
        <v>0</v>
      </c>
      <c r="X3478" s="13" t="s">
        <v>2797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SMARTPHONE MOTOROLA G06 4/128GB AZ</v>
      </c>
      <c r="AC3478" s="1" t="n">
        <v>259616</v>
      </c>
    </row>
    <row r="3479" customFormat="false" ht="36.75" hidden="false" customHeight="true" outlineLevel="0" collapsed="false">
      <c r="A3479" s="11" t="n">
        <v>3</v>
      </c>
      <c r="B3479" s="12" t="n">
        <v>46231</v>
      </c>
      <c r="C3479" s="12" t="n">
        <v>46328</v>
      </c>
      <c r="D3479" s="11" t="n">
        <v>1778</v>
      </c>
      <c r="E3479" s="13" t="s">
        <v>143</v>
      </c>
      <c r="F3479" s="11" t="n">
        <v>24</v>
      </c>
      <c r="G3479" s="13" t="s">
        <v>64</v>
      </c>
      <c r="H3479" s="11" t="n">
        <v>2110405</v>
      </c>
      <c r="I3479" s="13" t="s">
        <v>57</v>
      </c>
      <c r="J3479" s="11" t="n">
        <v>1464589</v>
      </c>
      <c r="L3479" s="11" t="n">
        <v>227862</v>
      </c>
      <c r="M3479" s="13" t="s">
        <v>310</v>
      </c>
      <c r="N3479" s="13" t="s">
        <v>59</v>
      </c>
      <c r="P3479" s="11" t="n">
        <v>101</v>
      </c>
      <c r="Q3479" s="13" t="s">
        <v>60</v>
      </c>
      <c r="R3479" s="13" t="s">
        <v>41</v>
      </c>
      <c r="S3479" s="11" t="n">
        <v>4210207</v>
      </c>
      <c r="T3479" s="13" t="s">
        <v>144</v>
      </c>
      <c r="U3479" s="14" t="n">
        <v>337.29</v>
      </c>
      <c r="W3479" s="14" t="n">
        <v>0</v>
      </c>
      <c r="X3479" s="13" t="s">
        <v>2774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</row>
    <row r="3480" customFormat="false" ht="27.75" hidden="false" customHeight="true" outlineLevel="0" collapsed="false">
      <c r="A3480" s="11" t="n">
        <v>3</v>
      </c>
      <c r="B3480" s="12" t="n">
        <v>46205</v>
      </c>
      <c r="C3480" s="12" t="n">
        <v>46328</v>
      </c>
      <c r="D3480" s="11" t="n">
        <v>1789</v>
      </c>
      <c r="E3480" s="13" t="s">
        <v>82</v>
      </c>
      <c r="F3480" s="11" t="n">
        <v>24</v>
      </c>
      <c r="G3480" s="13" t="s">
        <v>64</v>
      </c>
      <c r="H3480" s="11" t="n">
        <v>2110405</v>
      </c>
      <c r="I3480" s="13" t="s">
        <v>57</v>
      </c>
      <c r="J3480" s="11" t="n">
        <v>1464602</v>
      </c>
      <c r="L3480" s="11" t="n">
        <v>227866</v>
      </c>
      <c r="M3480" s="13" t="s">
        <v>310</v>
      </c>
      <c r="N3480" s="13" t="s">
        <v>59</v>
      </c>
      <c r="P3480" s="11" t="n">
        <v>101</v>
      </c>
      <c r="Q3480" s="13" t="s">
        <v>60</v>
      </c>
      <c r="R3480" s="13" t="s">
        <v>83</v>
      </c>
      <c r="S3480" s="11" t="n">
        <v>4210112</v>
      </c>
      <c r="T3480" s="13" t="s">
        <v>84</v>
      </c>
      <c r="U3480" s="14" t="n">
        <v>5500</v>
      </c>
      <c r="W3480" s="14" t="n">
        <v>0</v>
      </c>
      <c r="X3480" s="13" t="s">
        <v>2616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</row>
    <row r="3481" customFormat="false" ht="54.75" hidden="false" customHeight="true" outlineLevel="0" collapsed="false">
      <c r="A3481" s="11" t="n">
        <v>3</v>
      </c>
      <c r="B3481" s="12" t="n">
        <v>46231</v>
      </c>
      <c r="C3481" s="12" t="n">
        <v>46328</v>
      </c>
      <c r="D3481" s="11" t="n">
        <v>49</v>
      </c>
      <c r="E3481" s="13" t="s">
        <v>165</v>
      </c>
      <c r="F3481" s="11" t="n">
        <v>34</v>
      </c>
      <c r="G3481" s="13" t="s">
        <v>56</v>
      </c>
      <c r="H3481" s="11" t="n">
        <v>2110405</v>
      </c>
      <c r="I3481" s="13" t="s">
        <v>57</v>
      </c>
      <c r="J3481" s="11" t="n">
        <v>1464754</v>
      </c>
      <c r="L3481" s="11" t="n">
        <v>227889</v>
      </c>
      <c r="M3481" s="13" t="s">
        <v>408</v>
      </c>
      <c r="N3481" s="13" t="s">
        <v>59</v>
      </c>
      <c r="P3481" s="11" t="n">
        <v>101</v>
      </c>
      <c r="Q3481" s="13" t="s">
        <v>60</v>
      </c>
      <c r="R3481" s="13" t="s">
        <v>166</v>
      </c>
      <c r="S3481" s="11" t="n">
        <v>2110901</v>
      </c>
      <c r="T3481" s="13" t="s">
        <v>167</v>
      </c>
      <c r="U3481" s="14" t="n">
        <v>4000</v>
      </c>
      <c r="W3481" s="14" t="n">
        <v>0</v>
      </c>
      <c r="X3481" s="13" t="s">
        <v>2798</v>
      </c>
      <c r="Z3481" s="1" t="str">
        <f aca="false">IF($T3481="","",IFERROR(INDEX('Resumo Grupos'!$AC$3:$AC$200,MATCH($T3481,'Resumo Grupos'!$AB$3:$AB$200,0)),"n/d"))</f>
        <v>Empréstimo</v>
      </c>
      <c r="AA3481" s="1" t="str">
        <f aca="false">IF($T3481="","",IF(COUNTIF('Resumo Grupos'!$AE$3:$AE$40,$T3481)&gt;0,"NAO","SIM"))</f>
        <v>SIM</v>
      </c>
    </row>
    <row r="3482" customFormat="false" ht="45.75" hidden="false" customHeight="true" outlineLevel="0" collapsed="false">
      <c r="A3482" s="11" t="n">
        <v>3</v>
      </c>
      <c r="B3482" s="12" t="n">
        <v>46231</v>
      </c>
      <c r="C3482" s="12" t="n">
        <v>46330</v>
      </c>
      <c r="D3482" s="11" t="n">
        <v>33</v>
      </c>
      <c r="E3482" s="13" t="s">
        <v>91</v>
      </c>
      <c r="F3482" s="11" t="n">
        <v>34</v>
      </c>
      <c r="G3482" s="13" t="s">
        <v>56</v>
      </c>
      <c r="H3482" s="11" t="n">
        <v>2110405</v>
      </c>
      <c r="I3482" s="13" t="s">
        <v>57</v>
      </c>
      <c r="J3482" s="11" t="n">
        <v>1464721</v>
      </c>
      <c r="L3482" s="11" t="n">
        <v>227878</v>
      </c>
      <c r="M3482" s="13" t="s">
        <v>310</v>
      </c>
      <c r="N3482" s="13" t="s">
        <v>59</v>
      </c>
      <c r="P3482" s="11" t="n">
        <v>101</v>
      </c>
      <c r="Q3482" s="13" t="s">
        <v>60</v>
      </c>
      <c r="R3482" s="13" t="s">
        <v>311</v>
      </c>
      <c r="S3482" s="11" t="n">
        <v>2210202</v>
      </c>
      <c r="T3482" s="13" t="s">
        <v>311</v>
      </c>
      <c r="U3482" s="14" t="n">
        <v>1000</v>
      </c>
      <c r="W3482" s="14" t="n">
        <v>0</v>
      </c>
      <c r="X3482" s="13" t="s">
        <v>312</v>
      </c>
      <c r="Z3482" s="1" t="str">
        <f aca="false">IF($T3482="","",IFERROR(INDEX('Resumo Grupos'!$AC$3:$AC$200,MATCH($T3482,'Resumo Grupos'!$AB$3:$AB$200,0)),"n/d"))</f>
        <v>Empréstimo</v>
      </c>
      <c r="AA3482" s="1" t="str">
        <f aca="false">IF($T3482="","",IF(COUNTIF('Resumo Grupos'!$AE$3:$AE$40,$T3482)&gt;0,"NAO","SIM"))</f>
        <v>SIM</v>
      </c>
    </row>
    <row r="3483" customFormat="false" ht="54.75" hidden="false" customHeight="true" outlineLevel="0" collapsed="false">
      <c r="A3483" s="11" t="n">
        <v>3</v>
      </c>
      <c r="B3483" s="12" t="n">
        <v>46234</v>
      </c>
      <c r="C3483" s="12" t="n">
        <v>46330</v>
      </c>
      <c r="D3483" s="11" t="n">
        <v>519</v>
      </c>
      <c r="E3483" s="13" t="s">
        <v>303</v>
      </c>
      <c r="F3483" s="11" t="n">
        <v>34</v>
      </c>
      <c r="G3483" s="13" t="s">
        <v>56</v>
      </c>
      <c r="H3483" s="11" t="n">
        <v>2110405</v>
      </c>
      <c r="I3483" s="13" t="s">
        <v>57</v>
      </c>
      <c r="J3483" s="11" t="n">
        <v>1477410</v>
      </c>
      <c r="L3483" s="11" t="n">
        <v>229713</v>
      </c>
      <c r="M3483" s="13" t="s">
        <v>408</v>
      </c>
      <c r="N3483" s="13" t="s">
        <v>59</v>
      </c>
      <c r="P3483" s="11" t="n">
        <v>101</v>
      </c>
      <c r="Q3483" s="13" t="s">
        <v>60</v>
      </c>
      <c r="R3483" s="13" t="s">
        <v>311</v>
      </c>
      <c r="S3483" s="11" t="n">
        <v>2210203</v>
      </c>
      <c r="T3483" s="13" t="s">
        <v>2109</v>
      </c>
      <c r="U3483" s="14" t="n">
        <v>50000</v>
      </c>
      <c r="W3483" s="14" t="n">
        <v>0</v>
      </c>
      <c r="X3483" s="13" t="s">
        <v>2110</v>
      </c>
      <c r="Z3483" s="1" t="str">
        <f aca="false">IF($T3483="","",IFERROR(INDEX('Resumo Grupos'!$AC$3:$AC$200,MATCH($T3483,'Resumo Grupos'!$AB$3:$AB$200,0)),"n/d"))</f>
        <v>Empréstimo</v>
      </c>
      <c r="AA3483" s="1" t="str">
        <f aca="false">IF($T3483="","",IF(COUNTIF('Resumo Grupos'!$AE$3:$AE$40,$T3483)&gt;0,"NAO","SIM"))</f>
        <v>NAO</v>
      </c>
    </row>
    <row r="3484" customFormat="false" ht="36.75" hidden="false" customHeight="true" outlineLevel="0" collapsed="false">
      <c r="A3484" s="11" t="n">
        <v>3</v>
      </c>
      <c r="B3484" s="12" t="n">
        <v>46147</v>
      </c>
      <c r="C3484" s="12" t="n">
        <v>46331</v>
      </c>
      <c r="D3484" s="11" t="n">
        <v>515</v>
      </c>
      <c r="E3484" s="13" t="s">
        <v>122</v>
      </c>
      <c r="F3484" s="11" t="n">
        <v>34</v>
      </c>
      <c r="G3484" s="13" t="s">
        <v>56</v>
      </c>
      <c r="H3484" s="11" t="n">
        <v>2110405</v>
      </c>
      <c r="I3484" s="13" t="s">
        <v>57</v>
      </c>
      <c r="J3484" s="11" t="n">
        <v>1157461</v>
      </c>
      <c r="L3484" s="11" t="n">
        <v>181615</v>
      </c>
      <c r="M3484" s="13" t="s">
        <v>685</v>
      </c>
      <c r="N3484" s="13" t="s">
        <v>59</v>
      </c>
      <c r="P3484" s="11" t="n">
        <v>101</v>
      </c>
      <c r="Q3484" s="13" t="s">
        <v>60</v>
      </c>
      <c r="R3484" s="13" t="s">
        <v>104</v>
      </c>
      <c r="S3484" s="11" t="n">
        <v>4210508</v>
      </c>
      <c r="T3484" s="13" t="s">
        <v>123</v>
      </c>
      <c r="U3484" s="14" t="n">
        <v>151.61</v>
      </c>
      <c r="W3484" s="14" t="n">
        <v>0</v>
      </c>
      <c r="X3484" s="13" t="s">
        <v>2799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</row>
    <row r="3485" customFormat="false" ht="45.75" hidden="false" customHeight="true" outlineLevel="0" collapsed="false">
      <c r="A3485" s="11" t="n">
        <v>3</v>
      </c>
      <c r="B3485" s="12" t="n">
        <v>46231</v>
      </c>
      <c r="C3485" s="12" t="n">
        <v>46331</v>
      </c>
      <c r="D3485" s="11" t="n">
        <v>1040</v>
      </c>
      <c r="E3485" s="13" t="s">
        <v>276</v>
      </c>
      <c r="F3485" s="11" t="n">
        <v>24</v>
      </c>
      <c r="G3485" s="13" t="s">
        <v>64</v>
      </c>
      <c r="H3485" s="11" t="n">
        <v>2110405</v>
      </c>
      <c r="I3485" s="13" t="s">
        <v>57</v>
      </c>
      <c r="J3485" s="11" t="n">
        <v>1464735</v>
      </c>
      <c r="L3485" s="11" t="n">
        <v>227881</v>
      </c>
      <c r="M3485" s="13" t="s">
        <v>310</v>
      </c>
      <c r="N3485" s="13" t="s">
        <v>59</v>
      </c>
      <c r="P3485" s="11" t="n">
        <v>101</v>
      </c>
      <c r="Q3485" s="13" t="s">
        <v>60</v>
      </c>
      <c r="R3485" s="13" t="s">
        <v>41</v>
      </c>
      <c r="S3485" s="11" t="n">
        <v>4210201</v>
      </c>
      <c r="T3485" s="13" t="s">
        <v>277</v>
      </c>
      <c r="U3485" s="14" t="n">
        <v>286</v>
      </c>
      <c r="W3485" s="14" t="n">
        <v>0</v>
      </c>
      <c r="X3485" s="13" t="s">
        <v>1906</v>
      </c>
      <c r="Z3485" s="1" t="str">
        <f aca="false">IF($T3485="","",IFERROR(INDEX('Resumo Grupos'!$AC$3:$AC$200,MATCH($T3485,'Resumo Grupos'!$AB$3:$AB$200,0)),"n/d"))</f>
        <v>Despesa</v>
      </c>
      <c r="AA3485" s="1" t="str">
        <f aca="false">IF($T3485="","",IF(COUNTIF('Resumo Grupos'!$AE$3:$AE$40,$T3485)&gt;0,"NAO","SIM"))</f>
        <v>SIM</v>
      </c>
    </row>
    <row r="3486" customFormat="false" ht="54.75" hidden="false" customHeight="true" outlineLevel="0" collapsed="false">
      <c r="A3486" s="11" t="n">
        <v>3</v>
      </c>
      <c r="B3486" s="12" t="n">
        <v>46122</v>
      </c>
      <c r="C3486" s="12" t="n">
        <v>46336</v>
      </c>
      <c r="D3486" s="11" t="n">
        <v>815</v>
      </c>
      <c r="E3486" s="13" t="s">
        <v>428</v>
      </c>
      <c r="F3486" s="11" t="n">
        <v>34</v>
      </c>
      <c r="G3486" s="13" t="s">
        <v>56</v>
      </c>
      <c r="H3486" s="11" t="n">
        <v>2110405</v>
      </c>
      <c r="I3486" s="13" t="s">
        <v>57</v>
      </c>
      <c r="J3486" s="11" t="n">
        <v>793794</v>
      </c>
      <c r="L3486" s="11" t="n">
        <v>100326</v>
      </c>
      <c r="M3486" s="13" t="s">
        <v>1522</v>
      </c>
      <c r="N3486" s="13" t="s">
        <v>59</v>
      </c>
      <c r="P3486" s="11" t="n">
        <v>101</v>
      </c>
      <c r="Q3486" s="13" t="s">
        <v>60</v>
      </c>
      <c r="R3486" s="13" t="s">
        <v>166</v>
      </c>
      <c r="S3486" s="11" t="n">
        <v>2110901</v>
      </c>
      <c r="T3486" s="13" t="s">
        <v>167</v>
      </c>
      <c r="U3486" s="14" t="n">
        <v>1500</v>
      </c>
      <c r="W3486" s="14" t="n">
        <v>0</v>
      </c>
      <c r="X3486" s="13" t="s">
        <v>429</v>
      </c>
      <c r="Z3486" s="1" t="str">
        <f aca="false">IF($T3486="","",IFERROR(INDEX('Resumo Grupos'!$AC$3:$AC$200,MATCH($T3486,'Resumo Grupos'!$AB$3:$AB$200,0)),"n/d"))</f>
        <v>Empréstimo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46211</v>
      </c>
      <c r="C3487" s="12" t="n">
        <v>46336</v>
      </c>
      <c r="D3487" s="11" t="n">
        <v>33</v>
      </c>
      <c r="E3487" s="13" t="s">
        <v>91</v>
      </c>
      <c r="F3487" s="11" t="n">
        <v>34</v>
      </c>
      <c r="G3487" s="13" t="s">
        <v>56</v>
      </c>
      <c r="H3487" s="11" t="n">
        <v>2110405</v>
      </c>
      <c r="I3487" s="13" t="s">
        <v>57</v>
      </c>
      <c r="J3487" s="11" t="n">
        <v>1370731</v>
      </c>
      <c r="L3487" s="11" t="n">
        <v>213889</v>
      </c>
      <c r="M3487" s="13" t="s">
        <v>488</v>
      </c>
      <c r="N3487" s="13" t="s">
        <v>59</v>
      </c>
      <c r="P3487" s="11" t="n">
        <v>101</v>
      </c>
      <c r="Q3487" s="13" t="s">
        <v>60</v>
      </c>
      <c r="R3487" s="13" t="s">
        <v>41</v>
      </c>
      <c r="S3487" s="11" t="n">
        <v>4210222</v>
      </c>
      <c r="T3487" s="13" t="s">
        <v>1439</v>
      </c>
      <c r="U3487" s="14" t="n">
        <v>666.67</v>
      </c>
      <c r="W3487" s="14" t="n">
        <v>0</v>
      </c>
      <c r="X3487" s="13" t="s">
        <v>1440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</row>
    <row r="3488" customFormat="false" ht="27.75" hidden="false" customHeight="true" outlineLevel="0" collapsed="false">
      <c r="A3488" s="11" t="n">
        <v>3</v>
      </c>
      <c r="B3488" s="12" t="n">
        <v>46231</v>
      </c>
      <c r="C3488" s="12" t="n">
        <v>46336</v>
      </c>
      <c r="D3488" s="11" t="n">
        <v>1028</v>
      </c>
      <c r="E3488" s="13" t="s">
        <v>430</v>
      </c>
      <c r="F3488" s="11" t="n">
        <v>34</v>
      </c>
      <c r="G3488" s="13" t="s">
        <v>56</v>
      </c>
      <c r="H3488" s="11" t="n">
        <v>2110405</v>
      </c>
      <c r="I3488" s="13" t="s">
        <v>57</v>
      </c>
      <c r="J3488" s="11" t="n">
        <v>1464677</v>
      </c>
      <c r="L3488" s="11" t="n">
        <v>227872</v>
      </c>
      <c r="M3488" s="13" t="s">
        <v>189</v>
      </c>
      <c r="N3488" s="13" t="s">
        <v>59</v>
      </c>
      <c r="P3488" s="11" t="n">
        <v>101</v>
      </c>
      <c r="Q3488" s="13" t="s">
        <v>60</v>
      </c>
      <c r="R3488" s="13" t="s">
        <v>83</v>
      </c>
      <c r="S3488" s="11" t="n">
        <v>4210111</v>
      </c>
      <c r="T3488" s="13" t="s">
        <v>431</v>
      </c>
      <c r="U3488" s="14" t="n">
        <v>5500</v>
      </c>
      <c r="W3488" s="14" t="n">
        <v>0</v>
      </c>
      <c r="X3488" s="13" t="s">
        <v>2788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</row>
    <row r="3489" customFormat="false" ht="45.75" hidden="false" customHeight="true" outlineLevel="0" collapsed="false">
      <c r="A3489" s="11" t="n">
        <v>3</v>
      </c>
      <c r="B3489" s="12" t="n">
        <v>46234</v>
      </c>
      <c r="C3489" s="12" t="n">
        <v>46336</v>
      </c>
      <c r="D3489" s="11" t="n">
        <v>815</v>
      </c>
      <c r="E3489" s="13" t="s">
        <v>428</v>
      </c>
      <c r="F3489" s="11" t="n">
        <v>34</v>
      </c>
      <c r="G3489" s="13" t="s">
        <v>56</v>
      </c>
      <c r="H3489" s="11" t="n">
        <v>2110405</v>
      </c>
      <c r="I3489" s="13" t="s">
        <v>57</v>
      </c>
      <c r="J3489" s="11" t="n">
        <v>1477448</v>
      </c>
      <c r="L3489" s="11" t="n">
        <v>229731</v>
      </c>
      <c r="M3489" s="13" t="s">
        <v>408</v>
      </c>
      <c r="N3489" s="13" t="s">
        <v>59</v>
      </c>
      <c r="P3489" s="11" t="n">
        <v>101</v>
      </c>
      <c r="Q3489" s="13" t="s">
        <v>60</v>
      </c>
      <c r="R3489" s="13" t="s">
        <v>311</v>
      </c>
      <c r="S3489" s="11" t="n">
        <v>2210203</v>
      </c>
      <c r="T3489" s="13" t="s">
        <v>2109</v>
      </c>
      <c r="U3489" s="14" t="n">
        <v>75000</v>
      </c>
      <c r="W3489" s="14" t="n">
        <v>0</v>
      </c>
      <c r="X3489" s="13" t="s">
        <v>2111</v>
      </c>
      <c r="Z3489" s="1" t="str">
        <f aca="false">IF($T3489="","",IFERROR(INDEX('Resumo Grupos'!$AC$3:$AC$200,MATCH($T3489,'Resumo Grupos'!$AB$3:$AB$200,0)),"n/d"))</f>
        <v>Empréstimo</v>
      </c>
      <c r="AA3489" s="1" t="str">
        <f aca="false">IF($T3489="","",IF(COUNTIF('Resumo Grupos'!$AE$3:$AE$40,$T3489)&gt;0,"NAO","SIM"))</f>
        <v>NAO</v>
      </c>
    </row>
    <row r="3490" customFormat="false" ht="36.75" hidden="false" customHeight="true" outlineLevel="0" collapsed="false">
      <c r="A3490" s="11" t="n">
        <v>3</v>
      </c>
      <c r="B3490" s="12" t="n">
        <v>46244</v>
      </c>
      <c r="C3490" s="12" t="n">
        <v>46336</v>
      </c>
      <c r="D3490" s="11" t="n">
        <v>33</v>
      </c>
      <c r="E3490" s="13" t="s">
        <v>91</v>
      </c>
      <c r="F3490" s="11" t="n">
        <v>34</v>
      </c>
      <c r="G3490" s="13" t="s">
        <v>56</v>
      </c>
      <c r="H3490" s="11" t="n">
        <v>2110405</v>
      </c>
      <c r="I3490" s="13" t="s">
        <v>57</v>
      </c>
      <c r="J3490" s="11" t="n">
        <v>1530150</v>
      </c>
      <c r="L3490" s="11" t="n">
        <v>237338</v>
      </c>
      <c r="M3490" s="13" t="s">
        <v>310</v>
      </c>
      <c r="N3490" s="13" t="s">
        <v>59</v>
      </c>
      <c r="P3490" s="11" t="n">
        <v>101</v>
      </c>
      <c r="Q3490" s="13" t="s">
        <v>60</v>
      </c>
      <c r="R3490" s="13" t="s">
        <v>38</v>
      </c>
      <c r="S3490" s="11" t="n">
        <v>4210301</v>
      </c>
      <c r="T3490" s="13" t="s">
        <v>291</v>
      </c>
      <c r="U3490" s="14" t="n">
        <v>329.09</v>
      </c>
      <c r="W3490" s="14" t="n">
        <v>0</v>
      </c>
      <c r="X3490" s="13" t="s">
        <v>410</v>
      </c>
      <c r="Z3490" s="1" t="str">
        <f aca="false">IF($T3490="","",IFERROR(INDEX('Resumo Grupos'!$AC$3:$AC$200,MATCH($T3490,'Resumo Grupos'!$AB$3:$AB$200,0)),"n/d"))</f>
        <v>Salários</v>
      </c>
      <c r="AA3490" s="1" t="str">
        <f aca="false">IF($T3490="","",IF(COUNTIF('Resumo Grupos'!$AE$3:$AE$40,$T3490)&gt;0,"NAO","SIM"))</f>
        <v>SIM</v>
      </c>
    </row>
    <row r="3491" customFormat="false" ht="45.75" hidden="false" customHeight="true" outlineLevel="0" collapsed="false">
      <c r="A3491" s="11" t="n">
        <v>3</v>
      </c>
      <c r="B3491" s="12" t="n">
        <v>46254</v>
      </c>
      <c r="C3491" s="12" t="n">
        <v>46339</v>
      </c>
      <c r="D3491" s="11" t="n">
        <v>33</v>
      </c>
      <c r="E3491" s="13" t="s">
        <v>91</v>
      </c>
      <c r="F3491" s="11" t="n">
        <v>34</v>
      </c>
      <c r="G3491" s="13" t="s">
        <v>56</v>
      </c>
      <c r="H3491" s="11" t="n">
        <v>2110405</v>
      </c>
      <c r="I3491" s="13" t="s">
        <v>57</v>
      </c>
      <c r="J3491" s="11" t="n">
        <v>1577431</v>
      </c>
      <c r="L3491" s="11" t="n">
        <v>243698</v>
      </c>
      <c r="M3491" s="13" t="s">
        <v>35</v>
      </c>
      <c r="N3491" s="13" t="s">
        <v>59</v>
      </c>
      <c r="P3491" s="11" t="n">
        <v>101</v>
      </c>
      <c r="Q3491" s="13" t="s">
        <v>60</v>
      </c>
      <c r="R3491" s="13" t="s">
        <v>41</v>
      </c>
      <c r="S3491" s="11" t="n">
        <v>4210222</v>
      </c>
      <c r="T3491" s="13" t="s">
        <v>1439</v>
      </c>
      <c r="U3491" s="14" t="n">
        <v>522.5</v>
      </c>
      <c r="W3491" s="14" t="n">
        <v>0</v>
      </c>
      <c r="X3491" s="13" t="s">
        <v>2800</v>
      </c>
      <c r="Z3491" s="1" t="str">
        <f aca="false">IF($T3491="","",IFERROR(INDEX('Resumo Grupos'!$AC$3:$AC$200,MATCH($T3491,'Resumo Grupos'!$AB$3:$AB$200,0)),"n/d"))</f>
        <v>Despesa</v>
      </c>
      <c r="AA3491" s="1" t="str">
        <f aca="false">IF($T3491="","",IF(COUNTIF('Resumo Grupos'!$AE$3:$AE$40,$T3491)&gt;0,"NAO","SIM"))</f>
        <v>SIM</v>
      </c>
    </row>
    <row r="3492" customFormat="false" ht="45.75" hidden="false" customHeight="true" outlineLevel="0" collapsed="false">
      <c r="A3492" s="11" t="n">
        <v>3</v>
      </c>
      <c r="B3492" s="12" t="n">
        <v>46097</v>
      </c>
      <c r="C3492" s="12" t="n">
        <v>46341</v>
      </c>
      <c r="D3492" s="11" t="n">
        <v>1867</v>
      </c>
      <c r="E3492" s="13" t="s">
        <v>553</v>
      </c>
      <c r="F3492" s="11" t="n">
        <v>24</v>
      </c>
      <c r="G3492" s="13" t="s">
        <v>64</v>
      </c>
      <c r="H3492" s="11" t="n">
        <v>2110405</v>
      </c>
      <c r="I3492" s="13" t="s">
        <v>57</v>
      </c>
      <c r="J3492" s="11" t="n">
        <v>809440</v>
      </c>
      <c r="L3492" s="11" t="n">
        <v>777006512</v>
      </c>
      <c r="M3492" s="13" t="s">
        <v>1492</v>
      </c>
      <c r="N3492" s="13" t="s">
        <v>59</v>
      </c>
      <c r="P3492" s="11" t="n">
        <v>101</v>
      </c>
      <c r="Q3492" s="13" t="s">
        <v>60</v>
      </c>
      <c r="R3492" s="13" t="s">
        <v>554</v>
      </c>
      <c r="S3492" s="11" t="n">
        <v>4210401</v>
      </c>
      <c r="T3492" s="13" t="s">
        <v>555</v>
      </c>
      <c r="U3492" s="14" t="n">
        <v>225.2</v>
      </c>
      <c r="W3492" s="14" t="n">
        <v>0</v>
      </c>
      <c r="X3492" s="13" t="s">
        <v>2801</v>
      </c>
      <c r="Z3492" s="1" t="str">
        <f aca="false">IF($T3492="","",IFERROR(INDEX('Resumo Grupos'!$AC$3:$AC$200,MATCH($T3492,'Resumo Grupos'!$AB$3:$AB$200,0)),"n/d"))</f>
        <v>Impostos</v>
      </c>
      <c r="AA3492" s="1" t="str">
        <f aca="false">IF($T3492="","",IF(COUNTIF('Resumo Grupos'!$AE$3:$AE$40,$T3492)&gt;0,"NAO","SIM"))</f>
        <v>SIM</v>
      </c>
    </row>
    <row r="3493" customFormat="false" ht="27.75" hidden="false" customHeight="true" outlineLevel="0" collapsed="false">
      <c r="A3493" s="11" t="n">
        <v>3</v>
      </c>
      <c r="B3493" s="12" t="n">
        <v>46231</v>
      </c>
      <c r="C3493" s="12" t="n">
        <v>46341</v>
      </c>
      <c r="D3493" s="11" t="n">
        <v>1893</v>
      </c>
      <c r="E3493" s="13" t="s">
        <v>570</v>
      </c>
      <c r="F3493" s="11" t="n">
        <v>34</v>
      </c>
      <c r="G3493" s="13" t="s">
        <v>56</v>
      </c>
      <c r="H3493" s="11" t="n">
        <v>2110405</v>
      </c>
      <c r="I3493" s="13" t="s">
        <v>57</v>
      </c>
      <c r="J3493" s="11" t="n">
        <v>1464910</v>
      </c>
      <c r="L3493" s="11" t="n">
        <v>227905</v>
      </c>
      <c r="M3493" s="13" t="s">
        <v>408</v>
      </c>
      <c r="N3493" s="13" t="s">
        <v>59</v>
      </c>
      <c r="P3493" s="11" t="n">
        <v>101</v>
      </c>
      <c r="Q3493" s="13" t="s">
        <v>60</v>
      </c>
      <c r="R3493" s="13" t="s">
        <v>38</v>
      </c>
      <c r="S3493" s="11" t="n">
        <v>4210315</v>
      </c>
      <c r="T3493" s="13" t="s">
        <v>566</v>
      </c>
      <c r="U3493" s="14" t="n">
        <v>177.65</v>
      </c>
      <c r="W3493" s="14" t="n">
        <v>0</v>
      </c>
      <c r="X3493" s="13" t="s">
        <v>2132</v>
      </c>
      <c r="Z3493" s="1" t="str">
        <f aca="false">IF($T3493="","",IFERROR(INDEX('Resumo Grupos'!$AC$3:$AC$200,MATCH($T3493,'Resumo Grupos'!$AB$3:$AB$200,0)),"n/d"))</f>
        <v>Despesa</v>
      </c>
      <c r="AA3493" s="1" t="str">
        <f aca="false">IF($T3493="","",IF(COUNTIF('Resumo Grupos'!$AE$3:$AE$40,$T3493)&gt;0,"NAO","SIM"))</f>
        <v>SIM</v>
      </c>
    </row>
    <row r="3494" customFormat="false" ht="63.75" hidden="false" customHeight="true" outlineLevel="0" collapsed="false">
      <c r="A3494" s="11" t="n">
        <v>3</v>
      </c>
      <c r="B3494" s="12" t="n">
        <v>46224</v>
      </c>
      <c r="C3494" s="12" t="n">
        <v>46343</v>
      </c>
      <c r="D3494" s="11" t="n">
        <v>16</v>
      </c>
      <c r="E3494" s="13" t="s">
        <v>303</v>
      </c>
      <c r="F3494" s="11" t="n">
        <v>34</v>
      </c>
      <c r="G3494" s="13" t="s">
        <v>56</v>
      </c>
      <c r="H3494" s="11" t="n">
        <v>2110405</v>
      </c>
      <c r="I3494" s="13" t="s">
        <v>57</v>
      </c>
      <c r="J3494" s="11" t="n">
        <v>1428695</v>
      </c>
      <c r="L3494" s="11" t="n">
        <v>222991</v>
      </c>
      <c r="M3494" s="13" t="s">
        <v>408</v>
      </c>
      <c r="N3494" s="13" t="s">
        <v>59</v>
      </c>
      <c r="P3494" s="11" t="n">
        <v>101</v>
      </c>
      <c r="Q3494" s="13" t="s">
        <v>60</v>
      </c>
      <c r="R3494" s="13" t="s">
        <v>311</v>
      </c>
      <c r="S3494" s="11" t="n">
        <v>2210202</v>
      </c>
      <c r="T3494" s="13" t="s">
        <v>311</v>
      </c>
      <c r="U3494" s="14" t="n">
        <v>3000</v>
      </c>
      <c r="W3494" s="14" t="n">
        <v>0</v>
      </c>
      <c r="X3494" s="13" t="s">
        <v>2802</v>
      </c>
      <c r="Z3494" s="1" t="str">
        <f aca="false">IF($T3494="","",IFERROR(INDEX('Resumo Grupos'!$AC$3:$AC$200,MATCH($T3494,'Resumo Grupos'!$AB$3:$AB$200,0)),"n/d"))</f>
        <v>Empréstimo</v>
      </c>
      <c r="AA3494" s="1" t="str">
        <f aca="false">IF($T3494="","",IF(COUNTIF('Resumo Grupos'!$AE$3:$AE$40,$T3494)&gt;0,"NAO","SIM"))</f>
        <v>SIM</v>
      </c>
    </row>
    <row r="3495" customFormat="false" ht="27.75" hidden="false" customHeight="true" outlineLevel="0" collapsed="false">
      <c r="A3495" s="11" t="n">
        <v>3</v>
      </c>
      <c r="B3495" s="12" t="n">
        <v>45950</v>
      </c>
      <c r="C3495" s="12" t="n">
        <v>46344</v>
      </c>
      <c r="D3495" s="11" t="n">
        <v>515</v>
      </c>
      <c r="E3495" s="13" t="s">
        <v>122</v>
      </c>
      <c r="F3495" s="11" t="n">
        <v>34</v>
      </c>
      <c r="G3495" s="13" t="s">
        <v>56</v>
      </c>
      <c r="H3495" s="11" t="n">
        <v>2110405</v>
      </c>
      <c r="I3495" s="13" t="s">
        <v>57</v>
      </c>
      <c r="J3495" s="11" t="n">
        <v>546000</v>
      </c>
      <c r="L3495" s="11" t="n">
        <v>85577</v>
      </c>
      <c r="M3495" s="13" t="s">
        <v>2803</v>
      </c>
      <c r="N3495" s="13" t="s">
        <v>59</v>
      </c>
      <c r="P3495" s="11" t="n">
        <v>101</v>
      </c>
      <c r="Q3495" s="13" t="s">
        <v>60</v>
      </c>
      <c r="R3495" s="13" t="s">
        <v>41</v>
      </c>
      <c r="S3495" s="11" t="n">
        <v>4210210</v>
      </c>
      <c r="T3495" s="13" t="s">
        <v>61</v>
      </c>
      <c r="U3495" s="14" t="n">
        <v>45.73</v>
      </c>
      <c r="W3495" s="14" t="n">
        <v>0</v>
      </c>
      <c r="X3495" s="13"/>
      <c r="Z3495" s="1" t="str">
        <f aca="false">IF($T3495="","",IFERROR(INDEX('Resumo Grupos'!$AC$3:$AC$200,MATCH($T3495,'Resumo Grupos'!$AB$3:$AB$200,0)),"n/d"))</f>
        <v>Despesa</v>
      </c>
      <c r="AA3495" s="1" t="str">
        <f aca="false">IF($T3495="","",IF(COUNTIF('Resumo Grupos'!$AE$3:$AE$40,$T3495)&gt;0,"NAO","SIM"))</f>
        <v>SIM</v>
      </c>
    </row>
    <row r="3496" customFormat="false" ht="63.75" hidden="false" customHeight="true" outlineLevel="0" collapsed="false">
      <c r="A3496" s="11" t="n">
        <v>3</v>
      </c>
      <c r="B3496" s="12" t="n">
        <v>46009</v>
      </c>
      <c r="C3496" s="12" t="n">
        <v>46344</v>
      </c>
      <c r="D3496" s="11" t="n">
        <v>515</v>
      </c>
      <c r="E3496" s="13" t="s">
        <v>122</v>
      </c>
      <c r="F3496" s="11" t="n">
        <v>34</v>
      </c>
      <c r="G3496" s="13" t="s">
        <v>56</v>
      </c>
      <c r="H3496" s="11" t="n">
        <v>2110405</v>
      </c>
      <c r="I3496" s="13" t="s">
        <v>57</v>
      </c>
      <c r="J3496" s="11" t="n">
        <v>818253</v>
      </c>
      <c r="L3496" s="11" t="n">
        <v>129421</v>
      </c>
      <c r="M3496" s="13" t="s">
        <v>2728</v>
      </c>
      <c r="N3496" s="13" t="s">
        <v>59</v>
      </c>
      <c r="P3496" s="11" t="n">
        <v>102</v>
      </c>
      <c r="Q3496" s="13" t="s">
        <v>225</v>
      </c>
      <c r="R3496" s="13" t="s">
        <v>166</v>
      </c>
      <c r="S3496" s="11" t="n">
        <v>2110901</v>
      </c>
      <c r="T3496" s="13" t="s">
        <v>167</v>
      </c>
      <c r="U3496" s="14" t="n">
        <v>2090.82</v>
      </c>
      <c r="W3496" s="14" t="n">
        <v>0</v>
      </c>
      <c r="X3496" s="13" t="s">
        <v>2804</v>
      </c>
      <c r="Z3496" s="1" t="str">
        <f aca="false">IF($T3496="","",IFERROR(INDEX('Resumo Grupos'!$AC$3:$AC$200,MATCH($T3496,'Resumo Grupos'!$AB$3:$AB$200,0)),"n/d"))</f>
        <v>Empréstimo</v>
      </c>
      <c r="AA3496" s="1" t="str">
        <f aca="false">IF($T3496="","",IF(COUNTIF('Resumo Grupos'!$AE$3:$AE$40,$T3496)&gt;0,"NAO","SIM"))</f>
        <v>SIM</v>
      </c>
    </row>
    <row r="3497" customFormat="false" ht="36.75" hidden="false" customHeight="true" outlineLevel="0" collapsed="false">
      <c r="A3497" s="11" t="n">
        <v>3</v>
      </c>
      <c r="B3497" s="12" t="n">
        <v>46206</v>
      </c>
      <c r="C3497" s="12" t="n">
        <v>46344</v>
      </c>
      <c r="D3497" s="11" t="n">
        <v>33</v>
      </c>
      <c r="E3497" s="13" t="s">
        <v>91</v>
      </c>
      <c r="F3497" s="11" t="n">
        <v>34</v>
      </c>
      <c r="G3497" s="13" t="s">
        <v>56</v>
      </c>
      <c r="H3497" s="11" t="n">
        <v>2110405</v>
      </c>
      <c r="I3497" s="13" t="s">
        <v>57</v>
      </c>
      <c r="J3497" s="11" t="n">
        <v>1345342</v>
      </c>
      <c r="L3497" s="11" t="n">
        <v>210000</v>
      </c>
      <c r="M3497" s="13" t="s">
        <v>488</v>
      </c>
      <c r="N3497" s="13" t="s">
        <v>59</v>
      </c>
      <c r="P3497" s="11" t="n">
        <v>101</v>
      </c>
      <c r="Q3497" s="13" t="s">
        <v>60</v>
      </c>
      <c r="R3497" s="13" t="s">
        <v>41</v>
      </c>
      <c r="S3497" s="11" t="n">
        <v>4210203</v>
      </c>
      <c r="T3497" s="13" t="s">
        <v>1062</v>
      </c>
      <c r="U3497" s="14" t="n">
        <v>373.79</v>
      </c>
      <c r="W3497" s="14" t="n">
        <v>0</v>
      </c>
      <c r="X3497" s="13" t="s">
        <v>1496</v>
      </c>
      <c r="Z3497" s="1" t="str">
        <f aca="false">IF($T3497="","",IFERROR(INDEX('Resumo Grupos'!$AC$3:$AC$200,MATCH($T3497,'Resumo Grupos'!$AB$3:$AB$200,0)),"n/d"))</f>
        <v>Despesa</v>
      </c>
      <c r="AA3497" s="1" t="str">
        <f aca="false">IF($T3497="","",IF(COUNTIF('Resumo Grupos'!$AE$3:$AE$40,$T3497)&gt;0,"NAO","SIM"))</f>
        <v>SIM</v>
      </c>
    </row>
    <row r="3498" customFormat="false" ht="36.75" hidden="false" customHeight="true" outlineLevel="0" collapsed="false">
      <c r="A3498" s="11" t="n">
        <v>3</v>
      </c>
      <c r="B3498" s="12" t="n">
        <v>46011</v>
      </c>
      <c r="C3498" s="12" t="n">
        <v>46346</v>
      </c>
      <c r="D3498" s="11" t="n">
        <v>514</v>
      </c>
      <c r="E3498" s="13" t="s">
        <v>55</v>
      </c>
      <c r="F3498" s="11" t="n">
        <v>34</v>
      </c>
      <c r="G3498" s="13" t="s">
        <v>56</v>
      </c>
      <c r="H3498" s="11" t="n">
        <v>2110405</v>
      </c>
      <c r="I3498" s="13" t="s">
        <v>57</v>
      </c>
      <c r="J3498" s="11" t="n">
        <v>695960</v>
      </c>
      <c r="L3498" s="11" t="n">
        <v>3</v>
      </c>
      <c r="M3498" s="13" t="s">
        <v>2793</v>
      </c>
      <c r="N3498" s="13" t="s">
        <v>59</v>
      </c>
      <c r="P3498" s="11" t="n">
        <v>101</v>
      </c>
      <c r="Q3498" s="13" t="s">
        <v>60</v>
      </c>
      <c r="R3498" s="13" t="s">
        <v>41</v>
      </c>
      <c r="S3498" s="11" t="n">
        <v>4210210</v>
      </c>
      <c r="T3498" s="13" t="s">
        <v>61</v>
      </c>
      <c r="U3498" s="14" t="n">
        <v>807.37</v>
      </c>
      <c r="W3498" s="14" t="n">
        <v>0</v>
      </c>
      <c r="X3498" s="13" t="s">
        <v>2805</v>
      </c>
      <c r="Z3498" s="1" t="str">
        <f aca="false">IF($T3498="","",IFERROR(INDEX('Resumo Grupos'!$AC$3:$AC$200,MATCH($T3498,'Resumo Grupos'!$AB$3:$AB$200,0)),"n/d"))</f>
        <v>Despesa</v>
      </c>
      <c r="AA3498" s="1" t="str">
        <f aca="false">IF($T3498="","",IF(COUNTIF('Resumo Grupos'!$AE$3:$AE$40,$T3498)&gt;0,"NAO","SIM"))</f>
        <v>SIM</v>
      </c>
    </row>
    <row r="3499" customFormat="false" ht="45.75" hidden="false" customHeight="true" outlineLevel="0" collapsed="false">
      <c r="A3499" s="11" t="n">
        <v>3</v>
      </c>
      <c r="B3499" s="12" t="n">
        <v>46223</v>
      </c>
      <c r="C3499" s="12" t="n">
        <v>46346</v>
      </c>
      <c r="D3499" s="11" t="n">
        <v>17</v>
      </c>
      <c r="E3499" s="13" t="s">
        <v>1724</v>
      </c>
      <c r="F3499" s="11" t="n">
        <v>34</v>
      </c>
      <c r="G3499" s="13" t="s">
        <v>56</v>
      </c>
      <c r="H3499" s="11" t="n">
        <v>2110405</v>
      </c>
      <c r="I3499" s="13" t="s">
        <v>57</v>
      </c>
      <c r="J3499" s="11" t="n">
        <v>1464473</v>
      </c>
      <c r="L3499" s="11" t="n">
        <v>227845</v>
      </c>
      <c r="M3499" s="13" t="s">
        <v>488</v>
      </c>
      <c r="N3499" s="13" t="s">
        <v>59</v>
      </c>
      <c r="P3499" s="11" t="n">
        <v>101</v>
      </c>
      <c r="Q3499" s="13" t="s">
        <v>60</v>
      </c>
      <c r="R3499" s="13" t="s">
        <v>264</v>
      </c>
      <c r="S3499" s="11" t="n">
        <v>4220199</v>
      </c>
      <c r="T3499" s="13" t="s">
        <v>265</v>
      </c>
      <c r="U3499" s="14" t="n">
        <v>2600</v>
      </c>
      <c r="W3499" s="14" t="n">
        <v>0</v>
      </c>
      <c r="X3499" s="13" t="s">
        <v>1725</v>
      </c>
      <c r="Z3499" s="1" t="str">
        <f aca="false">IF($T3499="","",IFERROR(INDEX('Resumo Grupos'!$AC$3:$AC$200,MATCH($T3499,'Resumo Grupos'!$AB$3:$AB$200,0)),"n/d"))</f>
        <v>Pagamentos outros não operacionais</v>
      </c>
      <c r="AA3499" s="1" t="str">
        <f aca="false">IF($T3499="","",IF(COUNTIF('Resumo Grupos'!$AE$3:$AE$40,$T3499)&gt;0,"NAO","SIM"))</f>
        <v>SIM</v>
      </c>
    </row>
    <row r="3500" customFormat="false" ht="54.75" hidden="false" customHeight="true" outlineLevel="0" collapsed="false">
      <c r="A3500" s="11" t="n">
        <v>3</v>
      </c>
      <c r="B3500" s="12" t="n">
        <v>46231</v>
      </c>
      <c r="C3500" s="12" t="n">
        <v>46346</v>
      </c>
      <c r="D3500" s="11" t="n">
        <v>10028</v>
      </c>
      <c r="E3500" s="13" t="s">
        <v>764</v>
      </c>
      <c r="F3500" s="11" t="n">
        <v>24</v>
      </c>
      <c r="G3500" s="13" t="s">
        <v>64</v>
      </c>
      <c r="H3500" s="11" t="n">
        <v>2110405</v>
      </c>
      <c r="I3500" s="13" t="s">
        <v>57</v>
      </c>
      <c r="J3500" s="11" t="n">
        <v>1464619</v>
      </c>
      <c r="L3500" s="11" t="n">
        <v>227869</v>
      </c>
      <c r="M3500" s="13" t="s">
        <v>408</v>
      </c>
      <c r="N3500" s="13" t="s">
        <v>59</v>
      </c>
      <c r="P3500" s="11" t="n">
        <v>101</v>
      </c>
      <c r="Q3500" s="13" t="s">
        <v>60</v>
      </c>
      <c r="R3500" s="13" t="s">
        <v>38</v>
      </c>
      <c r="S3500" s="11" t="n">
        <v>4210315</v>
      </c>
      <c r="T3500" s="13" t="s">
        <v>566</v>
      </c>
      <c r="U3500" s="14" t="n">
        <v>595.9</v>
      </c>
      <c r="W3500" s="14" t="n">
        <v>0</v>
      </c>
      <c r="X3500" s="13" t="s">
        <v>765</v>
      </c>
      <c r="Z3500" s="1" t="str">
        <f aca="false">IF($T3500="","",IFERROR(INDEX('Resumo Grupos'!$AC$3:$AC$200,MATCH($T3500,'Resumo Grupos'!$AB$3:$AB$200,0)),"n/d"))</f>
        <v>Despesa</v>
      </c>
      <c r="AA3500" s="1" t="str">
        <f aca="false">IF($T3500="","",IF(COUNTIF('Resumo Grupos'!$AE$3:$AE$40,$T3500)&gt;0,"NAO","SIM"))</f>
        <v>SIM</v>
      </c>
    </row>
    <row r="3501" customFormat="false" ht="45.75" hidden="false" customHeight="true" outlineLevel="0" collapsed="false">
      <c r="A3501" s="11" t="n">
        <v>3</v>
      </c>
      <c r="B3501" s="12" t="n">
        <v>46044</v>
      </c>
      <c r="C3501" s="12" t="n">
        <v>46348</v>
      </c>
      <c r="D3501" s="11" t="n">
        <v>514</v>
      </c>
      <c r="E3501" s="13" t="s">
        <v>55</v>
      </c>
      <c r="F3501" s="11" t="n">
        <v>34</v>
      </c>
      <c r="G3501" s="13" t="s">
        <v>56</v>
      </c>
      <c r="H3501" s="11" t="n">
        <v>2110405</v>
      </c>
      <c r="I3501" s="13" t="s">
        <v>57</v>
      </c>
      <c r="J3501" s="11" t="n">
        <v>1306220</v>
      </c>
      <c r="L3501" s="11" t="n">
        <v>203991</v>
      </c>
      <c r="M3501" s="13" t="s">
        <v>2728</v>
      </c>
      <c r="N3501" s="13" t="s">
        <v>59</v>
      </c>
      <c r="P3501" s="11" t="n">
        <v>101</v>
      </c>
      <c r="Q3501" s="13" t="s">
        <v>60</v>
      </c>
      <c r="R3501" s="13" t="s">
        <v>166</v>
      </c>
      <c r="S3501" s="11" t="n">
        <v>2110901</v>
      </c>
      <c r="T3501" s="13" t="s">
        <v>167</v>
      </c>
      <c r="U3501" s="14" t="n">
        <v>6601.19</v>
      </c>
      <c r="W3501" s="14" t="n">
        <v>0</v>
      </c>
      <c r="X3501" s="13" t="s">
        <v>2806</v>
      </c>
      <c r="Z3501" s="1" t="str">
        <f aca="false">IF($T3501="","",IFERROR(INDEX('Resumo Grupos'!$AC$3:$AC$200,MATCH($T3501,'Resumo Grupos'!$AB$3:$AB$200,0)),"n/d"))</f>
        <v>Empréstimo</v>
      </c>
      <c r="AA3501" s="1" t="str">
        <f aca="false">IF($T3501="","",IF(COUNTIF('Resumo Grupos'!$AE$3:$AE$40,$T3501)&gt;0,"NAO","SIM"))</f>
        <v>SIM</v>
      </c>
    </row>
    <row r="3502" customFormat="false" ht="54.75" hidden="false" customHeight="true" outlineLevel="0" collapsed="false">
      <c r="A3502" s="11" t="n">
        <v>3</v>
      </c>
      <c r="B3502" s="12" t="n">
        <v>46224</v>
      </c>
      <c r="C3502" s="12" t="n">
        <v>46348</v>
      </c>
      <c r="D3502" s="11" t="n">
        <v>1929</v>
      </c>
      <c r="E3502" s="13" t="s">
        <v>2283</v>
      </c>
      <c r="F3502" s="11" t="n">
        <v>34</v>
      </c>
      <c r="G3502" s="13" t="s">
        <v>56</v>
      </c>
      <c r="H3502" s="11" t="n">
        <v>2110405</v>
      </c>
      <c r="I3502" s="13" t="s">
        <v>57</v>
      </c>
      <c r="J3502" s="11" t="n">
        <v>1428714</v>
      </c>
      <c r="L3502" s="11" t="n">
        <v>222992</v>
      </c>
      <c r="M3502" s="13" t="s">
        <v>408</v>
      </c>
      <c r="N3502" s="13" t="s">
        <v>59</v>
      </c>
      <c r="P3502" s="11" t="n">
        <v>101</v>
      </c>
      <c r="Q3502" s="13" t="s">
        <v>60</v>
      </c>
      <c r="R3502" s="13" t="s">
        <v>41</v>
      </c>
      <c r="S3502" s="11" t="n">
        <v>4210299</v>
      </c>
      <c r="T3502" s="13" t="s">
        <v>1423</v>
      </c>
      <c r="U3502" s="14" t="n">
        <v>95.43</v>
      </c>
      <c r="W3502" s="14" t="n">
        <v>0</v>
      </c>
      <c r="X3502" s="13" t="s">
        <v>2284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</row>
    <row r="3503" customFormat="false" ht="54.75" hidden="false" customHeight="true" outlineLevel="0" collapsed="false">
      <c r="A3503" s="11" t="n">
        <v>3</v>
      </c>
      <c r="B3503" s="12" t="n">
        <v>46224</v>
      </c>
      <c r="C3503" s="12" t="n">
        <v>46348</v>
      </c>
      <c r="D3503" s="11" t="n">
        <v>1929</v>
      </c>
      <c r="E3503" s="13" t="s">
        <v>2283</v>
      </c>
      <c r="F3503" s="11" t="n">
        <v>34</v>
      </c>
      <c r="G3503" s="13" t="s">
        <v>56</v>
      </c>
      <c r="H3503" s="11" t="n">
        <v>2110405</v>
      </c>
      <c r="I3503" s="13" t="s">
        <v>57</v>
      </c>
      <c r="J3503" s="11" t="n">
        <v>1428721</v>
      </c>
      <c r="L3503" s="11" t="n">
        <v>222993</v>
      </c>
      <c r="M3503" s="13" t="s">
        <v>408</v>
      </c>
      <c r="N3503" s="13" t="s">
        <v>59</v>
      </c>
      <c r="P3503" s="11" t="n">
        <v>101</v>
      </c>
      <c r="Q3503" s="13" t="s">
        <v>60</v>
      </c>
      <c r="R3503" s="13" t="s">
        <v>41</v>
      </c>
      <c r="S3503" s="11" t="n">
        <v>4210299</v>
      </c>
      <c r="T3503" s="13" t="s">
        <v>1423</v>
      </c>
      <c r="U3503" s="14" t="n">
        <v>102.37</v>
      </c>
      <c r="W3503" s="14" t="n">
        <v>0</v>
      </c>
      <c r="X3503" s="13" t="s">
        <v>2285</v>
      </c>
      <c r="Z3503" s="1" t="str">
        <f aca="false">IF($T3503="","",IFERROR(INDEX('Resumo Grupos'!$AC$3:$AC$200,MATCH($T3503,'Resumo Grupos'!$AB$3:$AB$200,0)),"n/d"))</f>
        <v>Despesa</v>
      </c>
      <c r="AA3503" s="1" t="str">
        <f aca="false">IF($T3503="","",IF(COUNTIF('Resumo Grupos'!$AE$3:$AE$40,$T3503)&gt;0,"NAO","SIM"))</f>
        <v>SIM</v>
      </c>
    </row>
    <row r="3504" customFormat="false" ht="54.75" hidden="false" customHeight="true" outlineLevel="0" collapsed="false">
      <c r="A3504" s="11" t="n">
        <v>3</v>
      </c>
      <c r="B3504" s="12" t="n">
        <v>46224</v>
      </c>
      <c r="C3504" s="12" t="n">
        <v>46348</v>
      </c>
      <c r="D3504" s="11" t="n">
        <v>514</v>
      </c>
      <c r="E3504" s="13" t="s">
        <v>55</v>
      </c>
      <c r="F3504" s="11" t="n">
        <v>34</v>
      </c>
      <c r="G3504" s="13" t="s">
        <v>56</v>
      </c>
      <c r="H3504" s="11" t="n">
        <v>2110405</v>
      </c>
      <c r="I3504" s="13" t="s">
        <v>57</v>
      </c>
      <c r="J3504" s="11" t="n">
        <v>1428727</v>
      </c>
      <c r="L3504" s="11" t="n">
        <v>222994</v>
      </c>
      <c r="M3504" s="13" t="s">
        <v>408</v>
      </c>
      <c r="N3504" s="13" t="s">
        <v>59</v>
      </c>
      <c r="P3504" s="11" t="n">
        <v>101</v>
      </c>
      <c r="Q3504" s="13" t="s">
        <v>60</v>
      </c>
      <c r="R3504" s="13" t="s">
        <v>104</v>
      </c>
      <c r="S3504" s="11" t="n">
        <v>4210504</v>
      </c>
      <c r="T3504" s="13" t="s">
        <v>169</v>
      </c>
      <c r="U3504" s="14" t="n">
        <v>240</v>
      </c>
      <c r="W3504" s="14" t="n">
        <v>0</v>
      </c>
      <c r="X3504" s="13" t="s">
        <v>2286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</row>
    <row r="3505" customFormat="false" ht="45.75" hidden="false" customHeight="true" outlineLevel="0" collapsed="false">
      <c r="A3505" s="11" t="n">
        <v>3</v>
      </c>
      <c r="B3505" s="12" t="n">
        <v>46224</v>
      </c>
      <c r="C3505" s="12" t="n">
        <v>46348</v>
      </c>
      <c r="D3505" s="11" t="n">
        <v>1000036</v>
      </c>
      <c r="E3505" s="13" t="s">
        <v>2287</v>
      </c>
      <c r="F3505" s="11" t="n">
        <v>34</v>
      </c>
      <c r="G3505" s="13" t="s">
        <v>56</v>
      </c>
      <c r="H3505" s="11" t="n">
        <v>2110405</v>
      </c>
      <c r="I3505" s="13" t="s">
        <v>57</v>
      </c>
      <c r="J3505" s="11" t="n">
        <v>1428747</v>
      </c>
      <c r="L3505" s="11" t="n">
        <v>222995</v>
      </c>
      <c r="M3505" s="13" t="s">
        <v>408</v>
      </c>
      <c r="N3505" s="13" t="s">
        <v>59</v>
      </c>
      <c r="P3505" s="11" t="n">
        <v>101</v>
      </c>
      <c r="Q3505" s="13" t="s">
        <v>60</v>
      </c>
      <c r="R3505" s="13" t="s">
        <v>41</v>
      </c>
      <c r="S3505" s="11" t="n">
        <v>4210299</v>
      </c>
      <c r="T3505" s="13" t="s">
        <v>1423</v>
      </c>
      <c r="U3505" s="14" t="n">
        <v>2929.65</v>
      </c>
      <c r="W3505" s="14" t="n">
        <v>0</v>
      </c>
      <c r="X3505" s="13" t="s">
        <v>2288</v>
      </c>
      <c r="Z3505" s="1" t="str">
        <f aca="false">IF($T3505="","",IFERROR(INDEX('Resumo Grupos'!$AC$3:$AC$200,MATCH($T3505,'Resumo Grupos'!$AB$3:$AB$200,0)),"n/d"))</f>
        <v>Despesa</v>
      </c>
      <c r="AA3505" s="1" t="str">
        <f aca="false">IF($T3505="","",IF(COUNTIF('Resumo Grupos'!$AE$3:$AE$40,$T3505)&gt;0,"NAO","SIM"))</f>
        <v>SIM</v>
      </c>
    </row>
    <row r="3506" customFormat="false" ht="36.75" hidden="false" customHeight="true" outlineLevel="0" collapsed="false">
      <c r="A3506" s="11" t="n">
        <v>3</v>
      </c>
      <c r="B3506" s="12" t="n">
        <v>46224</v>
      </c>
      <c r="C3506" s="12" t="n">
        <v>46348</v>
      </c>
      <c r="D3506" s="11" t="n">
        <v>1929</v>
      </c>
      <c r="E3506" s="13" t="s">
        <v>2283</v>
      </c>
      <c r="F3506" s="11" t="n">
        <v>34</v>
      </c>
      <c r="G3506" s="13" t="s">
        <v>56</v>
      </c>
      <c r="H3506" s="11" t="n">
        <v>2110405</v>
      </c>
      <c r="I3506" s="13" t="s">
        <v>57</v>
      </c>
      <c r="J3506" s="11" t="n">
        <v>1428753</v>
      </c>
      <c r="L3506" s="11" t="n">
        <v>222996</v>
      </c>
      <c r="M3506" s="13" t="s">
        <v>408</v>
      </c>
      <c r="N3506" s="13" t="s">
        <v>59</v>
      </c>
      <c r="P3506" s="11" t="n">
        <v>101</v>
      </c>
      <c r="Q3506" s="13" t="s">
        <v>60</v>
      </c>
      <c r="R3506" s="13" t="s">
        <v>104</v>
      </c>
      <c r="S3506" s="11" t="n">
        <v>4210504</v>
      </c>
      <c r="T3506" s="13" t="s">
        <v>169</v>
      </c>
      <c r="U3506" s="14" t="n">
        <v>420</v>
      </c>
      <c r="W3506" s="14" t="n">
        <v>0</v>
      </c>
      <c r="X3506" s="13" t="s">
        <v>2289</v>
      </c>
      <c r="Z3506" s="1" t="str">
        <f aca="false">IF($T3506="","",IFERROR(INDEX('Resumo Grupos'!$AC$3:$AC$200,MATCH($T3506,'Resumo Grupos'!$AB$3:$AB$200,0)),"n/d"))</f>
        <v>Despesa</v>
      </c>
      <c r="AA3506" s="1" t="str">
        <f aca="false">IF($T3506="","",IF(COUNTIF('Resumo Grupos'!$AE$3:$AE$40,$T3506)&gt;0,"NAO","SIM"))</f>
        <v>SIM</v>
      </c>
    </row>
    <row r="3507" customFormat="false" ht="63.75" hidden="false" customHeight="true" outlineLevel="0" collapsed="false">
      <c r="A3507" s="11" t="n">
        <v>3</v>
      </c>
      <c r="B3507" s="12" t="n">
        <v>46237</v>
      </c>
      <c r="C3507" s="12" t="n">
        <v>46351</v>
      </c>
      <c r="D3507" s="11" t="n">
        <v>10101</v>
      </c>
      <c r="E3507" s="13" t="s">
        <v>2348</v>
      </c>
      <c r="F3507" s="11" t="n">
        <v>59</v>
      </c>
      <c r="G3507" s="13" t="s">
        <v>1664</v>
      </c>
      <c r="H3507" s="11" t="n">
        <v>2110405</v>
      </c>
      <c r="I3507" s="13" t="s">
        <v>57</v>
      </c>
      <c r="J3507" s="11" t="n">
        <v>1498501</v>
      </c>
      <c r="L3507" s="11" t="n">
        <v>232744</v>
      </c>
      <c r="M3507" s="13" t="s">
        <v>35</v>
      </c>
      <c r="N3507" s="13" t="s">
        <v>59</v>
      </c>
      <c r="P3507" s="11" t="n">
        <v>167</v>
      </c>
      <c r="Q3507" s="13" t="s">
        <v>119</v>
      </c>
      <c r="R3507" s="13" t="s">
        <v>41</v>
      </c>
      <c r="S3507" s="11" t="n">
        <v>4210227</v>
      </c>
      <c r="T3507" s="13" t="s">
        <v>42</v>
      </c>
      <c r="U3507" s="14" t="n">
        <v>256.8</v>
      </c>
      <c r="W3507" s="14" t="n">
        <v>0</v>
      </c>
      <c r="X3507" s="13" t="s">
        <v>2807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SMARTPHONE MOTOROLA G06 4/128GB AZ</v>
      </c>
      <c r="AC3507" s="1" t="n">
        <v>259616</v>
      </c>
    </row>
    <row r="3508" customFormat="false" ht="36.75" hidden="false" customHeight="true" outlineLevel="0" collapsed="false">
      <c r="A3508" s="11" t="n">
        <v>3</v>
      </c>
      <c r="B3508" s="12" t="n">
        <v>46231</v>
      </c>
      <c r="C3508" s="12" t="n">
        <v>46358</v>
      </c>
      <c r="D3508" s="11" t="n">
        <v>1778</v>
      </c>
      <c r="E3508" s="13" t="s">
        <v>143</v>
      </c>
      <c r="F3508" s="11" t="n">
        <v>24</v>
      </c>
      <c r="G3508" s="13" t="s">
        <v>64</v>
      </c>
      <c r="H3508" s="11" t="n">
        <v>2110405</v>
      </c>
      <c r="I3508" s="13" t="s">
        <v>57</v>
      </c>
      <c r="J3508" s="11" t="n">
        <v>1464589</v>
      </c>
      <c r="L3508" s="11" t="n">
        <v>227862</v>
      </c>
      <c r="M3508" s="13" t="s">
        <v>408</v>
      </c>
      <c r="N3508" s="13" t="s">
        <v>59</v>
      </c>
      <c r="P3508" s="11" t="n">
        <v>101</v>
      </c>
      <c r="Q3508" s="13" t="s">
        <v>60</v>
      </c>
      <c r="R3508" s="13" t="s">
        <v>41</v>
      </c>
      <c r="S3508" s="11" t="n">
        <v>4210207</v>
      </c>
      <c r="T3508" s="13" t="s">
        <v>144</v>
      </c>
      <c r="U3508" s="14" t="n">
        <v>337.29</v>
      </c>
      <c r="W3508" s="14" t="n">
        <v>0</v>
      </c>
      <c r="X3508" s="13" t="s">
        <v>2774</v>
      </c>
      <c r="Z3508" s="1" t="str">
        <f aca="false">IF($T3508="","",IFERROR(INDEX('Resumo Grupos'!$AC$3:$AC$200,MATCH($T3508,'Resumo Grupos'!$AB$3:$AB$200,0)),"n/d"))</f>
        <v>Despesa</v>
      </c>
      <c r="AA3508" s="1" t="str">
        <f aca="false">IF($T3508="","",IF(COUNTIF('Resumo Grupos'!$AE$3:$AE$40,$T3508)&gt;0,"NAO","SIM"))</f>
        <v>SIM</v>
      </c>
    </row>
    <row r="3509" customFormat="false" ht="27.75" hidden="false" customHeight="true" outlineLevel="0" collapsed="false">
      <c r="A3509" s="11" t="n">
        <v>3</v>
      </c>
      <c r="B3509" s="12" t="n">
        <v>46205</v>
      </c>
      <c r="C3509" s="12" t="n">
        <v>46358</v>
      </c>
      <c r="D3509" s="11" t="n">
        <v>1789</v>
      </c>
      <c r="E3509" s="13" t="s">
        <v>82</v>
      </c>
      <c r="F3509" s="11" t="n">
        <v>24</v>
      </c>
      <c r="G3509" s="13" t="s">
        <v>64</v>
      </c>
      <c r="H3509" s="11" t="n">
        <v>2110405</v>
      </c>
      <c r="I3509" s="13" t="s">
        <v>57</v>
      </c>
      <c r="J3509" s="11" t="n">
        <v>1464602</v>
      </c>
      <c r="L3509" s="11" t="n">
        <v>227866</v>
      </c>
      <c r="M3509" s="13" t="s">
        <v>408</v>
      </c>
      <c r="N3509" s="13" t="s">
        <v>59</v>
      </c>
      <c r="P3509" s="11" t="n">
        <v>101</v>
      </c>
      <c r="Q3509" s="13" t="s">
        <v>60</v>
      </c>
      <c r="R3509" s="13" t="s">
        <v>83</v>
      </c>
      <c r="S3509" s="11" t="n">
        <v>4210112</v>
      </c>
      <c r="T3509" s="13" t="s">
        <v>84</v>
      </c>
      <c r="U3509" s="14" t="n">
        <v>5500</v>
      </c>
      <c r="W3509" s="14" t="n">
        <v>0</v>
      </c>
      <c r="X3509" s="13" t="s">
        <v>2616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</row>
    <row r="3510" customFormat="false" ht="54.75" hidden="false" customHeight="true" outlineLevel="0" collapsed="false">
      <c r="A3510" s="11" t="n">
        <v>3</v>
      </c>
      <c r="B3510" s="12" t="n">
        <v>46231</v>
      </c>
      <c r="C3510" s="12" t="n">
        <v>46358</v>
      </c>
      <c r="D3510" s="11" t="n">
        <v>49</v>
      </c>
      <c r="E3510" s="13" t="s">
        <v>165</v>
      </c>
      <c r="F3510" s="11" t="n">
        <v>34</v>
      </c>
      <c r="G3510" s="13" t="s">
        <v>56</v>
      </c>
      <c r="H3510" s="11" t="n">
        <v>2110405</v>
      </c>
      <c r="I3510" s="13" t="s">
        <v>57</v>
      </c>
      <c r="J3510" s="11" t="n">
        <v>1464754</v>
      </c>
      <c r="L3510" s="11" t="n">
        <v>227889</v>
      </c>
      <c r="M3510" s="13" t="s">
        <v>488</v>
      </c>
      <c r="N3510" s="13" t="s">
        <v>59</v>
      </c>
      <c r="P3510" s="11" t="n">
        <v>101</v>
      </c>
      <c r="Q3510" s="13" t="s">
        <v>60</v>
      </c>
      <c r="R3510" s="13" t="s">
        <v>166</v>
      </c>
      <c r="S3510" s="11" t="n">
        <v>2110901</v>
      </c>
      <c r="T3510" s="13" t="s">
        <v>167</v>
      </c>
      <c r="U3510" s="14" t="n">
        <v>4000</v>
      </c>
      <c r="W3510" s="14" t="n">
        <v>0</v>
      </c>
      <c r="X3510" s="13" t="s">
        <v>2808</v>
      </c>
      <c r="Z3510" s="1" t="str">
        <f aca="false">IF($T3510="","",IFERROR(INDEX('Resumo Grupos'!$AC$3:$AC$200,MATCH($T3510,'Resumo Grupos'!$AB$3:$AB$200,0)),"n/d"))</f>
        <v>Empréstimo</v>
      </c>
      <c r="AA3510" s="1" t="str">
        <f aca="false">IF($T3510="","",IF(COUNTIF('Resumo Grupos'!$AE$3:$AE$40,$T3510)&gt;0,"NAO","SIM"))</f>
        <v>SIM</v>
      </c>
    </row>
    <row r="3511" customFormat="false" ht="45.75" hidden="false" customHeight="true" outlineLevel="0" collapsed="false">
      <c r="A3511" s="11" t="n">
        <v>3</v>
      </c>
      <c r="B3511" s="12" t="n">
        <v>46231</v>
      </c>
      <c r="C3511" s="12" t="n">
        <v>46360</v>
      </c>
      <c r="D3511" s="11" t="n">
        <v>33</v>
      </c>
      <c r="E3511" s="13" t="s">
        <v>91</v>
      </c>
      <c r="F3511" s="11" t="n">
        <v>34</v>
      </c>
      <c r="G3511" s="13" t="s">
        <v>56</v>
      </c>
      <c r="H3511" s="11" t="n">
        <v>2110405</v>
      </c>
      <c r="I3511" s="13" t="s">
        <v>57</v>
      </c>
      <c r="J3511" s="11" t="n">
        <v>1464721</v>
      </c>
      <c r="L3511" s="11" t="n">
        <v>227878</v>
      </c>
      <c r="M3511" s="13" t="s">
        <v>408</v>
      </c>
      <c r="N3511" s="13" t="s">
        <v>59</v>
      </c>
      <c r="P3511" s="11" t="n">
        <v>101</v>
      </c>
      <c r="Q3511" s="13" t="s">
        <v>60</v>
      </c>
      <c r="R3511" s="13" t="s">
        <v>311</v>
      </c>
      <c r="S3511" s="11" t="n">
        <v>2210202</v>
      </c>
      <c r="T3511" s="13" t="s">
        <v>311</v>
      </c>
      <c r="U3511" s="14" t="n">
        <v>1000</v>
      </c>
      <c r="W3511" s="14" t="n">
        <v>0</v>
      </c>
      <c r="X3511" s="13" t="s">
        <v>312</v>
      </c>
      <c r="Z3511" s="1" t="str">
        <f aca="false">IF($T3511="","",IFERROR(INDEX('Resumo Grupos'!$AC$3:$AC$200,MATCH($T3511,'Resumo Grupos'!$AB$3:$AB$200,0)),"n/d"))</f>
        <v>Empréstimo</v>
      </c>
      <c r="AA3511" s="1" t="str">
        <f aca="false">IF($T3511="","",IF(COUNTIF('Resumo Grupos'!$AE$3:$AE$40,$T3511)&gt;0,"NAO","SIM"))</f>
        <v>SIM</v>
      </c>
    </row>
    <row r="3512" customFormat="false" ht="54.75" hidden="false" customHeight="true" outlineLevel="0" collapsed="false">
      <c r="A3512" s="11" t="n">
        <v>3</v>
      </c>
      <c r="B3512" s="12" t="n">
        <v>46234</v>
      </c>
      <c r="C3512" s="12" t="n">
        <v>46360</v>
      </c>
      <c r="D3512" s="11" t="n">
        <v>519</v>
      </c>
      <c r="E3512" s="13" t="s">
        <v>303</v>
      </c>
      <c r="F3512" s="11" t="n">
        <v>34</v>
      </c>
      <c r="G3512" s="13" t="s">
        <v>56</v>
      </c>
      <c r="H3512" s="11" t="n">
        <v>2110405</v>
      </c>
      <c r="I3512" s="13" t="s">
        <v>57</v>
      </c>
      <c r="J3512" s="11" t="n">
        <v>1477410</v>
      </c>
      <c r="L3512" s="11" t="n">
        <v>229713</v>
      </c>
      <c r="M3512" s="13" t="s">
        <v>488</v>
      </c>
      <c r="N3512" s="13" t="s">
        <v>59</v>
      </c>
      <c r="P3512" s="11" t="n">
        <v>101</v>
      </c>
      <c r="Q3512" s="13" t="s">
        <v>60</v>
      </c>
      <c r="R3512" s="13" t="s">
        <v>311</v>
      </c>
      <c r="S3512" s="11" t="n">
        <v>2210203</v>
      </c>
      <c r="T3512" s="13" t="s">
        <v>2109</v>
      </c>
      <c r="U3512" s="14" t="n">
        <v>50000</v>
      </c>
      <c r="W3512" s="14" t="n">
        <v>0</v>
      </c>
      <c r="X3512" s="13" t="s">
        <v>2110</v>
      </c>
      <c r="Z3512" s="1" t="str">
        <f aca="false">IF($T3512="","",IFERROR(INDEX('Resumo Grupos'!$AC$3:$AC$200,MATCH($T3512,'Resumo Grupos'!$AB$3:$AB$200,0)),"n/d"))</f>
        <v>Empréstimo</v>
      </c>
      <c r="AA3512" s="1" t="str">
        <f aca="false">IF($T3512="","",IF(COUNTIF('Resumo Grupos'!$AE$3:$AE$40,$T3512)&gt;0,"NAO","SIM"))</f>
        <v>NAO</v>
      </c>
    </row>
    <row r="3513" customFormat="false" ht="36.75" hidden="false" customHeight="true" outlineLevel="0" collapsed="false">
      <c r="A3513" s="11" t="n">
        <v>3</v>
      </c>
      <c r="B3513" s="12" t="n">
        <v>46147</v>
      </c>
      <c r="C3513" s="12" t="n">
        <v>46361</v>
      </c>
      <c r="D3513" s="11" t="n">
        <v>515</v>
      </c>
      <c r="E3513" s="13" t="s">
        <v>122</v>
      </c>
      <c r="F3513" s="11" t="n">
        <v>34</v>
      </c>
      <c r="G3513" s="13" t="s">
        <v>56</v>
      </c>
      <c r="H3513" s="11" t="n">
        <v>2110405</v>
      </c>
      <c r="I3513" s="13" t="s">
        <v>57</v>
      </c>
      <c r="J3513" s="11" t="n">
        <v>1157461</v>
      </c>
      <c r="L3513" s="11" t="n">
        <v>181615</v>
      </c>
      <c r="M3513" s="13" t="s">
        <v>1522</v>
      </c>
      <c r="N3513" s="13" t="s">
        <v>59</v>
      </c>
      <c r="P3513" s="11" t="n">
        <v>101</v>
      </c>
      <c r="Q3513" s="13" t="s">
        <v>60</v>
      </c>
      <c r="R3513" s="13" t="s">
        <v>104</v>
      </c>
      <c r="S3513" s="11" t="n">
        <v>4210508</v>
      </c>
      <c r="T3513" s="13" t="s">
        <v>123</v>
      </c>
      <c r="U3513" s="14" t="n">
        <v>151.61</v>
      </c>
      <c r="W3513" s="14" t="n">
        <v>0</v>
      </c>
      <c r="X3513" s="13" t="s">
        <v>2809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</row>
    <row r="3514" customFormat="false" ht="45.75" hidden="false" customHeight="true" outlineLevel="0" collapsed="false">
      <c r="A3514" s="11" t="n">
        <v>3</v>
      </c>
      <c r="B3514" s="12" t="n">
        <v>46231</v>
      </c>
      <c r="C3514" s="12" t="n">
        <v>46361</v>
      </c>
      <c r="D3514" s="11" t="n">
        <v>1040</v>
      </c>
      <c r="E3514" s="13" t="s">
        <v>276</v>
      </c>
      <c r="F3514" s="11" t="n">
        <v>24</v>
      </c>
      <c r="G3514" s="13" t="s">
        <v>64</v>
      </c>
      <c r="H3514" s="11" t="n">
        <v>2110405</v>
      </c>
      <c r="I3514" s="13" t="s">
        <v>57</v>
      </c>
      <c r="J3514" s="11" t="n">
        <v>1464735</v>
      </c>
      <c r="L3514" s="11" t="n">
        <v>227881</v>
      </c>
      <c r="M3514" s="13" t="s">
        <v>408</v>
      </c>
      <c r="N3514" s="13" t="s">
        <v>59</v>
      </c>
      <c r="P3514" s="11" t="n">
        <v>101</v>
      </c>
      <c r="Q3514" s="13" t="s">
        <v>60</v>
      </c>
      <c r="R3514" s="13" t="s">
        <v>41</v>
      </c>
      <c r="S3514" s="11" t="n">
        <v>4210201</v>
      </c>
      <c r="T3514" s="13" t="s">
        <v>277</v>
      </c>
      <c r="U3514" s="14" t="n">
        <v>286</v>
      </c>
      <c r="W3514" s="14" t="n">
        <v>0</v>
      </c>
      <c r="X3514" s="13" t="s">
        <v>1906</v>
      </c>
      <c r="Z3514" s="1" t="str">
        <f aca="false">IF($T3514="","",IFERROR(INDEX('Resumo Grupos'!$AC$3:$AC$200,MATCH($T3514,'Resumo Grupos'!$AB$3:$AB$200,0)),"n/d"))</f>
        <v>Despesa</v>
      </c>
      <c r="AA3514" s="1" t="str">
        <f aca="false">IF($T3514="","",IF(COUNTIF('Resumo Grupos'!$AE$3:$AE$40,$T3514)&gt;0,"NAO","SIM"))</f>
        <v>SIM</v>
      </c>
    </row>
    <row r="3515" customFormat="false" ht="54.75" hidden="false" customHeight="true" outlineLevel="0" collapsed="false">
      <c r="A3515" s="11" t="n">
        <v>3</v>
      </c>
      <c r="B3515" s="12" t="n">
        <v>46122</v>
      </c>
      <c r="C3515" s="12" t="n">
        <v>46366</v>
      </c>
      <c r="D3515" s="11" t="n">
        <v>815</v>
      </c>
      <c r="E3515" s="13" t="s">
        <v>428</v>
      </c>
      <c r="F3515" s="11" t="n">
        <v>34</v>
      </c>
      <c r="G3515" s="13" t="s">
        <v>56</v>
      </c>
      <c r="H3515" s="11" t="n">
        <v>2110405</v>
      </c>
      <c r="I3515" s="13" t="s">
        <v>57</v>
      </c>
      <c r="J3515" s="11" t="n">
        <v>793794</v>
      </c>
      <c r="L3515" s="11" t="n">
        <v>100326</v>
      </c>
      <c r="M3515" s="13" t="s">
        <v>1492</v>
      </c>
      <c r="N3515" s="13" t="s">
        <v>59</v>
      </c>
      <c r="P3515" s="11" t="n">
        <v>101</v>
      </c>
      <c r="Q3515" s="13" t="s">
        <v>60</v>
      </c>
      <c r="R3515" s="13" t="s">
        <v>166</v>
      </c>
      <c r="S3515" s="11" t="n">
        <v>2110901</v>
      </c>
      <c r="T3515" s="13" t="s">
        <v>167</v>
      </c>
      <c r="U3515" s="14" t="n">
        <v>1500</v>
      </c>
      <c r="W3515" s="14" t="n">
        <v>0</v>
      </c>
      <c r="X3515" s="13" t="s">
        <v>429</v>
      </c>
      <c r="Z3515" s="1" t="str">
        <f aca="false">IF($T3515="","",IFERROR(INDEX('Resumo Grupos'!$AC$3:$AC$200,MATCH($T3515,'Resumo Grupos'!$AB$3:$AB$200,0)),"n/d"))</f>
        <v>Empréstimo</v>
      </c>
      <c r="AA3515" s="1" t="str">
        <f aca="false">IF($T3515="","",IF(COUNTIF('Resumo Grupos'!$AE$3:$AE$40,$T3515)&gt;0,"NAO","SIM"))</f>
        <v>SIM</v>
      </c>
    </row>
    <row r="3516" customFormat="false" ht="54.75" hidden="false" customHeight="true" outlineLevel="0" collapsed="false">
      <c r="A3516" s="11" t="n">
        <v>3</v>
      </c>
      <c r="B3516" s="12" t="n">
        <v>46211</v>
      </c>
      <c r="C3516" s="12" t="n">
        <v>46366</v>
      </c>
      <c r="D3516" s="11" t="n">
        <v>33</v>
      </c>
      <c r="E3516" s="13" t="s">
        <v>91</v>
      </c>
      <c r="F3516" s="11" t="n">
        <v>34</v>
      </c>
      <c r="G3516" s="13" t="s">
        <v>56</v>
      </c>
      <c r="H3516" s="11" t="n">
        <v>2110405</v>
      </c>
      <c r="I3516" s="13" t="s">
        <v>57</v>
      </c>
      <c r="J3516" s="11" t="n">
        <v>1370731</v>
      </c>
      <c r="L3516" s="11" t="n">
        <v>213889</v>
      </c>
      <c r="M3516" s="13" t="s">
        <v>58</v>
      </c>
      <c r="N3516" s="13" t="s">
        <v>59</v>
      </c>
      <c r="P3516" s="11" t="n">
        <v>101</v>
      </c>
      <c r="Q3516" s="13" t="s">
        <v>60</v>
      </c>
      <c r="R3516" s="13" t="s">
        <v>41</v>
      </c>
      <c r="S3516" s="11" t="n">
        <v>4210222</v>
      </c>
      <c r="T3516" s="13" t="s">
        <v>1439</v>
      </c>
      <c r="U3516" s="14" t="n">
        <v>666.67</v>
      </c>
      <c r="W3516" s="14" t="n">
        <v>0</v>
      </c>
      <c r="X3516" s="13" t="s">
        <v>1440</v>
      </c>
      <c r="Z3516" s="1" t="str">
        <f aca="false">IF($T3516="","",IFERROR(INDEX('Resumo Grupos'!$AC$3:$AC$200,MATCH($T3516,'Resumo Grupos'!$AB$3:$AB$200,0)),"n/d"))</f>
        <v>Despesa</v>
      </c>
      <c r="AA3516" s="1" t="str">
        <f aca="false">IF($T3516="","",IF(COUNTIF('Resumo Grupos'!$AE$3:$AE$40,$T3516)&gt;0,"NAO","SIM"))</f>
        <v>SIM</v>
      </c>
    </row>
    <row r="3517" customFormat="false" ht="27.75" hidden="false" customHeight="true" outlineLevel="0" collapsed="false">
      <c r="A3517" s="11" t="n">
        <v>3</v>
      </c>
      <c r="B3517" s="12" t="n">
        <v>46231</v>
      </c>
      <c r="C3517" s="12" t="n">
        <v>46366</v>
      </c>
      <c r="D3517" s="11" t="n">
        <v>1028</v>
      </c>
      <c r="E3517" s="13" t="s">
        <v>430</v>
      </c>
      <c r="F3517" s="11" t="n">
        <v>34</v>
      </c>
      <c r="G3517" s="13" t="s">
        <v>56</v>
      </c>
      <c r="H3517" s="11" t="n">
        <v>2110405</v>
      </c>
      <c r="I3517" s="13" t="s">
        <v>57</v>
      </c>
      <c r="J3517" s="11" t="n">
        <v>1464677</v>
      </c>
      <c r="L3517" s="11" t="n">
        <v>227872</v>
      </c>
      <c r="M3517" s="13" t="s">
        <v>310</v>
      </c>
      <c r="N3517" s="13" t="s">
        <v>59</v>
      </c>
      <c r="P3517" s="11" t="n">
        <v>101</v>
      </c>
      <c r="Q3517" s="13" t="s">
        <v>60</v>
      </c>
      <c r="R3517" s="13" t="s">
        <v>83</v>
      </c>
      <c r="S3517" s="11" t="n">
        <v>4210111</v>
      </c>
      <c r="T3517" s="13" t="s">
        <v>431</v>
      </c>
      <c r="U3517" s="14" t="n">
        <v>5500</v>
      </c>
      <c r="W3517" s="14" t="n">
        <v>0</v>
      </c>
      <c r="X3517" s="13" t="s">
        <v>2788</v>
      </c>
      <c r="Z3517" s="1" t="str">
        <f aca="false">IF($T3517="","",IFERROR(INDEX('Resumo Grupos'!$AC$3:$AC$200,MATCH($T3517,'Resumo Grupos'!$AB$3:$AB$200,0)),"n/d"))</f>
        <v>Despesa</v>
      </c>
      <c r="AA3517" s="1" t="str">
        <f aca="false">IF($T3517="","",IF(COUNTIF('Resumo Grupos'!$AE$3:$AE$40,$T3517)&gt;0,"NAO","SIM"))</f>
        <v>SIM</v>
      </c>
    </row>
    <row r="3518" customFormat="false" ht="45.75" hidden="false" customHeight="true" outlineLevel="0" collapsed="false">
      <c r="A3518" s="11" t="n">
        <v>3</v>
      </c>
      <c r="B3518" s="12" t="n">
        <v>46234</v>
      </c>
      <c r="C3518" s="12" t="n">
        <v>46366</v>
      </c>
      <c r="D3518" s="11" t="n">
        <v>815</v>
      </c>
      <c r="E3518" s="13" t="s">
        <v>428</v>
      </c>
      <c r="F3518" s="11" t="n">
        <v>34</v>
      </c>
      <c r="G3518" s="13" t="s">
        <v>56</v>
      </c>
      <c r="H3518" s="11" t="n">
        <v>2110405</v>
      </c>
      <c r="I3518" s="13" t="s">
        <v>57</v>
      </c>
      <c r="J3518" s="11" t="n">
        <v>1477448</v>
      </c>
      <c r="L3518" s="11" t="n">
        <v>229731</v>
      </c>
      <c r="M3518" s="13" t="s">
        <v>488</v>
      </c>
      <c r="N3518" s="13" t="s">
        <v>59</v>
      </c>
      <c r="P3518" s="11" t="n">
        <v>101</v>
      </c>
      <c r="Q3518" s="13" t="s">
        <v>60</v>
      </c>
      <c r="R3518" s="13" t="s">
        <v>311</v>
      </c>
      <c r="S3518" s="11" t="n">
        <v>2210203</v>
      </c>
      <c r="T3518" s="13" t="s">
        <v>2109</v>
      </c>
      <c r="U3518" s="14" t="n">
        <v>75000</v>
      </c>
      <c r="W3518" s="14" t="n">
        <v>0</v>
      </c>
      <c r="X3518" s="13" t="s">
        <v>2111</v>
      </c>
      <c r="Z3518" s="1" t="str">
        <f aca="false">IF($T3518="","",IFERROR(INDEX('Resumo Grupos'!$AC$3:$AC$200,MATCH($T3518,'Resumo Grupos'!$AB$3:$AB$200,0)),"n/d"))</f>
        <v>Empréstimo</v>
      </c>
      <c r="AA3518" s="1" t="str">
        <f aca="false">IF($T3518="","",IF(COUNTIF('Resumo Grupos'!$AE$3:$AE$40,$T3518)&gt;0,"NAO","SIM"))</f>
        <v>NAO</v>
      </c>
    </row>
    <row r="3519" customFormat="false" ht="36.75" hidden="false" customHeight="true" outlineLevel="0" collapsed="false">
      <c r="A3519" s="11" t="n">
        <v>3</v>
      </c>
      <c r="B3519" s="12" t="n">
        <v>46244</v>
      </c>
      <c r="C3519" s="12" t="n">
        <v>46366</v>
      </c>
      <c r="D3519" s="11" t="n">
        <v>33</v>
      </c>
      <c r="E3519" s="13" t="s">
        <v>91</v>
      </c>
      <c r="F3519" s="11" t="n">
        <v>34</v>
      </c>
      <c r="G3519" s="13" t="s">
        <v>56</v>
      </c>
      <c r="H3519" s="11" t="n">
        <v>2110405</v>
      </c>
      <c r="I3519" s="13" t="s">
        <v>57</v>
      </c>
      <c r="J3519" s="11" t="n">
        <v>1530150</v>
      </c>
      <c r="L3519" s="11" t="n">
        <v>237338</v>
      </c>
      <c r="M3519" s="13" t="s">
        <v>408</v>
      </c>
      <c r="N3519" s="13" t="s">
        <v>59</v>
      </c>
      <c r="P3519" s="11" t="n">
        <v>101</v>
      </c>
      <c r="Q3519" s="13" t="s">
        <v>60</v>
      </c>
      <c r="R3519" s="13" t="s">
        <v>38</v>
      </c>
      <c r="S3519" s="11" t="n">
        <v>4210301</v>
      </c>
      <c r="T3519" s="13" t="s">
        <v>291</v>
      </c>
      <c r="U3519" s="14" t="n">
        <v>329.09</v>
      </c>
      <c r="W3519" s="14" t="n">
        <v>0</v>
      </c>
      <c r="X3519" s="13" t="s">
        <v>410</v>
      </c>
      <c r="Z3519" s="1" t="str">
        <f aca="false">IF($T3519="","",IFERROR(INDEX('Resumo Grupos'!$AC$3:$AC$200,MATCH($T3519,'Resumo Grupos'!$AB$3:$AB$200,0)),"n/d"))</f>
        <v>Salários</v>
      </c>
      <c r="AA3519" s="1" t="str">
        <f aca="false">IF($T3519="","",IF(COUNTIF('Resumo Grupos'!$AE$3:$AE$40,$T3519)&gt;0,"NAO","SIM"))</f>
        <v>SIM</v>
      </c>
    </row>
    <row r="3520" customFormat="false" ht="63.75" hidden="false" customHeight="true" outlineLevel="0" collapsed="false">
      <c r="A3520" s="11" t="n">
        <v>3</v>
      </c>
      <c r="B3520" s="12" t="n">
        <v>46003</v>
      </c>
      <c r="C3520" s="12" t="n">
        <v>46368</v>
      </c>
      <c r="D3520" s="11" t="n">
        <v>1699</v>
      </c>
      <c r="E3520" s="13" t="s">
        <v>80</v>
      </c>
      <c r="F3520" s="11" t="n">
        <v>24</v>
      </c>
      <c r="G3520" s="13" t="s">
        <v>64</v>
      </c>
      <c r="H3520" s="11" t="n">
        <v>2110101</v>
      </c>
      <c r="I3520" s="13" t="s">
        <v>53</v>
      </c>
      <c r="J3520" s="11" t="n">
        <v>331190</v>
      </c>
      <c r="L3520" s="11" t="n">
        <v>2850813</v>
      </c>
      <c r="M3520" s="13" t="s">
        <v>35</v>
      </c>
      <c r="N3520" s="13" t="s">
        <v>59</v>
      </c>
      <c r="P3520" s="11" t="n">
        <v>128</v>
      </c>
      <c r="Q3520" s="13" t="s">
        <v>65</v>
      </c>
      <c r="R3520" s="13" t="s">
        <v>66</v>
      </c>
      <c r="S3520" s="11" t="n">
        <v>1130101</v>
      </c>
      <c r="T3520" s="13" t="s">
        <v>67</v>
      </c>
      <c r="U3520" s="14" t="n">
        <v>934.34</v>
      </c>
      <c r="W3520" s="14" t="n">
        <v>0</v>
      </c>
      <c r="X3520" s="13" t="s">
        <v>2810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</row>
    <row r="3521" customFormat="false" ht="45.75" hidden="false" customHeight="true" outlineLevel="0" collapsed="false">
      <c r="A3521" s="11" t="n">
        <v>3</v>
      </c>
      <c r="B3521" s="12" t="n">
        <v>46097</v>
      </c>
      <c r="C3521" s="12" t="n">
        <v>46371</v>
      </c>
      <c r="D3521" s="11" t="n">
        <v>1867</v>
      </c>
      <c r="E3521" s="13" t="s">
        <v>553</v>
      </c>
      <c r="F3521" s="11" t="n">
        <v>24</v>
      </c>
      <c r="G3521" s="13" t="s">
        <v>64</v>
      </c>
      <c r="H3521" s="11" t="n">
        <v>2110405</v>
      </c>
      <c r="I3521" s="13" t="s">
        <v>57</v>
      </c>
      <c r="J3521" s="11" t="n">
        <v>809440</v>
      </c>
      <c r="L3521" s="11" t="n">
        <v>777006512</v>
      </c>
      <c r="M3521" s="13" t="s">
        <v>2179</v>
      </c>
      <c r="N3521" s="13" t="s">
        <v>59</v>
      </c>
      <c r="P3521" s="11" t="n">
        <v>101</v>
      </c>
      <c r="Q3521" s="13" t="s">
        <v>60</v>
      </c>
      <c r="R3521" s="13" t="s">
        <v>554</v>
      </c>
      <c r="S3521" s="11" t="n">
        <v>4210401</v>
      </c>
      <c r="T3521" s="13" t="s">
        <v>555</v>
      </c>
      <c r="U3521" s="14" t="n">
        <v>225.2</v>
      </c>
      <c r="W3521" s="14" t="n">
        <v>0</v>
      </c>
      <c r="X3521" s="13" t="s">
        <v>2811</v>
      </c>
      <c r="Z3521" s="1" t="str">
        <f aca="false">IF($T3521="","",IFERROR(INDEX('Resumo Grupos'!$AC$3:$AC$200,MATCH($T3521,'Resumo Grupos'!$AB$3:$AB$200,0)),"n/d"))</f>
        <v>Impostos</v>
      </c>
      <c r="AA3521" s="1" t="str">
        <f aca="false">IF($T3521="","",IF(COUNTIF('Resumo Grupos'!$AE$3:$AE$40,$T3521)&gt;0,"NAO","SIM"))</f>
        <v>SIM</v>
      </c>
    </row>
    <row r="3522" customFormat="false" ht="27.75" hidden="false" customHeight="true" outlineLevel="0" collapsed="false">
      <c r="A3522" s="11" t="n">
        <v>3</v>
      </c>
      <c r="B3522" s="12" t="n">
        <v>46231</v>
      </c>
      <c r="C3522" s="12" t="n">
        <v>46371</v>
      </c>
      <c r="D3522" s="11" t="n">
        <v>1893</v>
      </c>
      <c r="E3522" s="13" t="s">
        <v>570</v>
      </c>
      <c r="F3522" s="11" t="n">
        <v>34</v>
      </c>
      <c r="G3522" s="13" t="s">
        <v>56</v>
      </c>
      <c r="H3522" s="11" t="n">
        <v>2110405</v>
      </c>
      <c r="I3522" s="13" t="s">
        <v>57</v>
      </c>
      <c r="J3522" s="11" t="n">
        <v>1464910</v>
      </c>
      <c r="L3522" s="11" t="n">
        <v>227905</v>
      </c>
      <c r="M3522" s="13" t="s">
        <v>488</v>
      </c>
      <c r="N3522" s="13" t="s">
        <v>59</v>
      </c>
      <c r="P3522" s="11" t="n">
        <v>101</v>
      </c>
      <c r="Q3522" s="13" t="s">
        <v>60</v>
      </c>
      <c r="R3522" s="13" t="s">
        <v>38</v>
      </c>
      <c r="S3522" s="11" t="n">
        <v>4210315</v>
      </c>
      <c r="T3522" s="13" t="s">
        <v>566</v>
      </c>
      <c r="U3522" s="14" t="n">
        <v>177.65</v>
      </c>
      <c r="W3522" s="14" t="n">
        <v>0</v>
      </c>
      <c r="X3522" s="13" t="s">
        <v>2132</v>
      </c>
      <c r="Z3522" s="1" t="str">
        <f aca="false">IF($T3522="","",IFERROR(INDEX('Resumo Grupos'!$AC$3:$AC$200,MATCH($T3522,'Resumo Grupos'!$AB$3:$AB$200,0)),"n/d"))</f>
        <v>Despesa</v>
      </c>
      <c r="AA3522" s="1" t="str">
        <f aca="false">IF($T3522="","",IF(COUNTIF('Resumo Grupos'!$AE$3:$AE$40,$T3522)&gt;0,"NAO","SIM"))</f>
        <v>SIM</v>
      </c>
    </row>
    <row r="3523" customFormat="false" ht="63.75" hidden="false" customHeight="true" outlineLevel="0" collapsed="false">
      <c r="A3523" s="11" t="n">
        <v>3</v>
      </c>
      <c r="B3523" s="12" t="n">
        <v>46224</v>
      </c>
      <c r="C3523" s="12" t="n">
        <v>46373</v>
      </c>
      <c r="D3523" s="11" t="n">
        <v>16</v>
      </c>
      <c r="E3523" s="13" t="s">
        <v>303</v>
      </c>
      <c r="F3523" s="11" t="n">
        <v>34</v>
      </c>
      <c r="G3523" s="13" t="s">
        <v>56</v>
      </c>
      <c r="H3523" s="11" t="n">
        <v>2110405</v>
      </c>
      <c r="I3523" s="13" t="s">
        <v>57</v>
      </c>
      <c r="J3523" s="11" t="n">
        <v>1428695</v>
      </c>
      <c r="L3523" s="11" t="n">
        <v>222991</v>
      </c>
      <c r="M3523" s="13" t="s">
        <v>488</v>
      </c>
      <c r="N3523" s="13" t="s">
        <v>59</v>
      </c>
      <c r="P3523" s="11" t="n">
        <v>101</v>
      </c>
      <c r="Q3523" s="13" t="s">
        <v>60</v>
      </c>
      <c r="R3523" s="13" t="s">
        <v>311</v>
      </c>
      <c r="S3523" s="11" t="n">
        <v>2210202</v>
      </c>
      <c r="T3523" s="13" t="s">
        <v>311</v>
      </c>
      <c r="U3523" s="14" t="n">
        <v>3000</v>
      </c>
      <c r="W3523" s="14" t="n">
        <v>0</v>
      </c>
      <c r="X3523" s="13" t="s">
        <v>2812</v>
      </c>
      <c r="Z3523" s="1" t="str">
        <f aca="false">IF($T3523="","",IFERROR(INDEX('Resumo Grupos'!$AC$3:$AC$200,MATCH($T3523,'Resumo Grupos'!$AB$3:$AB$200,0)),"n/d"))</f>
        <v>Empréstimo</v>
      </c>
      <c r="AA3523" s="1" t="str">
        <f aca="false">IF($T3523="","",IF(COUNTIF('Resumo Grupos'!$AE$3:$AE$40,$T3523)&gt;0,"NAO","SIM"))</f>
        <v>SIM</v>
      </c>
    </row>
    <row r="3524" customFormat="false" ht="27.75" hidden="false" customHeight="true" outlineLevel="0" collapsed="false">
      <c r="A3524" s="11" t="n">
        <v>3</v>
      </c>
      <c r="B3524" s="12" t="n">
        <v>45950</v>
      </c>
      <c r="C3524" s="12" t="n">
        <v>46374</v>
      </c>
      <c r="D3524" s="11" t="n">
        <v>515</v>
      </c>
      <c r="E3524" s="13" t="s">
        <v>122</v>
      </c>
      <c r="F3524" s="11" t="n">
        <v>34</v>
      </c>
      <c r="G3524" s="13" t="s">
        <v>56</v>
      </c>
      <c r="H3524" s="11" t="n">
        <v>2110405</v>
      </c>
      <c r="I3524" s="13" t="s">
        <v>57</v>
      </c>
      <c r="J3524" s="11" t="n">
        <v>546000</v>
      </c>
      <c r="L3524" s="11" t="n">
        <v>85577</v>
      </c>
      <c r="M3524" s="13" t="s">
        <v>2813</v>
      </c>
      <c r="N3524" s="13" t="s">
        <v>59</v>
      </c>
      <c r="P3524" s="11" t="n">
        <v>101</v>
      </c>
      <c r="Q3524" s="13" t="s">
        <v>60</v>
      </c>
      <c r="R3524" s="13" t="s">
        <v>41</v>
      </c>
      <c r="S3524" s="11" t="n">
        <v>4210210</v>
      </c>
      <c r="T3524" s="13" t="s">
        <v>61</v>
      </c>
      <c r="U3524" s="14" t="n">
        <v>45.73</v>
      </c>
      <c r="W3524" s="14" t="n">
        <v>0</v>
      </c>
      <c r="X3524" s="13"/>
      <c r="Z3524" s="1" t="str">
        <f aca="false">IF($T3524="","",IFERROR(INDEX('Resumo Grupos'!$AC$3:$AC$200,MATCH($T3524,'Resumo Grupos'!$AB$3:$AB$200,0)),"n/d"))</f>
        <v>Despesa</v>
      </c>
      <c r="AA3524" s="1" t="str">
        <f aca="false">IF($T3524="","",IF(COUNTIF('Resumo Grupos'!$AE$3:$AE$40,$T3524)&gt;0,"NAO","SIM"))</f>
        <v>SIM</v>
      </c>
    </row>
    <row r="3525" customFormat="false" ht="63.75" hidden="false" customHeight="true" outlineLevel="0" collapsed="false">
      <c r="A3525" s="11" t="n">
        <v>3</v>
      </c>
      <c r="B3525" s="12" t="n">
        <v>46009</v>
      </c>
      <c r="C3525" s="12" t="n">
        <v>46374</v>
      </c>
      <c r="D3525" s="11" t="n">
        <v>515</v>
      </c>
      <c r="E3525" s="13" t="s">
        <v>122</v>
      </c>
      <c r="F3525" s="11" t="n">
        <v>34</v>
      </c>
      <c r="G3525" s="13" t="s">
        <v>56</v>
      </c>
      <c r="H3525" s="11" t="n">
        <v>2110405</v>
      </c>
      <c r="I3525" s="13" t="s">
        <v>57</v>
      </c>
      <c r="J3525" s="11" t="n">
        <v>818253</v>
      </c>
      <c r="L3525" s="11" t="n">
        <v>129421</v>
      </c>
      <c r="M3525" s="13" t="s">
        <v>2793</v>
      </c>
      <c r="N3525" s="13" t="s">
        <v>59</v>
      </c>
      <c r="P3525" s="11" t="n">
        <v>102</v>
      </c>
      <c r="Q3525" s="13" t="s">
        <v>225</v>
      </c>
      <c r="R3525" s="13" t="s">
        <v>166</v>
      </c>
      <c r="S3525" s="11" t="n">
        <v>2110901</v>
      </c>
      <c r="T3525" s="13" t="s">
        <v>167</v>
      </c>
      <c r="U3525" s="14" t="n">
        <v>2090.82</v>
      </c>
      <c r="W3525" s="14" t="n">
        <v>0</v>
      </c>
      <c r="X3525" s="13" t="s">
        <v>2814</v>
      </c>
      <c r="Z3525" s="1" t="str">
        <f aca="false">IF($T3525="","",IFERROR(INDEX('Resumo Grupos'!$AC$3:$AC$200,MATCH($T3525,'Resumo Grupos'!$AB$3:$AB$200,0)),"n/d"))</f>
        <v>Empréstimo</v>
      </c>
      <c r="AA3525" s="1" t="str">
        <f aca="false">IF($T3525="","",IF(COUNTIF('Resumo Grupos'!$AE$3:$AE$40,$T3525)&gt;0,"NAO","SIM"))</f>
        <v>SIM</v>
      </c>
    </row>
    <row r="3526" customFormat="false" ht="36.75" hidden="false" customHeight="true" outlineLevel="0" collapsed="false">
      <c r="A3526" s="11" t="n">
        <v>3</v>
      </c>
      <c r="B3526" s="12" t="n">
        <v>46206</v>
      </c>
      <c r="C3526" s="12" t="n">
        <v>46374</v>
      </c>
      <c r="D3526" s="11" t="n">
        <v>33</v>
      </c>
      <c r="E3526" s="13" t="s">
        <v>91</v>
      </c>
      <c r="F3526" s="11" t="n">
        <v>34</v>
      </c>
      <c r="G3526" s="13" t="s">
        <v>56</v>
      </c>
      <c r="H3526" s="11" t="n">
        <v>2110405</v>
      </c>
      <c r="I3526" s="13" t="s">
        <v>57</v>
      </c>
      <c r="J3526" s="11" t="n">
        <v>1345342</v>
      </c>
      <c r="L3526" s="11" t="n">
        <v>210000</v>
      </c>
      <c r="M3526" s="13" t="s">
        <v>58</v>
      </c>
      <c r="N3526" s="13" t="s">
        <v>59</v>
      </c>
      <c r="P3526" s="11" t="n">
        <v>101</v>
      </c>
      <c r="Q3526" s="13" t="s">
        <v>60</v>
      </c>
      <c r="R3526" s="13" t="s">
        <v>41</v>
      </c>
      <c r="S3526" s="11" t="n">
        <v>4210203</v>
      </c>
      <c r="T3526" s="13" t="s">
        <v>1062</v>
      </c>
      <c r="U3526" s="14" t="n">
        <v>373.79</v>
      </c>
      <c r="W3526" s="14" t="n">
        <v>0</v>
      </c>
      <c r="X3526" s="13" t="s">
        <v>1496</v>
      </c>
      <c r="Z3526" s="1" t="str">
        <f aca="false">IF($T3526="","",IFERROR(INDEX('Resumo Grupos'!$AC$3:$AC$200,MATCH($T3526,'Resumo Grupos'!$AB$3:$AB$200,0)),"n/d"))</f>
        <v>Despesa</v>
      </c>
      <c r="AA3526" s="1" t="str">
        <f aca="false">IF($T3526="","",IF(COUNTIF('Resumo Grupos'!$AE$3:$AE$40,$T3526)&gt;0,"NAO","SIM"))</f>
        <v>SIM</v>
      </c>
    </row>
    <row r="3527" customFormat="false" ht="45.75" hidden="false" customHeight="true" outlineLevel="0" collapsed="false">
      <c r="A3527" s="11" t="n">
        <v>3</v>
      </c>
      <c r="B3527" s="12" t="n">
        <v>46223</v>
      </c>
      <c r="C3527" s="12" t="n">
        <v>46376</v>
      </c>
      <c r="D3527" s="11" t="n">
        <v>17</v>
      </c>
      <c r="E3527" s="13" t="s">
        <v>1724</v>
      </c>
      <c r="F3527" s="11" t="n">
        <v>34</v>
      </c>
      <c r="G3527" s="13" t="s">
        <v>56</v>
      </c>
      <c r="H3527" s="11" t="n">
        <v>2110405</v>
      </c>
      <c r="I3527" s="13" t="s">
        <v>57</v>
      </c>
      <c r="J3527" s="11" t="n">
        <v>1464473</v>
      </c>
      <c r="L3527" s="11" t="n">
        <v>227845</v>
      </c>
      <c r="M3527" s="13" t="s">
        <v>58</v>
      </c>
      <c r="N3527" s="13" t="s">
        <v>59</v>
      </c>
      <c r="P3527" s="11" t="n">
        <v>101</v>
      </c>
      <c r="Q3527" s="13" t="s">
        <v>60</v>
      </c>
      <c r="R3527" s="13" t="s">
        <v>264</v>
      </c>
      <c r="S3527" s="11" t="n">
        <v>4220199</v>
      </c>
      <c r="T3527" s="13" t="s">
        <v>265</v>
      </c>
      <c r="U3527" s="14" t="n">
        <v>2600</v>
      </c>
      <c r="W3527" s="14" t="n">
        <v>0</v>
      </c>
      <c r="X3527" s="13" t="s">
        <v>1725</v>
      </c>
      <c r="Z3527" s="1" t="str">
        <f aca="false">IF($T3527="","",IFERROR(INDEX('Resumo Grupos'!$AC$3:$AC$200,MATCH($T3527,'Resumo Grupos'!$AB$3:$AB$200,0)),"n/d"))</f>
        <v>Pagamentos outros não operacionais</v>
      </c>
      <c r="AA3527" s="1" t="str">
        <f aca="false">IF($T3527="","",IF(COUNTIF('Resumo Grupos'!$AE$3:$AE$40,$T3527)&gt;0,"NAO","SIM"))</f>
        <v>SIM</v>
      </c>
    </row>
    <row r="3528" customFormat="false" ht="54.75" hidden="false" customHeight="true" outlineLevel="0" collapsed="false">
      <c r="A3528" s="11" t="n">
        <v>3</v>
      </c>
      <c r="B3528" s="12" t="n">
        <v>46231</v>
      </c>
      <c r="C3528" s="12" t="n">
        <v>46376</v>
      </c>
      <c r="D3528" s="11" t="n">
        <v>10028</v>
      </c>
      <c r="E3528" s="13" t="s">
        <v>764</v>
      </c>
      <c r="F3528" s="11" t="n">
        <v>24</v>
      </c>
      <c r="G3528" s="13" t="s">
        <v>64</v>
      </c>
      <c r="H3528" s="11" t="n">
        <v>2110405</v>
      </c>
      <c r="I3528" s="13" t="s">
        <v>57</v>
      </c>
      <c r="J3528" s="11" t="n">
        <v>1464619</v>
      </c>
      <c r="L3528" s="11" t="n">
        <v>227869</v>
      </c>
      <c r="M3528" s="13" t="s">
        <v>488</v>
      </c>
      <c r="N3528" s="13" t="s">
        <v>59</v>
      </c>
      <c r="P3528" s="11" t="n">
        <v>101</v>
      </c>
      <c r="Q3528" s="13" t="s">
        <v>60</v>
      </c>
      <c r="R3528" s="13" t="s">
        <v>38</v>
      </c>
      <c r="S3528" s="11" t="n">
        <v>4210315</v>
      </c>
      <c r="T3528" s="13" t="s">
        <v>566</v>
      </c>
      <c r="U3528" s="14" t="n">
        <v>595.9</v>
      </c>
      <c r="W3528" s="14" t="n">
        <v>0</v>
      </c>
      <c r="X3528" s="13" t="s">
        <v>765</v>
      </c>
      <c r="Z3528" s="1" t="str">
        <f aca="false">IF($T3528="","",IFERROR(INDEX('Resumo Grupos'!$AC$3:$AC$200,MATCH($T3528,'Resumo Grupos'!$AB$3:$AB$200,0)),"n/d"))</f>
        <v>Despesa</v>
      </c>
      <c r="AA3528" s="1" t="str">
        <f aca="false">IF($T3528="","",IF(COUNTIF('Resumo Grupos'!$AE$3:$AE$40,$T3528)&gt;0,"NAO","SIM"))</f>
        <v>SIM</v>
      </c>
    </row>
    <row r="3529" customFormat="false" ht="45.75" hidden="false" customHeight="true" outlineLevel="0" collapsed="false">
      <c r="A3529" s="11" t="n">
        <v>3</v>
      </c>
      <c r="B3529" s="12" t="n">
        <v>46044</v>
      </c>
      <c r="C3529" s="12" t="n">
        <v>46378</v>
      </c>
      <c r="D3529" s="11" t="n">
        <v>514</v>
      </c>
      <c r="E3529" s="13" t="s">
        <v>55</v>
      </c>
      <c r="F3529" s="11" t="n">
        <v>34</v>
      </c>
      <c r="G3529" s="13" t="s">
        <v>56</v>
      </c>
      <c r="H3529" s="11" t="n">
        <v>2110405</v>
      </c>
      <c r="I3529" s="13" t="s">
        <v>57</v>
      </c>
      <c r="J3529" s="11" t="n">
        <v>1306220</v>
      </c>
      <c r="L3529" s="11" t="n">
        <v>203991</v>
      </c>
      <c r="M3529" s="13" t="s">
        <v>2793</v>
      </c>
      <c r="N3529" s="13" t="s">
        <v>59</v>
      </c>
      <c r="P3529" s="11" t="n">
        <v>101</v>
      </c>
      <c r="Q3529" s="13" t="s">
        <v>60</v>
      </c>
      <c r="R3529" s="13" t="s">
        <v>166</v>
      </c>
      <c r="S3529" s="11" t="n">
        <v>2110901</v>
      </c>
      <c r="T3529" s="13" t="s">
        <v>167</v>
      </c>
      <c r="U3529" s="14" t="n">
        <v>6601.19</v>
      </c>
      <c r="W3529" s="14" t="n">
        <v>0</v>
      </c>
      <c r="X3529" s="13" t="s">
        <v>2815</v>
      </c>
      <c r="Z3529" s="1" t="str">
        <f aca="false">IF($T3529="","",IFERROR(INDEX('Resumo Grupos'!$AC$3:$AC$200,MATCH($T3529,'Resumo Grupos'!$AB$3:$AB$200,0)),"n/d"))</f>
        <v>Empréstimo</v>
      </c>
      <c r="AA3529" s="1" t="str">
        <f aca="false">IF($T3529="","",IF(COUNTIF('Resumo Grupos'!$AE$3:$AE$40,$T3529)&gt;0,"NAO","SIM"))</f>
        <v>SIM</v>
      </c>
    </row>
    <row r="3530" customFormat="false" ht="54.75" hidden="false" customHeight="true" outlineLevel="0" collapsed="false">
      <c r="A3530" s="11" t="n">
        <v>3</v>
      </c>
      <c r="B3530" s="12" t="n">
        <v>46224</v>
      </c>
      <c r="C3530" s="12" t="n">
        <v>46378</v>
      </c>
      <c r="D3530" s="11" t="n">
        <v>1929</v>
      </c>
      <c r="E3530" s="13" t="s">
        <v>2283</v>
      </c>
      <c r="F3530" s="11" t="n">
        <v>34</v>
      </c>
      <c r="G3530" s="13" t="s">
        <v>56</v>
      </c>
      <c r="H3530" s="11" t="n">
        <v>2110405</v>
      </c>
      <c r="I3530" s="13" t="s">
        <v>57</v>
      </c>
      <c r="J3530" s="11" t="n">
        <v>1428714</v>
      </c>
      <c r="L3530" s="11" t="n">
        <v>222992</v>
      </c>
      <c r="M3530" s="13" t="s">
        <v>488</v>
      </c>
      <c r="N3530" s="13" t="s">
        <v>59</v>
      </c>
      <c r="P3530" s="11" t="n">
        <v>101</v>
      </c>
      <c r="Q3530" s="13" t="s">
        <v>60</v>
      </c>
      <c r="R3530" s="13" t="s">
        <v>41</v>
      </c>
      <c r="S3530" s="11" t="n">
        <v>4210299</v>
      </c>
      <c r="T3530" s="13" t="s">
        <v>1423</v>
      </c>
      <c r="U3530" s="14" t="n">
        <v>95.43</v>
      </c>
      <c r="W3530" s="14" t="n">
        <v>0</v>
      </c>
      <c r="X3530" s="13" t="s">
        <v>2284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</row>
    <row r="3531" customFormat="false" ht="54.75" hidden="false" customHeight="true" outlineLevel="0" collapsed="false">
      <c r="A3531" s="11" t="n">
        <v>3</v>
      </c>
      <c r="B3531" s="12" t="n">
        <v>46224</v>
      </c>
      <c r="C3531" s="12" t="n">
        <v>46378</v>
      </c>
      <c r="D3531" s="11" t="n">
        <v>1929</v>
      </c>
      <c r="E3531" s="13" t="s">
        <v>2283</v>
      </c>
      <c r="F3531" s="11" t="n">
        <v>34</v>
      </c>
      <c r="G3531" s="13" t="s">
        <v>56</v>
      </c>
      <c r="H3531" s="11" t="n">
        <v>2110405</v>
      </c>
      <c r="I3531" s="13" t="s">
        <v>57</v>
      </c>
      <c r="J3531" s="11" t="n">
        <v>1428721</v>
      </c>
      <c r="L3531" s="11" t="n">
        <v>222993</v>
      </c>
      <c r="M3531" s="13" t="s">
        <v>488</v>
      </c>
      <c r="N3531" s="13" t="s">
        <v>59</v>
      </c>
      <c r="P3531" s="11" t="n">
        <v>101</v>
      </c>
      <c r="Q3531" s="13" t="s">
        <v>60</v>
      </c>
      <c r="R3531" s="13" t="s">
        <v>41</v>
      </c>
      <c r="S3531" s="11" t="n">
        <v>4210299</v>
      </c>
      <c r="T3531" s="13" t="s">
        <v>1423</v>
      </c>
      <c r="U3531" s="14" t="n">
        <v>102.37</v>
      </c>
      <c r="W3531" s="14" t="n">
        <v>0</v>
      </c>
      <c r="X3531" s="13" t="s">
        <v>2285</v>
      </c>
      <c r="Z3531" s="1" t="str">
        <f aca="false">IF($T3531="","",IFERROR(INDEX('Resumo Grupos'!$AC$3:$AC$200,MATCH($T3531,'Resumo Grupos'!$AB$3:$AB$200,0)),"n/d"))</f>
        <v>Despesa</v>
      </c>
      <c r="AA3531" s="1" t="str">
        <f aca="false">IF($T3531="","",IF(COUNTIF('Resumo Grupos'!$AE$3:$AE$40,$T3531)&gt;0,"NAO","SIM"))</f>
        <v>SIM</v>
      </c>
    </row>
    <row r="3532" customFormat="false" ht="54.75" hidden="false" customHeight="true" outlineLevel="0" collapsed="false">
      <c r="A3532" s="11" t="n">
        <v>3</v>
      </c>
      <c r="B3532" s="12" t="n">
        <v>46224</v>
      </c>
      <c r="C3532" s="12" t="n">
        <v>46378</v>
      </c>
      <c r="D3532" s="11" t="n">
        <v>514</v>
      </c>
      <c r="E3532" s="13" t="s">
        <v>55</v>
      </c>
      <c r="F3532" s="11" t="n">
        <v>34</v>
      </c>
      <c r="G3532" s="13" t="s">
        <v>56</v>
      </c>
      <c r="H3532" s="11" t="n">
        <v>2110405</v>
      </c>
      <c r="I3532" s="13" t="s">
        <v>57</v>
      </c>
      <c r="J3532" s="11" t="n">
        <v>1428727</v>
      </c>
      <c r="L3532" s="11" t="n">
        <v>222994</v>
      </c>
      <c r="M3532" s="13" t="s">
        <v>488</v>
      </c>
      <c r="N3532" s="13" t="s">
        <v>59</v>
      </c>
      <c r="P3532" s="11" t="n">
        <v>101</v>
      </c>
      <c r="Q3532" s="13" t="s">
        <v>60</v>
      </c>
      <c r="R3532" s="13" t="s">
        <v>104</v>
      </c>
      <c r="S3532" s="11" t="n">
        <v>4210504</v>
      </c>
      <c r="T3532" s="13" t="s">
        <v>169</v>
      </c>
      <c r="U3532" s="14" t="n">
        <v>240</v>
      </c>
      <c r="W3532" s="14" t="n">
        <v>0</v>
      </c>
      <c r="X3532" s="13" t="s">
        <v>2286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</row>
    <row r="3533" customFormat="false" ht="45.75" hidden="false" customHeight="true" outlineLevel="0" collapsed="false">
      <c r="A3533" s="11" t="n">
        <v>3</v>
      </c>
      <c r="B3533" s="12" t="n">
        <v>46224</v>
      </c>
      <c r="C3533" s="12" t="n">
        <v>46378</v>
      </c>
      <c r="D3533" s="11" t="n">
        <v>1000036</v>
      </c>
      <c r="E3533" s="13" t="s">
        <v>2287</v>
      </c>
      <c r="F3533" s="11" t="n">
        <v>34</v>
      </c>
      <c r="G3533" s="13" t="s">
        <v>56</v>
      </c>
      <c r="H3533" s="11" t="n">
        <v>2110405</v>
      </c>
      <c r="I3533" s="13" t="s">
        <v>57</v>
      </c>
      <c r="J3533" s="11" t="n">
        <v>1428747</v>
      </c>
      <c r="L3533" s="11" t="n">
        <v>222995</v>
      </c>
      <c r="M3533" s="13" t="s">
        <v>488</v>
      </c>
      <c r="N3533" s="13" t="s">
        <v>59</v>
      </c>
      <c r="P3533" s="11" t="n">
        <v>101</v>
      </c>
      <c r="Q3533" s="13" t="s">
        <v>60</v>
      </c>
      <c r="R3533" s="13" t="s">
        <v>41</v>
      </c>
      <c r="S3533" s="11" t="n">
        <v>4210299</v>
      </c>
      <c r="T3533" s="13" t="s">
        <v>1423</v>
      </c>
      <c r="U3533" s="14" t="n">
        <v>2929.65</v>
      </c>
      <c r="W3533" s="14" t="n">
        <v>0</v>
      </c>
      <c r="X3533" s="13" t="s">
        <v>2288</v>
      </c>
      <c r="Z3533" s="1" t="str">
        <f aca="false">IF($T3533="","",IFERROR(INDEX('Resumo Grupos'!$AC$3:$AC$200,MATCH($T3533,'Resumo Grupos'!$AB$3:$AB$200,0)),"n/d"))</f>
        <v>Despesa</v>
      </c>
      <c r="AA3533" s="1" t="str">
        <f aca="false">IF($T3533="","",IF(COUNTIF('Resumo Grupos'!$AE$3:$AE$40,$T3533)&gt;0,"NAO","SIM"))</f>
        <v>SIM</v>
      </c>
    </row>
    <row r="3534" customFormat="false" ht="36.75" hidden="false" customHeight="true" outlineLevel="0" collapsed="false">
      <c r="A3534" s="11" t="n">
        <v>3</v>
      </c>
      <c r="B3534" s="12" t="n">
        <v>46224</v>
      </c>
      <c r="C3534" s="12" t="n">
        <v>46378</v>
      </c>
      <c r="D3534" s="11" t="n">
        <v>1929</v>
      </c>
      <c r="E3534" s="13" t="s">
        <v>2283</v>
      </c>
      <c r="F3534" s="11" t="n">
        <v>34</v>
      </c>
      <c r="G3534" s="13" t="s">
        <v>56</v>
      </c>
      <c r="H3534" s="11" t="n">
        <v>2110405</v>
      </c>
      <c r="I3534" s="13" t="s">
        <v>57</v>
      </c>
      <c r="J3534" s="11" t="n">
        <v>1428753</v>
      </c>
      <c r="L3534" s="11" t="n">
        <v>222996</v>
      </c>
      <c r="M3534" s="13" t="s">
        <v>488</v>
      </c>
      <c r="N3534" s="13" t="s">
        <v>59</v>
      </c>
      <c r="P3534" s="11" t="n">
        <v>101</v>
      </c>
      <c r="Q3534" s="13" t="s">
        <v>60</v>
      </c>
      <c r="R3534" s="13" t="s">
        <v>104</v>
      </c>
      <c r="S3534" s="11" t="n">
        <v>4210504</v>
      </c>
      <c r="T3534" s="13" t="s">
        <v>169</v>
      </c>
      <c r="U3534" s="14" t="n">
        <v>420</v>
      </c>
      <c r="W3534" s="14" t="n">
        <v>0</v>
      </c>
      <c r="X3534" s="13" t="s">
        <v>2289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</row>
    <row r="3535" customFormat="false" ht="63.75" hidden="false" customHeight="true" outlineLevel="0" collapsed="false">
      <c r="A3535" s="11" t="n">
        <v>3</v>
      </c>
      <c r="B3535" s="12" t="n">
        <v>46237</v>
      </c>
      <c r="C3535" s="12" t="n">
        <v>46381</v>
      </c>
      <c r="D3535" s="11" t="n">
        <v>10101</v>
      </c>
      <c r="E3535" s="13" t="s">
        <v>2348</v>
      </c>
      <c r="F3535" s="11" t="n">
        <v>59</v>
      </c>
      <c r="G3535" s="13" t="s">
        <v>1664</v>
      </c>
      <c r="H3535" s="11" t="n">
        <v>2110405</v>
      </c>
      <c r="I3535" s="13" t="s">
        <v>57</v>
      </c>
      <c r="J3535" s="11" t="n">
        <v>1498510</v>
      </c>
      <c r="L3535" s="11" t="n">
        <v>232746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41</v>
      </c>
      <c r="S3535" s="11" t="n">
        <v>4210227</v>
      </c>
      <c r="T3535" s="13" t="s">
        <v>42</v>
      </c>
      <c r="U3535" s="14" t="n">
        <v>256.8</v>
      </c>
      <c r="W3535" s="14" t="n">
        <v>0</v>
      </c>
      <c r="X3535" s="13" t="s">
        <v>2816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SMARTPHONE MOTOROLA G06 4/128GB AZ</v>
      </c>
      <c r="AC353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2817</v>
      </c>
      <c r="D1" s="19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MARE DISTRIBUIDORA DE BEBIDAS E DE PRODUTOS ALIMENTICIOS LTDA</v>
      </c>
      <c r="C1247" s="17" t="n">
        <f aca="false">Report!U2710</f>
        <v>362.5</v>
      </c>
      <c r="D1247" s="1" t="str">
        <f aca="false">Report!X2710</f>
        <v>NF 1417319 1/2 -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H. L. DO NASCIMENTO</v>
      </c>
      <c r="C1248" s="17" t="n">
        <f aca="false">Report!U2711</f>
        <v>919.3</v>
      </c>
      <c r="D1248" s="1" t="str">
        <f aca="false">Report!X2711</f>
        <v>NF 5961 1/1 -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REAL BEBIDAS DA AMAZONIA LTDA</v>
      </c>
      <c r="C1249" s="17" t="n">
        <f aca="false">Report!U2712</f>
        <v>222</v>
      </c>
      <c r="D1249" s="1" t="str">
        <f aca="false">Report!X2712</f>
        <v>NF 620570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L S M COMERCIO DE ALIMENTOS E NAVEGACAO</v>
      </c>
      <c r="C1383" s="17" t="n">
        <f aca="false">Report!U2992</f>
        <v>986.03</v>
      </c>
      <c r="D1383" s="1" t="str">
        <f aca="false">Report!X2992</f>
        <v>NF 310154 2/3 -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VIA CERTA IMPORTACAO E DISTRIBUICAO DE A</v>
      </c>
      <c r="C1384" s="17" t="n">
        <f aca="false">Report!U2993</f>
        <v>500.78</v>
      </c>
      <c r="D1384" s="1" t="str">
        <f aca="false">Report!X2993</f>
        <v>NF 53548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MARQUES &amp; MELO LTDA - FILIAL</v>
      </c>
      <c r="C1385" s="17" t="n">
        <f aca="false">Report!U2994</f>
        <v>300.54</v>
      </c>
      <c r="D1385" s="1" t="str">
        <f aca="false">Report!X2994</f>
        <v>NF 506838 1/3 -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GONCALES COMER DE HORT GRANJEIROS EIRELI</v>
      </c>
      <c r="C1386" s="17" t="n">
        <f aca="false">Report!U2995</f>
        <v>249.5</v>
      </c>
      <c r="D1386" s="1" t="str">
        <f aca="false">Report!X2995</f>
        <v>NF 111 1/1 -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Report!C3161</f>
        <v>46268</v>
      </c>
      <c r="B1469" s="1" t="str">
        <f aca="false">Report!E3161</f>
        <v>EMPRESA BRASILEIRA DE DISTRIBUICAO LTDA</v>
      </c>
      <c r="C1469" s="17" t="n">
        <f aca="false">Report!U3161</f>
        <v>496.59</v>
      </c>
      <c r="D1469" s="1" t="str">
        <f aca="false">Report!X3161</f>
        <v>NF 2307607 3/3 - ALICIA</v>
      </c>
    </row>
    <row r="1470" customFormat="false" ht="12.75" hidden="false" customHeight="true" outlineLevel="0" collapsed="false">
      <c r="A1470" s="16" t="n">
        <f aca="false">Report!C3162</f>
        <v>46268</v>
      </c>
      <c r="B1470" s="1" t="str">
        <f aca="false">Report!E3162</f>
        <v>EMPRESA BRASILEIRA DE DISTRIBUICAO LTDA</v>
      </c>
      <c r="C1470" s="17" t="n">
        <f aca="false">Report!U3162</f>
        <v>368.38</v>
      </c>
      <c r="D1470" s="1" t="str">
        <f aca="false">Report!X3162</f>
        <v>NF 2307608 3/3 - ALICIA</v>
      </c>
    </row>
    <row r="1471" customFormat="false" ht="12.75" hidden="false" customHeight="true" outlineLevel="0" collapsed="false">
      <c r="A1471" s="16" t="n">
        <f aca="false">Report!C3163</f>
        <v>46268</v>
      </c>
      <c r="B1471" s="1" t="str">
        <f aca="false">Report!E3163</f>
        <v>CB COMERCIO E DISTRIBUIDORA DE ALIMENTOS</v>
      </c>
      <c r="C1471" s="17" t="n">
        <f aca="false">Report!U3163</f>
        <v>477.87</v>
      </c>
      <c r="D1471" s="1" t="str">
        <f aca="false">Report!X3163</f>
        <v>NF 860572 3/3 - ALICIA</v>
      </c>
    </row>
    <row r="1472" customFormat="false" ht="12.75" hidden="false" customHeight="true" outlineLevel="0" collapsed="false">
      <c r="A1472" s="16" t="n">
        <f aca="false">Report!C3164</f>
        <v>46268</v>
      </c>
      <c r="B1472" s="1" t="str">
        <f aca="false">Report!E3164</f>
        <v>OESA COMERCIO E REPRESENTACOES S/A</v>
      </c>
      <c r="C1472" s="17" t="n">
        <f aca="false">Report!U3164</f>
        <v>984.44</v>
      </c>
      <c r="D1472" s="1" t="str">
        <f aca="false">Report!X3164</f>
        <v>NF 438335 3/3 - ALICIA</v>
      </c>
    </row>
    <row r="1473" customFormat="false" ht="12.75" hidden="false" customHeight="true" outlineLevel="0" collapsed="false">
      <c r="A1473" s="16" t="n">
        <f aca="false">Report!C3165</f>
        <v>46268</v>
      </c>
      <c r="B1473" s="1" t="str">
        <f aca="false">Report!E3165</f>
        <v>L S M COMERCIO DE ALIMENTOS E NAVEGACAO</v>
      </c>
      <c r="C1473" s="17" t="n">
        <f aca="false">Report!U3165</f>
        <v>1384</v>
      </c>
      <c r="D1473" s="1" t="str">
        <f aca="false">Report!X3165</f>
        <v>NF 310741 2/3 - ALICIA</v>
      </c>
    </row>
    <row r="1474" customFormat="false" ht="12.75" hidden="false" customHeight="true" outlineLevel="0" collapsed="false">
      <c r="A1474" s="16" t="n">
        <f aca="false">Report!C3166</f>
        <v>46268</v>
      </c>
      <c r="B1474" s="1" t="str">
        <f aca="false">Report!E3166</f>
        <v>OCIDENTAL COMERCIO DE FRIOS LTDA</v>
      </c>
      <c r="C1474" s="17" t="n">
        <f aca="false">Report!U3166</f>
        <v>354.21</v>
      </c>
      <c r="D1474" s="1" t="str">
        <f aca="false">Report!X3166</f>
        <v>NF 1258988 2/2 - ALICIA</v>
      </c>
    </row>
    <row r="1475" customFormat="false" ht="12.75" hidden="false" customHeight="true" outlineLevel="0" collapsed="false">
      <c r="A1475" s="16" t="n">
        <f aca="false">Report!C3167</f>
        <v>46268</v>
      </c>
      <c r="B1475" s="1" t="str">
        <f aca="false">Report!E3167</f>
        <v>BF COMERCIO DE ALIMENTOS REPRESENTACAO L</v>
      </c>
      <c r="C1475" s="17" t="n">
        <f aca="false">Report!U3167</f>
        <v>355.96</v>
      </c>
      <c r="D1475" s="1" t="str">
        <f aca="false">Report!X3167</f>
        <v>NF 21254 2/3 - ALICIA</v>
      </c>
    </row>
    <row r="1476" customFormat="false" ht="12.75" hidden="false" customHeight="true" outlineLevel="0" collapsed="false">
      <c r="A1476" s="16" t="n">
        <f aca="false">Report!C3168</f>
        <v>46268</v>
      </c>
      <c r="B1476" s="1" t="str">
        <f aca="false">Report!E3168</f>
        <v>CB COMERCIO E DISTRIBUIDORA DE ALIMENTOS</v>
      </c>
      <c r="C1476" s="17" t="n">
        <f aca="false">Report!U3168</f>
        <v>603.25</v>
      </c>
      <c r="D1476" s="1" t="str">
        <f aca="false">Report!X3168</f>
        <v>NF 865043 1/3 - ALICIA</v>
      </c>
    </row>
    <row r="1477" customFormat="false" ht="12.75" hidden="false" customHeight="true" outlineLevel="0" collapsed="false">
      <c r="A1477" s="16" t="n">
        <f aca="false">Report!C3169</f>
        <v>46268</v>
      </c>
      <c r="B1477" s="1" t="str">
        <f aca="false">Report!E3169</f>
        <v>DISTRIBUIDORA LOPES LTDA</v>
      </c>
      <c r="C1477" s="17" t="n">
        <f aca="false">Report!U3169</f>
        <v>789.29</v>
      </c>
      <c r="D1477" s="1" t="str">
        <f aca="false">Report!X3169</f>
        <v>NF 1715032 1/3 - ALICIA</v>
      </c>
    </row>
    <row r="1478" customFormat="false" ht="12.75" hidden="false" customHeight="true" outlineLevel="0" collapsed="false">
      <c r="A1478" s="16" t="n">
        <f aca="false">Report!C3170</f>
        <v>46268</v>
      </c>
      <c r="B1478" s="1" t="str">
        <f aca="false">Report!E3170</f>
        <v>RCL COMERCIO DE PRODUTOS ALIMENTICIOS LT</v>
      </c>
      <c r="C1478" s="17" t="n">
        <f aca="false">Report!U3170</f>
        <v>511.86</v>
      </c>
      <c r="D1478" s="1" t="str">
        <f aca="false">Report!X3170</f>
        <v>NF 223956 1/1 - ALICIA</v>
      </c>
    </row>
    <row r="1479" customFormat="false" ht="12.75" hidden="false" customHeight="true" outlineLevel="0" collapsed="false">
      <c r="A1479" s="16" t="n">
        <f aca="false">Report!C3171</f>
        <v>46268</v>
      </c>
      <c r="B1479" s="1" t="str">
        <f aca="false">Report!E3171</f>
        <v>COMERCIO DE FRIOS MANAUS LTDA</v>
      </c>
      <c r="C1479" s="17" t="n">
        <f aca="false">Report!U3171</f>
        <v>1841.2</v>
      </c>
      <c r="D1479" s="1" t="str">
        <f aca="false">Report!X3171</f>
        <v>NF 175182 2/2 - ALICIA</v>
      </c>
    </row>
    <row r="1480" customFormat="false" ht="12.75" hidden="false" customHeight="true" outlineLevel="0" collapsed="false">
      <c r="A1480" s="16" t="n">
        <f aca="false">Report!C3172</f>
        <v>46268</v>
      </c>
      <c r="B1480" s="1" t="str">
        <f aca="false">Report!E3172</f>
        <v>CRBS S/A</v>
      </c>
      <c r="C1480" s="17" t="n">
        <f aca="false">Report!U3172</f>
        <v>972.06</v>
      </c>
      <c r="D1480" s="1" t="str">
        <f aca="false">Report!X3172</f>
        <v>NF 974217 1/1 - ALICIA</v>
      </c>
    </row>
    <row r="1481" customFormat="false" ht="12.75" hidden="false" customHeight="true" outlineLevel="0" collapsed="false">
      <c r="A1481" s="16" t="n">
        <f aca="false">Report!C3173</f>
        <v>46268</v>
      </c>
      <c r="B1481" s="1" t="str">
        <f aca="false">Report!E3173</f>
        <v>CRBS S/A</v>
      </c>
      <c r="C1481" s="17" t="n">
        <f aca="false">Report!U3173</f>
        <v>671.58</v>
      </c>
      <c r="D1481" s="1" t="str">
        <f aca="false">Report!X3173</f>
        <v>NF 974218 1/1 - ALICIA</v>
      </c>
    </row>
    <row r="1482" customFormat="false" ht="12.75" hidden="false" customHeight="true" outlineLevel="0" collapsed="false">
      <c r="A1482" s="16" t="n">
        <f aca="false">Report!C3174</f>
        <v>46268</v>
      </c>
      <c r="B1482" s="1" t="str">
        <f aca="false">Report!E3174</f>
        <v>ELFORT FRUIT COMERCIO DE PRODUTOS ALIME</v>
      </c>
      <c r="C1482" s="17" t="n">
        <f aca="false">Report!U3174</f>
        <v>673.16</v>
      </c>
      <c r="D1482" s="1" t="str">
        <f aca="false">Report!X3174</f>
        <v>NF 28760 1/2 - ALICIA</v>
      </c>
    </row>
    <row r="1483" customFormat="false" ht="12.75" hidden="false" customHeight="true" outlineLevel="0" collapsed="false">
      <c r="A1483" s="16" t="n">
        <f aca="false">Report!C3175</f>
        <v>46268</v>
      </c>
      <c r="B1483" s="1" t="str">
        <f aca="false">Report!E3175</f>
        <v>BROTHERS  INDUSTRIA DE ALIMENTOS LTDA</v>
      </c>
      <c r="C1483" s="17" t="n">
        <f aca="false">Report!U3175</f>
        <v>718.72</v>
      </c>
      <c r="D1483" s="1" t="str">
        <f aca="false">Report!X3175</f>
        <v>NF 1038859 1/1 - ALICIA</v>
      </c>
    </row>
    <row r="1484" customFormat="false" ht="12.75" hidden="false" customHeight="true" outlineLevel="0" collapsed="false">
      <c r="A1484" s="16" t="n">
        <f aca="false">Report!C3176</f>
        <v>46268</v>
      </c>
      <c r="B1484" s="1" t="str">
        <f aca="false">Report!E3176</f>
        <v>BRASIL NORTE BEBIDAS S/A</v>
      </c>
      <c r="C1484" s="17" t="n">
        <f aca="false">Report!U3176</f>
        <v>50.39</v>
      </c>
      <c r="D1484" s="1" t="str">
        <f aca="false">Report!X3176</f>
        <v>NF 1268918 1/1 - ALICIA</v>
      </c>
    </row>
    <row r="1485" customFormat="false" ht="12.75" hidden="false" customHeight="true" outlineLevel="0" collapsed="false">
      <c r="A1485" s="16" t="n">
        <f aca="false">Report!C3177</f>
        <v>46268</v>
      </c>
      <c r="B1485" s="1" t="str">
        <f aca="false">Report!E3177</f>
        <v>BRASIL NORTE BEBIDAS S/A</v>
      </c>
      <c r="C1485" s="17" t="n">
        <f aca="false">Report!U3177</f>
        <v>2473.12</v>
      </c>
      <c r="D1485" s="1" t="str">
        <f aca="false">Report!X3177</f>
        <v>NF 1268920 1/1 - ALICIA</v>
      </c>
    </row>
    <row r="1486" customFormat="false" ht="12.75" hidden="false" customHeight="true" outlineLevel="0" collapsed="false">
      <c r="A1486" s="16" t="n">
        <f aca="false">Report!C3178</f>
        <v>46268</v>
      </c>
      <c r="B1486" s="1" t="str">
        <f aca="false">Report!E3178</f>
        <v>BRASIL NORTE BEBIDAS S/A</v>
      </c>
      <c r="C1486" s="17" t="n">
        <f aca="false">Report!U3178</f>
        <v>3474.87</v>
      </c>
      <c r="D1486" s="1" t="str">
        <f aca="false">Report!X3178</f>
        <v>NF 2013514 1/1 - ALICIA</v>
      </c>
    </row>
    <row r="1487" customFormat="false" ht="12.75" hidden="false" customHeight="true" outlineLevel="0" collapsed="false">
      <c r="A1487" s="16" t="n">
        <f aca="false">Report!C3179</f>
        <v>46268</v>
      </c>
      <c r="B1487" s="1" t="str">
        <f aca="false">Report!E3179</f>
        <v>MAXFRI DISTRIUIDORA LTDA</v>
      </c>
      <c r="C1487" s="17" t="n">
        <f aca="false">Report!U3179</f>
        <v>4394.4</v>
      </c>
      <c r="D1487" s="1" t="str">
        <f aca="false">Report!X3179</f>
        <v>NF 15178 1/1 - ALICIA</v>
      </c>
    </row>
    <row r="1488" customFormat="false" ht="12.75" hidden="false" customHeight="true" outlineLevel="0" collapsed="false">
      <c r="A1488" s="16" t="n">
        <f aca="false">Report!C3181</f>
        <v>46268</v>
      </c>
      <c r="B1488" s="1" t="str">
        <f aca="false">Report!E3181</f>
        <v>H L M PADARIA E CONFEITARIA LTDA</v>
      </c>
      <c r="C1488" s="17" t="n">
        <f aca="false">Report!U3181</f>
        <v>180</v>
      </c>
      <c r="D1488" s="1" t="str">
        <f aca="false">Report!X3181</f>
        <v>NF 240 1/1 COMPRAS BOLOS MIAZAKI - ALICIA</v>
      </c>
    </row>
    <row r="1489" customFormat="false" ht="12.75" hidden="false" customHeight="true" outlineLevel="0" collapsed="false">
      <c r="A1489" s="16" t="n">
        <f aca="false">Report!C3182</f>
        <v>46268</v>
      </c>
      <c r="B1489" s="1" t="str">
        <f aca="false">Report!E3182</f>
        <v>OLIVEIRA E SILVA LTDA</v>
      </c>
      <c r="C1489" s="17" t="n">
        <f aca="false">Report!U3182</f>
        <v>135</v>
      </c>
      <c r="D1489" s="1" t="str">
        <f aca="false">Report!X3182</f>
        <v>COMPRAS CHEIRO VERDE , ALFACE - ALICIA</v>
      </c>
    </row>
    <row r="1490" customFormat="false" ht="12.75" hidden="false" customHeight="true" outlineLevel="0" collapsed="false">
      <c r="A1490" s="16" t="n">
        <f aca="false">Report!C3185</f>
        <v>46269</v>
      </c>
      <c r="B1490" s="1" t="str">
        <f aca="false">Report!E3185</f>
        <v>L S M COMERCIO DE ALIMENTOS E NAVEGACAO</v>
      </c>
      <c r="C1490" s="17" t="n">
        <f aca="false">Report!U3185</f>
        <v>986.04</v>
      </c>
      <c r="D1490" s="1" t="str">
        <f aca="false">Report!X3185</f>
        <v>NF 310154 3/3 - ALICIA</v>
      </c>
    </row>
    <row r="1491" customFormat="false" ht="12.75" hidden="false" customHeight="true" outlineLevel="0" collapsed="false">
      <c r="A1491" s="16" t="n">
        <f aca="false">Report!C3186</f>
        <v>46269</v>
      </c>
      <c r="B1491" s="1" t="str">
        <f aca="false">Report!E3186</f>
        <v>VIA CERTA IMPORTACAO E DISTRIBUICAO DE A</v>
      </c>
      <c r="C1491" s="17" t="n">
        <f aca="false">Report!U3186</f>
        <v>500.78</v>
      </c>
      <c r="D1491" s="1" t="str">
        <f aca="false">Report!X3186</f>
        <v>NF 53548 3/3 - ALICIA</v>
      </c>
    </row>
    <row r="1492" customFormat="false" ht="12.75" hidden="false" customHeight="true" outlineLevel="0" collapsed="false">
      <c r="A1492" s="16" t="n">
        <f aca="false">Report!C3187</f>
        <v>46269</v>
      </c>
      <c r="B1492" s="1" t="str">
        <f aca="false">Report!E3187</f>
        <v>MARQUES &amp; MELO LTDA - FILIAL</v>
      </c>
      <c r="C1492" s="17" t="n">
        <f aca="false">Report!U3187</f>
        <v>300.54</v>
      </c>
      <c r="D1492" s="1" t="str">
        <f aca="false">Report!X3187</f>
        <v>NF 5068382 2/3 - ALICIA</v>
      </c>
    </row>
    <row r="1493" customFormat="false" ht="12.75" hidden="false" customHeight="true" outlineLevel="0" collapsed="false">
      <c r="A1493" s="16" t="n">
        <f aca="false">Report!C3188</f>
        <v>46269</v>
      </c>
      <c r="B1493" s="1" t="str">
        <f aca="false">Report!E3188</f>
        <v>J G COMERCIO DE PRODUTOS ALIMENTICIOS LTDA</v>
      </c>
      <c r="C1493" s="17" t="n">
        <f aca="false">Report!U3188</f>
        <v>655.61</v>
      </c>
      <c r="D1493" s="1" t="str">
        <f aca="false">Report!X3188</f>
        <v>NF 398009 2/3 - ALICIA</v>
      </c>
    </row>
    <row r="1494" customFormat="false" ht="12.75" hidden="false" customHeight="true" outlineLevel="0" collapsed="false">
      <c r="A1494" s="16" t="n">
        <f aca="false">Report!C3189</f>
        <v>46269</v>
      </c>
      <c r="B1494" s="1" t="str">
        <f aca="false">Report!E3189</f>
        <v>AGM INDUSTRIA COMERCIO E REPRESENTACAO LTDA</v>
      </c>
      <c r="C1494" s="17" t="n">
        <f aca="false">Report!U3189</f>
        <v>625.75</v>
      </c>
      <c r="D1494" s="1" t="str">
        <f aca="false">Report!X3189</f>
        <v>NF 48211 1/3 - ALICIA</v>
      </c>
    </row>
    <row r="1495" customFormat="false" ht="12.75" hidden="false" customHeight="true" outlineLevel="0" collapsed="false">
      <c r="A1495" s="16" t="n">
        <f aca="false">Report!C3190</f>
        <v>46269</v>
      </c>
      <c r="B1495" s="1" t="str">
        <f aca="false">Report!E3190</f>
        <v>T A DE MATTOS COMIM EIRELI</v>
      </c>
      <c r="C1495" s="17" t="n">
        <f aca="false">Report!U3190</f>
        <v>228</v>
      </c>
      <c r="D1495" s="1" t="str">
        <f aca="false">Report!X3190</f>
        <v>NF 10923 1/1 - ALICIA</v>
      </c>
    </row>
    <row r="1496" customFormat="false" ht="12.75" hidden="false" customHeight="true" outlineLevel="0" collapsed="false">
      <c r="A1496" s="16" t="n">
        <f aca="false">Report!C3191</f>
        <v>46269</v>
      </c>
      <c r="B1496" s="1" t="str">
        <f aca="false">Report!E3191</f>
        <v>BRAGA TABACARIA EIRELI ME</v>
      </c>
      <c r="C1496" s="17" t="n">
        <f aca="false">Report!U3191</f>
        <v>1924.08</v>
      </c>
      <c r="D1496" s="1" t="str">
        <f aca="false">Report!X3191</f>
        <v>NF 19986 2/3 - ALICIA</v>
      </c>
    </row>
    <row r="1497" customFormat="false" ht="12.75" hidden="false" customHeight="true" outlineLevel="0" collapsed="false">
      <c r="A1497" s="16" t="n">
        <f aca="false">Report!C3192</f>
        <v>46269</v>
      </c>
      <c r="B1497" s="1" t="str">
        <f aca="false">Report!E3192</f>
        <v>SOUZA CRUZ LTDA.</v>
      </c>
      <c r="C1497" s="17" t="n">
        <f aca="false">Report!U3192</f>
        <v>2253.66</v>
      </c>
      <c r="D1497" s="1" t="str">
        <f aca="false">Report!X3192</f>
        <v>NF 570873 2/2 - ALICIA</v>
      </c>
    </row>
    <row r="1498" customFormat="false" ht="12.75" hidden="false" customHeight="true" outlineLevel="0" collapsed="false">
      <c r="A1498" s="16" t="n">
        <f aca="false">Report!C3193</f>
        <v>46269</v>
      </c>
      <c r="B1498" s="1" t="str">
        <f aca="false">Report!E3193</f>
        <v>SILVA DISTRIBUIDORA</v>
      </c>
      <c r="C1498" s="17" t="n">
        <f aca="false">Report!U3193</f>
        <v>226.8</v>
      </c>
      <c r="D1498" s="1" t="str">
        <f aca="false">Report!X3193</f>
        <v>NF 12955 1/2 - ALICIA</v>
      </c>
    </row>
    <row r="1499" customFormat="false" ht="12.75" hidden="false" customHeight="true" outlineLevel="0" collapsed="false">
      <c r="A1499" s="16" t="n">
        <f aca="false">Report!C3194</f>
        <v>46269</v>
      </c>
      <c r="B1499" s="1" t="str">
        <f aca="false">Report!E3194</f>
        <v>WKL COMERCIO ATACADISTA DE ARTIGOS DE AR</v>
      </c>
      <c r="C1499" s="17" t="n">
        <f aca="false">Report!U3194</f>
        <v>153.33</v>
      </c>
      <c r="D1499" s="1" t="str">
        <f aca="false">Report!X3194</f>
        <v>NF 1358 1/2 - ALICIA</v>
      </c>
    </row>
    <row r="1500" customFormat="false" ht="12.75" hidden="false" customHeight="true" outlineLevel="0" collapsed="false">
      <c r="A1500" s="16" t="n">
        <f aca="false">Report!C3196</f>
        <v>46269</v>
      </c>
      <c r="B1500" s="1" t="str">
        <f aca="false">Report!E3196</f>
        <v>ELZILENE DA SILVA</v>
      </c>
      <c r="C1500" s="17" t="n">
        <f aca="false">Report!U3196</f>
        <v>1455</v>
      </c>
      <c r="D1500" s="1" t="str">
        <f aca="false">Report!X3196</f>
        <v>NF 2781 1/1 - ALICIA</v>
      </c>
    </row>
    <row r="1501" customFormat="false" ht="12.75" hidden="false" customHeight="true" outlineLevel="0" collapsed="false">
      <c r="A1501" s="16" t="n">
        <f aca="false">Report!C3197</f>
        <v>46269</v>
      </c>
      <c r="B1501" s="1" t="str">
        <f aca="false">Report!E3197</f>
        <v>BRF S A</v>
      </c>
      <c r="C1501" s="17" t="n">
        <f aca="false">Report!U3197</f>
        <v>1100.04</v>
      </c>
      <c r="D1501" s="1" t="str">
        <f aca="false">Report!X3197</f>
        <v>NF 1624838 1/3 - ALICIA</v>
      </c>
    </row>
    <row r="1502" customFormat="false" ht="12.75" hidden="false" customHeight="true" outlineLevel="0" collapsed="false">
      <c r="A1502" s="16" t="n">
        <f aca="false">Report!C3199</f>
        <v>46269</v>
      </c>
      <c r="B1502" s="1" t="str">
        <f aca="false">Report!E3199</f>
        <v>JANETE DE LIMA ROOL 80938280287</v>
      </c>
      <c r="C1502" s="17" t="n">
        <f aca="false">Report!U3199</f>
        <v>310</v>
      </c>
      <c r="D1502" s="1" t="str">
        <f aca="false">Report!X3199</f>
        <v>NF 7164 1/1 - ALICIA</v>
      </c>
    </row>
    <row r="1503" customFormat="false" ht="12.75" hidden="false" customHeight="true" outlineLevel="0" collapsed="false">
      <c r="A1503" s="16" t="n">
        <f aca="false">Report!C3200</f>
        <v>46269</v>
      </c>
      <c r="B1503" s="1" t="str">
        <f aca="false">Report!E3200</f>
        <v>OLIVEIRA E SILVA LTDA</v>
      </c>
      <c r="C1503" s="17" t="n">
        <f aca="false">Report!U3200</f>
        <v>2541.5</v>
      </c>
      <c r="D1503" s="1" t="str">
        <f aca="false">Report!X3200</f>
        <v>COMPRAS CARLOS VERDURAS - ALICIA</v>
      </c>
    </row>
    <row r="1504" customFormat="false" ht="12.75" hidden="false" customHeight="true" outlineLevel="0" collapsed="false">
      <c r="A1504" s="16" t="n">
        <f aca="false">Report!C3201</f>
        <v>46269</v>
      </c>
      <c r="B1504" s="1" t="str">
        <f aca="false">Report!E3201</f>
        <v>COMERCIO E TRANSPORTE BRANDAO LTDA</v>
      </c>
      <c r="C1504" s="17" t="n">
        <f aca="false">Report!U3201</f>
        <v>378</v>
      </c>
      <c r="D1504" s="1" t="str">
        <f aca="false">Report!X3201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Report!C3202</f>
        <v>46269</v>
      </c>
      <c r="B1505" s="1" t="str">
        <f aca="false">Report!E3202</f>
        <v>COMERCIO E TRANSPORTE BRANDAO LTDA</v>
      </c>
      <c r="C1505" s="17" t="n">
        <f aca="false">Report!U3202</f>
        <v>550</v>
      </c>
      <c r="D1505" s="1" t="str">
        <f aca="false">Report!X3202</f>
        <v>NF 15225 - COMPRAS CARLOS VERDURAS - ALICIA</v>
      </c>
    </row>
    <row r="1506" customFormat="false" ht="12.75" hidden="false" customHeight="true" outlineLevel="0" collapsed="false">
      <c r="A1506" s="16" t="n">
        <f aca="false">Report!C3203</f>
        <v>46269</v>
      </c>
      <c r="B1506" s="1" t="str">
        <f aca="false">Report!E3203</f>
        <v>OLIVEIRA E SILVA LTDA</v>
      </c>
      <c r="C1506" s="17" t="n">
        <f aca="false">Report!U3203</f>
        <v>157</v>
      </c>
      <c r="D1506" s="1" t="str">
        <f aca="false">Report!X3203</f>
        <v>COMPRAS CHEIRO VERDE ,COUVE ,ALFACE - ALICIA</v>
      </c>
    </row>
    <row r="1507" customFormat="false" ht="12.75" hidden="false" customHeight="true" outlineLevel="0" collapsed="false">
      <c r="A1507" s="16" t="n">
        <f aca="false">Report!C3204</f>
        <v>46269</v>
      </c>
      <c r="B1507" s="1" t="str">
        <f aca="false">Report!E3204</f>
        <v>60.729.628 LAURENA NUNES CALIXTO</v>
      </c>
      <c r="C1507" s="17" t="n">
        <f aca="false">Report!U3204</f>
        <v>270</v>
      </c>
      <c r="D1507" s="1" t="str">
        <f aca="false">Report!X3204</f>
        <v>NF 927 1/1 - COMPRAS BRIGADEIRO - ALICIA</v>
      </c>
    </row>
    <row r="1508" customFormat="false" ht="12.75" hidden="false" customHeight="true" outlineLevel="0" collapsed="false">
      <c r="A1508" s="16" t="n">
        <f aca="false">Report!C3205</f>
        <v>46269</v>
      </c>
      <c r="B1508" s="1" t="str">
        <f aca="false">Report!E3205</f>
        <v>OLIVEIRA E SILVA LTDA</v>
      </c>
      <c r="C1508" s="17" t="n">
        <f aca="false">Report!U3205</f>
        <v>125</v>
      </c>
      <c r="D1508" s="1" t="str">
        <f aca="false">Report!X3205</f>
        <v>COMPRAS 1 CX DE BANANAS - ALICIA</v>
      </c>
    </row>
    <row r="1509" customFormat="false" ht="12.75" hidden="false" customHeight="true" outlineLevel="0" collapsed="false">
      <c r="A1509" s="16" t="n">
        <f aca="false">Report!C3239</f>
        <v>46270</v>
      </c>
      <c r="B1509" s="1" t="str">
        <f aca="false">Report!E3239</f>
        <v>J G COMERCIO DE PRODUTOS ALIMENTICIOS LTDA</v>
      </c>
      <c r="C1509" s="17" t="n">
        <f aca="false">Report!U3239</f>
        <v>1010.95</v>
      </c>
      <c r="D1509" s="1" t="str">
        <f aca="false">Report!X3239</f>
        <v>NF 399135 1/3 - ALICIA</v>
      </c>
    </row>
    <row r="1510" customFormat="false" ht="12.75" hidden="false" customHeight="true" outlineLevel="0" collapsed="false">
      <c r="A1510" s="16" t="n">
        <f aca="false">Report!C3241</f>
        <v>46270</v>
      </c>
      <c r="B1510" s="1" t="str">
        <f aca="false">Report!E3241</f>
        <v>SILVA DISTRIBUIDORA</v>
      </c>
      <c r="C1510" s="17" t="n">
        <f aca="false">Report!U3241</f>
        <v>203.79</v>
      </c>
      <c r="D1510" s="1" t="str">
        <f aca="false">Report!X3241</f>
        <v>NF 12956 1/3 - ALICIA</v>
      </c>
    </row>
    <row r="1511" customFormat="false" ht="12.75" hidden="false" customHeight="true" outlineLevel="0" collapsed="false">
      <c r="A1511" s="16" t="n">
        <f aca="false">Report!C3242</f>
        <v>46270</v>
      </c>
      <c r="B1511" s="1" t="str">
        <f aca="false">Report!E3242</f>
        <v>CINTIA MACIEL PEREIRA SANTOS 95986138287</v>
      </c>
      <c r="C1511" s="17" t="n">
        <f aca="false">Report!U3242</f>
        <v>734.25</v>
      </c>
      <c r="D1511" s="1" t="str">
        <f aca="false">Report!X3242</f>
        <v>NF 1452 1/1 - ALICIA</v>
      </c>
    </row>
    <row r="1512" customFormat="false" ht="12.75" hidden="false" customHeight="true" outlineLevel="0" collapsed="false">
      <c r="A1512" s="16" t="n">
        <f aca="false">Report!C3243</f>
        <v>46270</v>
      </c>
      <c r="B1512" s="1" t="str">
        <f aca="false">Report!E3243</f>
        <v>MAXFRI DISTRIUIDORA LTDA</v>
      </c>
      <c r="C1512" s="17" t="n">
        <f aca="false">Report!U3243</f>
        <v>3682.8</v>
      </c>
      <c r="D1512" s="1" t="str">
        <f aca="false">Report!X3243</f>
        <v>NF 15210 1/2 - ALICIA</v>
      </c>
    </row>
    <row r="1513" customFormat="false" ht="12.75" hidden="false" customHeight="true" outlineLevel="0" collapsed="false">
      <c r="A1513" s="16" t="n">
        <f aca="false">Report!C3245</f>
        <v>46270</v>
      </c>
      <c r="B1513" s="1" t="str">
        <f aca="false">Report!E3245</f>
        <v>H L M PADARIA E CONFEITARIA LTDA</v>
      </c>
      <c r="C1513" s="17" t="n">
        <f aca="false">Report!U3245</f>
        <v>240</v>
      </c>
      <c r="D1513" s="1" t="str">
        <f aca="false">Report!X3245</f>
        <v>NF 251 1/1 - BOLOS MIAZAKI - ALICIA</v>
      </c>
    </row>
    <row r="1514" customFormat="false" ht="12.75" hidden="false" customHeight="true" outlineLevel="0" collapsed="false">
      <c r="A1514" s="16" t="n">
        <f aca="false">Report!C3246</f>
        <v>46270</v>
      </c>
      <c r="B1514" s="1" t="str">
        <f aca="false">Report!E3246</f>
        <v>OLIVEIRA E SILVA LTDA</v>
      </c>
      <c r="C1514" s="17" t="n">
        <f aca="false">Report!U3246</f>
        <v>125</v>
      </c>
      <c r="D1514" s="1" t="str">
        <f aca="false">Report!X3246</f>
        <v>compras 1 cx de bananas - alicia</v>
      </c>
    </row>
    <row r="1515" customFormat="false" ht="12.75" hidden="false" customHeight="true" outlineLevel="0" collapsed="false">
      <c r="A1515" s="16" t="n">
        <f aca="false">Report!C3247</f>
        <v>46270</v>
      </c>
      <c r="B1515" s="1" t="str">
        <f aca="false">Report!E3247</f>
        <v>OLIVEIRA E SILVA LTDA</v>
      </c>
      <c r="C1515" s="17" t="n">
        <f aca="false">Report!U3247</f>
        <v>380</v>
      </c>
      <c r="D1515" s="1" t="str">
        <f aca="false">Report!X3247</f>
        <v>compras cheiro verde - alicia</v>
      </c>
    </row>
    <row r="1516" customFormat="false" ht="12.75" hidden="false" customHeight="true" outlineLevel="0" collapsed="false">
      <c r="A1516" s="16" t="n">
        <f aca="false">Report!C3248</f>
        <v>46271</v>
      </c>
      <c r="B1516" s="1" t="str">
        <f aca="false">Report!E3248</f>
        <v>H.V.M. XAVIER ALIMENTOS</v>
      </c>
      <c r="C1516" s="17" t="n">
        <f aca="false">Report!U3248</f>
        <v>320.4</v>
      </c>
      <c r="D1516" s="1" t="str">
        <f aca="false">Report!X3248</f>
        <v>NF 136969 1/1 - ALICIA</v>
      </c>
    </row>
    <row r="1517" customFormat="false" ht="12.75" hidden="false" customHeight="true" outlineLevel="0" collapsed="false">
      <c r="A1517" s="16" t="n">
        <f aca="false">Report!C3249</f>
        <v>46271</v>
      </c>
      <c r="B1517" s="1" t="str">
        <f aca="false">Report!E3249</f>
        <v>BRF S A</v>
      </c>
      <c r="C1517" s="17" t="n">
        <f aca="false">Report!U3249</f>
        <v>166.92</v>
      </c>
      <c r="D1517" s="1" t="str">
        <f aca="false">Report!X3249</f>
        <v>NF 1625096 1/3 - ALICIA</v>
      </c>
    </row>
    <row r="1518" customFormat="false" ht="12.75" hidden="false" customHeight="true" outlineLevel="0" collapsed="false">
      <c r="A1518" s="16" t="n">
        <f aca="false">Report!C3250</f>
        <v>46271</v>
      </c>
      <c r="B1518" s="1" t="str">
        <f aca="false">Report!E3250</f>
        <v>MILK92 ATACADO E VAREJO DE PRODUTOS ALIMENTICIOS LTDA</v>
      </c>
      <c r="C1518" s="17" t="n">
        <f aca="false">Report!U3250</f>
        <v>300</v>
      </c>
      <c r="D1518" s="1" t="str">
        <f aca="false">Report!X3250</f>
        <v>NF 3360 1/1 - ALICIA</v>
      </c>
    </row>
    <row r="1519" customFormat="false" ht="12.75" hidden="false" customHeight="true" outlineLevel="0" collapsed="false">
      <c r="A1519" s="16" t="n">
        <f aca="false">Report!C3251</f>
        <v>46272</v>
      </c>
      <c r="B1519" s="1" t="str">
        <f aca="false">Report!E3251</f>
        <v>DUNORTE DISTRIBUIDORA DE PRODUTOS DE CONSUMO LTDA</v>
      </c>
      <c r="C1519" s="17" t="n">
        <f aca="false">Report!U3251</f>
        <v>949.63</v>
      </c>
      <c r="D1519" s="1" t="str">
        <f aca="false">Report!X3251</f>
        <v>NF 3229254 4/4 - ALICIA</v>
      </c>
    </row>
    <row r="1520" customFormat="false" ht="12.75" hidden="false" customHeight="true" outlineLevel="0" collapsed="false">
      <c r="A1520" s="16" t="n">
        <f aca="false">Report!C3252</f>
        <v>46272</v>
      </c>
      <c r="B1520" s="1" t="str">
        <f aca="false">Report!E3252</f>
        <v>GILBERTO SILVA NASCIMENTO</v>
      </c>
      <c r="C1520" s="17" t="n">
        <f aca="false">Report!U3252</f>
        <v>538.18</v>
      </c>
      <c r="D1520" s="1" t="str">
        <f aca="false">Report!X3252</f>
        <v>NF 846 4/4 - ALICIA</v>
      </c>
    </row>
    <row r="1521" customFormat="false" ht="12.75" hidden="false" customHeight="true" outlineLevel="0" collapsed="false">
      <c r="A1521" s="16" t="n">
        <f aca="false">Report!C3253</f>
        <v>46272</v>
      </c>
      <c r="B1521" s="1" t="str">
        <f aca="false">Report!E3253</f>
        <v>ADRIANA DISTRIBUIDORA DE PRODUTOS ALIMEN</v>
      </c>
      <c r="C1521" s="17" t="n">
        <f aca="false">Report!U3253</f>
        <v>710.92</v>
      </c>
      <c r="D1521" s="1" t="str">
        <f aca="false">Report!X3253</f>
        <v>NF 889382 1/3 - ALICIA</v>
      </c>
    </row>
    <row r="1522" customFormat="false" ht="12.75" hidden="false" customHeight="true" outlineLevel="0" collapsed="false">
      <c r="A1522" s="16" t="n">
        <f aca="false">Report!C3254</f>
        <v>46272</v>
      </c>
      <c r="B1522" s="1" t="str">
        <f aca="false">Report!E3254</f>
        <v>IRMÃOS LIMA  ATACADO  DE ALIMENTOS LTDA</v>
      </c>
      <c r="C1522" s="17" t="n">
        <f aca="false">Report!U3254</f>
        <v>1028.18</v>
      </c>
      <c r="D1522" s="1" t="str">
        <f aca="false">Report!X3254</f>
        <v>NF 297049 3/3 - ALICIA</v>
      </c>
    </row>
    <row r="1523" customFormat="false" ht="12.75" hidden="false" customHeight="true" outlineLevel="0" collapsed="false">
      <c r="A1523" s="16" t="n">
        <f aca="false">Report!C3255</f>
        <v>46272</v>
      </c>
      <c r="B1523" s="1" t="str">
        <f aca="false">Report!E3255</f>
        <v>ADRIANA DISTRIBUIDORA DE PRODUTOS ALIMEN</v>
      </c>
      <c r="C1523" s="17" t="n">
        <f aca="false">Report!U3255</f>
        <v>1265.74</v>
      </c>
      <c r="D1523" s="1" t="str">
        <f aca="false">Report!X3255</f>
        <v>NF 890827 2/3 - ALICIA</v>
      </c>
    </row>
    <row r="1524" customFormat="false" ht="12.75" hidden="false" customHeight="true" outlineLevel="0" collapsed="false">
      <c r="A1524" s="16" t="n">
        <f aca="false">Report!C3256</f>
        <v>46272</v>
      </c>
      <c r="B1524" s="1" t="str">
        <f aca="false">Report!E3256</f>
        <v>SL DISTRIBUIDORA COM. DE PROD. ALIMENTIC</v>
      </c>
      <c r="C1524" s="17" t="n">
        <f aca="false">Report!U3256</f>
        <v>427.28</v>
      </c>
      <c r="D1524" s="1" t="str">
        <f aca="false">Report!X3256</f>
        <v>NF 11361 2/2 - ALICIA</v>
      </c>
    </row>
    <row r="1525" customFormat="false" ht="12.75" hidden="false" customHeight="true" outlineLevel="0" collapsed="false">
      <c r="A1525" s="16" t="n">
        <f aca="false">Report!C3257</f>
        <v>46272</v>
      </c>
      <c r="B1525" s="1" t="str">
        <f aca="false">Report!E3257</f>
        <v>OESA COMERCIO E REPRESENTACOES S/A</v>
      </c>
      <c r="C1525" s="17" t="n">
        <f aca="false">Report!U3257</f>
        <v>273.52</v>
      </c>
      <c r="D1525" s="1" t="str">
        <f aca="false">Report!X3257</f>
        <v>NF 443784 2/3 - ALICIA</v>
      </c>
    </row>
    <row r="1526" customFormat="false" ht="12.75" hidden="false" customHeight="true" outlineLevel="0" collapsed="false">
      <c r="A1526" s="16" t="n">
        <f aca="false">Report!C3258</f>
        <v>46272</v>
      </c>
      <c r="B1526" s="1" t="str">
        <f aca="false">Report!E3258</f>
        <v>OLIVEIRA E SILVA LTDA</v>
      </c>
      <c r="C1526" s="17" t="n">
        <f aca="false">Report!U3258</f>
        <v>855</v>
      </c>
      <c r="D1526" s="1" t="str">
        <f aca="false">Report!X3258</f>
        <v>COMPRAS FARINHAS DO JOSE - ALICIA</v>
      </c>
    </row>
    <row r="1527" customFormat="false" ht="12.75" hidden="false" customHeight="true" outlineLevel="0" collapsed="false">
      <c r="A1527" s="16" t="n">
        <f aca="false">Report!C3259</f>
        <v>46272</v>
      </c>
      <c r="B1527" s="1" t="str">
        <f aca="false">Report!E3259</f>
        <v>MAXFRI DISTRIUIDORA LTDA</v>
      </c>
      <c r="C1527" s="17" t="n">
        <f aca="false">Report!U3259</f>
        <v>3695.25</v>
      </c>
      <c r="D1527" s="1" t="str">
        <f aca="false">Report!X3259</f>
        <v>NF 15125 2/2 - ALICIA</v>
      </c>
    </row>
    <row r="1528" customFormat="false" ht="12.75" hidden="false" customHeight="true" outlineLevel="0" collapsed="false">
      <c r="A1528" s="16" t="n">
        <f aca="false">Report!C3260</f>
        <v>46272</v>
      </c>
      <c r="B1528" s="1" t="str">
        <f aca="false">Report!E3260</f>
        <v>COMERCIO DE FRIOS MANAUS LTDA</v>
      </c>
      <c r="C1528" s="17" t="n">
        <f aca="false">Report!U3260</f>
        <v>742.9</v>
      </c>
      <c r="D1528" s="1" t="str">
        <f aca="false">Report!X3260</f>
        <v>NF 175357 2/2 - ALICIA</v>
      </c>
    </row>
    <row r="1529" customFormat="false" ht="12.75" hidden="false" customHeight="true" outlineLevel="0" collapsed="false">
      <c r="A1529" s="16" t="n">
        <f aca="false">Report!C3261</f>
        <v>46272</v>
      </c>
      <c r="B1529" s="1" t="str">
        <f aca="false">Report!E3261</f>
        <v>OLIVEIRA E SILVA LTDA</v>
      </c>
      <c r="C1529" s="17" t="n">
        <f aca="false">Report!U3261</f>
        <v>300</v>
      </c>
      <c r="D1529" s="1" t="str">
        <f aca="false">Report!X3261</f>
        <v>COMPRAS 20 GARRFA ACAI PIX:92991892419 NAILSON GARCES</v>
      </c>
    </row>
    <row r="1530" customFormat="false" ht="12.75" hidden="false" customHeight="true" outlineLevel="0" collapsed="false">
      <c r="A1530" s="16" t="n">
        <f aca="false">Report!C3262</f>
        <v>46272</v>
      </c>
      <c r="B1530" s="1" t="str">
        <f aca="false">Report!E3262</f>
        <v>COMERCIO DE FRIOS MANAUS LTDA</v>
      </c>
      <c r="C1530" s="17" t="n">
        <f aca="false">Report!U3262</f>
        <v>2164.69</v>
      </c>
      <c r="D1530" s="1" t="str">
        <f aca="false">Report!X3262</f>
        <v>NF 175722 1/2 - ALICIA</v>
      </c>
    </row>
    <row r="1531" customFormat="false" ht="12.75" hidden="false" customHeight="true" outlineLevel="0" collapsed="false">
      <c r="A1531" s="16" t="n">
        <f aca="false">Report!C3263</f>
        <v>46272</v>
      </c>
      <c r="B1531" s="1" t="str">
        <f aca="false">Report!E3263</f>
        <v>OLIVEIRA E SILVA LTDA</v>
      </c>
      <c r="C1531" s="17" t="n">
        <f aca="false">Report!U3263</f>
        <v>250</v>
      </c>
      <c r="D1531" s="1" t="str">
        <f aca="false">Report!X3263</f>
        <v>compras 2cx de banana - jhonatas</v>
      </c>
    </row>
    <row r="1532" customFormat="false" ht="12.75" hidden="false" customHeight="true" outlineLevel="0" collapsed="false">
      <c r="A1532" s="16" t="n">
        <f aca="false">Report!C3264</f>
        <v>46273</v>
      </c>
      <c r="B1532" s="1" t="str">
        <f aca="false">Report!E3264</f>
        <v>WKL COMERCIO ATACADISTA DE ARTIGOS DE AR</v>
      </c>
      <c r="C1532" s="17" t="n">
        <f aca="false">Report!U3264</f>
        <v>592.05</v>
      </c>
      <c r="D1532" s="1" t="str">
        <f aca="false">Report!X3264</f>
        <v>NF 1330 4/4 - ALICIA</v>
      </c>
    </row>
    <row r="1533" customFormat="false" ht="12.75" hidden="false" customHeight="true" outlineLevel="0" collapsed="false">
      <c r="A1533" s="16" t="n">
        <f aca="false">Report!C3268</f>
        <v>46273</v>
      </c>
      <c r="B1533" s="1" t="str">
        <f aca="false">Report!E3268</f>
        <v>ATIVA COM E REP</v>
      </c>
      <c r="C1533" s="17" t="n">
        <f aca="false">Report!U3268</f>
        <v>879.72</v>
      </c>
      <c r="D1533" s="1" t="str">
        <f aca="false">Report!X3268</f>
        <v>NF 26350 3/3 - ALICIA</v>
      </c>
    </row>
    <row r="1534" customFormat="false" ht="12.75" hidden="false" customHeight="true" outlineLevel="0" collapsed="false">
      <c r="A1534" s="16" t="n">
        <f aca="false">Report!C3269</f>
        <v>46273</v>
      </c>
      <c r="B1534" s="1" t="str">
        <f aca="false">Report!E3269</f>
        <v>DUNORTE DISTRIBUIDORA DE PRODUTOS DE CONSUMO LTDA</v>
      </c>
      <c r="C1534" s="17" t="n">
        <f aca="false">Report!U3269</f>
        <v>421.85</v>
      </c>
      <c r="D1534" s="1" t="str">
        <f aca="false">Report!X3269</f>
        <v>NF 3234933 3/3 - ALICIA</v>
      </c>
    </row>
    <row r="1535" customFormat="false" ht="12.75" hidden="false" customHeight="true" outlineLevel="0" collapsed="false">
      <c r="A1535" s="16" t="n">
        <f aca="false">Report!C3270</f>
        <v>46273</v>
      </c>
      <c r="B1535" s="1" t="str">
        <f aca="false">Report!E3270</f>
        <v>NESTLÉ BRASIL LTDA.</v>
      </c>
      <c r="C1535" s="17" t="n">
        <f aca="false">Report!U3270</f>
        <v>1060.48</v>
      </c>
      <c r="D1535" s="1" t="str">
        <f aca="false">Report!X3270</f>
        <v>NF 1439013 1/1 - ALICIA</v>
      </c>
    </row>
    <row r="1536" customFormat="false" ht="12.75" hidden="false" customHeight="true" outlineLevel="0" collapsed="false">
      <c r="A1536" s="16" t="n">
        <f aca="false">Report!C3271</f>
        <v>46273</v>
      </c>
      <c r="B1536" s="1" t="str">
        <f aca="false">Report!E3271</f>
        <v>SABIA COMERCIO DE COSMETICOS LTDA</v>
      </c>
      <c r="C1536" s="17" t="n">
        <f aca="false">Report!U3271</f>
        <v>842.3</v>
      </c>
      <c r="D1536" s="1" t="str">
        <f aca="false">Report!X3271</f>
        <v>NF 255147 1/5 - ALICIA</v>
      </c>
    </row>
    <row r="1537" customFormat="false" ht="12.75" hidden="false" customHeight="true" outlineLevel="0" collapsed="false">
      <c r="A1537" s="16" t="n">
        <f aca="false">Report!C3272</f>
        <v>46273</v>
      </c>
      <c r="B1537" s="1" t="str">
        <f aca="false">Report!E3272</f>
        <v>NESTLÉ BRASIL LTDA.</v>
      </c>
      <c r="C1537" s="17" t="n">
        <f aca="false">Report!U3272</f>
        <v>1052.36</v>
      </c>
      <c r="D1537" s="1" t="str">
        <f aca="false">Report!X3272</f>
        <v>NF 1439755 1/1 - ALICIA</v>
      </c>
    </row>
    <row r="1538" customFormat="false" ht="12.75" hidden="false" customHeight="true" outlineLevel="0" collapsed="false">
      <c r="A1538" s="16" t="n">
        <f aca="false">Report!C3273</f>
        <v>46273</v>
      </c>
      <c r="B1538" s="1" t="str">
        <f aca="false">Report!E3273</f>
        <v>OCIDENTAL COMERCIO DE FRIOS LTDA</v>
      </c>
      <c r="C1538" s="17" t="n">
        <f aca="false">Report!U3273</f>
        <v>888.75</v>
      </c>
      <c r="D1538" s="1" t="str">
        <f aca="false">Report!X3273</f>
        <v>NF 1260091 2/2 - ALICIA</v>
      </c>
    </row>
    <row r="1539" customFormat="false" ht="12.75" hidden="false" customHeight="true" outlineLevel="0" collapsed="false">
      <c r="A1539" s="16" t="n">
        <f aca="false">Report!C3274</f>
        <v>46273</v>
      </c>
      <c r="B1539" s="1" t="str">
        <f aca="false">Report!E3274</f>
        <v>NESTLÉ BRASIL LTDA.</v>
      </c>
      <c r="C1539" s="17" t="n">
        <f aca="false">Report!U3274</f>
        <v>437.25</v>
      </c>
      <c r="D1539" s="1" t="str">
        <f aca="false">Report!X3274</f>
        <v>NF 1440073 1/1 - ALICIA</v>
      </c>
    </row>
    <row r="1540" customFormat="false" ht="12.75" hidden="false" customHeight="true" outlineLevel="0" collapsed="false">
      <c r="A1540" s="16" t="n">
        <f aca="false">Report!C3275</f>
        <v>46273</v>
      </c>
      <c r="B1540" s="1" t="str">
        <f aca="false">Report!E3275</f>
        <v>DUNORTE DISTRIBUIDORA DE PRODUTOS DE CONSUMO LTDA</v>
      </c>
      <c r="C1540" s="17" t="n">
        <f aca="false">Report!U3275</f>
        <v>924.11</v>
      </c>
      <c r="D1540" s="1" t="str">
        <f aca="false">Report!X3275</f>
        <v>NF 3238686 2/4 - ALICIA</v>
      </c>
    </row>
    <row r="1541" customFormat="false" ht="12.75" hidden="false" customHeight="true" outlineLevel="0" collapsed="false">
      <c r="A1541" s="16" t="n">
        <f aca="false">Report!C3276</f>
        <v>46273</v>
      </c>
      <c r="B1541" s="1" t="str">
        <f aca="false">Report!E3276</f>
        <v>MARE DISTRIBUIDORA DE BEBIDAS E DE PRODUTOS ALIMENTICIOS LTDA</v>
      </c>
      <c r="C1541" s="17" t="n">
        <f aca="false">Report!U3276</f>
        <v>195</v>
      </c>
      <c r="D1541" s="1" t="str">
        <f aca="false">Report!X3276</f>
        <v>NF 1432810 1/2 - ALICIA</v>
      </c>
    </row>
    <row r="1542" customFormat="false" ht="12.75" hidden="false" customHeight="true" outlineLevel="0" collapsed="false">
      <c r="A1542" s="16" t="n">
        <f aca="false">Report!C3277</f>
        <v>46273</v>
      </c>
      <c r="B1542" s="1" t="str">
        <f aca="false">Report!E3277</f>
        <v>MARE DISTRIBUIDORA DE BEBIDAS E DE PRODUTOS ALIMENTICIOS LTDA</v>
      </c>
      <c r="C1542" s="17" t="n">
        <f aca="false">Report!U3277</f>
        <v>960</v>
      </c>
      <c r="D1542" s="1" t="str">
        <f aca="false">Report!X3277</f>
        <v>NF 8171191 2/2 - ALICIA</v>
      </c>
    </row>
    <row r="1543" customFormat="false" ht="12.75" hidden="false" customHeight="true" outlineLevel="0" collapsed="false">
      <c r="A1543" s="16" t="n">
        <f aca="false">Report!C3278</f>
        <v>46273</v>
      </c>
      <c r="B1543" s="1" t="str">
        <f aca="false">Report!E3278</f>
        <v>MARE DISTRIBUIDORA DE BEBIDAS E DE PRODUTOS ALIMENTICIOS LTDA</v>
      </c>
      <c r="C1543" s="17" t="n">
        <f aca="false">Report!U3278</f>
        <v>638.75</v>
      </c>
      <c r="D1543" s="1" t="str">
        <f aca="false">Report!X3278</f>
        <v>NF 8171192 2/2 - ALICIA</v>
      </c>
    </row>
    <row r="1544" customFormat="false" ht="12.75" hidden="false" customHeight="true" outlineLevel="0" collapsed="false">
      <c r="A1544" s="16" t="n">
        <f aca="false">Report!C3279</f>
        <v>46273</v>
      </c>
      <c r="B1544" s="1" t="str">
        <f aca="false">Report!E3279</f>
        <v>FEMAR IND E COM DE BEBIDAS LTDA</v>
      </c>
      <c r="C1544" s="17" t="n">
        <f aca="false">Report!U3279</f>
        <v>342.12</v>
      </c>
      <c r="D1544" s="1" t="str">
        <f aca="false">Report!X3279</f>
        <v>NF 57306 1/1 - ALICIA</v>
      </c>
    </row>
    <row r="1545" customFormat="false" ht="12.75" hidden="false" customHeight="true" outlineLevel="0" collapsed="false">
      <c r="A1545" s="16" t="n">
        <f aca="false">Report!C3280</f>
        <v>46273</v>
      </c>
      <c r="B1545" s="1" t="str">
        <f aca="false">Report!E3280</f>
        <v>COMERCIO DE FRIOS MANAUS LTDA</v>
      </c>
      <c r="C1545" s="17" t="n">
        <f aca="false">Report!U3280</f>
        <v>2644.2</v>
      </c>
      <c r="D1545" s="1" t="str">
        <f aca="false">Report!X3280</f>
        <v>NF 175417 2/2 - ALICIA</v>
      </c>
    </row>
    <row r="1546" customFormat="false" ht="12.75" hidden="false" customHeight="true" outlineLevel="0" collapsed="false">
      <c r="A1546" s="16" t="n">
        <f aca="false">Report!C3281</f>
        <v>46273</v>
      </c>
      <c r="B1546" s="1" t="str">
        <f aca="false">Report!E3281</f>
        <v>TOYA INDUSTRIA E COMERCIO LTDA.</v>
      </c>
      <c r="C1546" s="17" t="n">
        <f aca="false">Report!U3281</f>
        <v>309.88</v>
      </c>
      <c r="D1546" s="1" t="str">
        <f aca="false">Report!X3281</f>
        <v>NF 258631 2/2 - ALICIA</v>
      </c>
    </row>
    <row r="1547" customFormat="false" ht="12.75" hidden="false" customHeight="true" outlineLevel="0" collapsed="false">
      <c r="A1547" s="16" t="n">
        <f aca="false">Report!C3282</f>
        <v>46273</v>
      </c>
      <c r="B1547" s="1" t="str">
        <f aca="false">Report!E3282</f>
        <v>MARE DISTRIBUIDORA DE BEBIDAS E DE PRODUTOS ALIMENTICIOS LTDA</v>
      </c>
      <c r="C1547" s="17" t="n">
        <f aca="false">Report!U3282</f>
        <v>643.4</v>
      </c>
      <c r="D1547" s="1" t="str">
        <f aca="false">Report!X3282</f>
        <v>NF 1432808 1/2 - ALICIA</v>
      </c>
    </row>
    <row r="1548" customFormat="false" ht="12.75" hidden="false" customHeight="true" outlineLevel="0" collapsed="false">
      <c r="A1548" s="16" t="n">
        <f aca="false">Report!C3283</f>
        <v>46273</v>
      </c>
      <c r="B1548" s="1" t="str">
        <f aca="false">Report!E3283</f>
        <v>M A B MAXIMINO EIRELI</v>
      </c>
      <c r="C1548" s="17" t="n">
        <f aca="false">Report!U3283</f>
        <v>209.94</v>
      </c>
      <c r="D1548" s="1" t="str">
        <f aca="false">Report!X3283</f>
        <v>NF 7845 1/1 - ALICIA</v>
      </c>
    </row>
    <row r="1549" customFormat="false" ht="12.75" hidden="false" customHeight="true" outlineLevel="0" collapsed="false">
      <c r="A1549" s="16" t="n">
        <f aca="false">Report!C3284</f>
        <v>46273</v>
      </c>
      <c r="B1549" s="1" t="str">
        <f aca="false">Report!E3284</f>
        <v>M DE J MARQUES PEREIRA PRODUTOS DE LIMPE</v>
      </c>
      <c r="C1549" s="17" t="n">
        <f aca="false">Report!U3284</f>
        <v>745</v>
      </c>
      <c r="D1549" s="1" t="str">
        <f aca="false">Report!X3284</f>
        <v>NF 203 1/1 PGT PIX:55708722000197 M DE J MARQUES PEREIRA -ALICIA</v>
      </c>
    </row>
    <row r="1550" customFormat="false" ht="12.75" hidden="false" customHeight="true" outlineLevel="0" collapsed="false">
      <c r="A1550" s="16" t="n">
        <f aca="false">Report!C3285</f>
        <v>46273</v>
      </c>
      <c r="B1550" s="1" t="str">
        <f aca="false">Report!E3285</f>
        <v>JANETE DE LIMA ROOL 80938280287</v>
      </c>
      <c r="C1550" s="17" t="n">
        <f aca="false">Report!U3285</f>
        <v>322</v>
      </c>
      <c r="D1550" s="1" t="str">
        <f aca="false">Report!X3285</f>
        <v>NF 7195 1/1 - ALICIA</v>
      </c>
    </row>
    <row r="1551" customFormat="false" ht="12.75" hidden="false" customHeight="true" outlineLevel="0" collapsed="false">
      <c r="A1551" s="16" t="n">
        <f aca="false">Report!C3286</f>
        <v>46273</v>
      </c>
      <c r="B1551" s="1" t="str">
        <f aca="false">Report!E3286</f>
        <v>TOYA INDUSTRIA E COMERCIO LTDA.</v>
      </c>
      <c r="C1551" s="17" t="n">
        <f aca="false">Report!U3286</f>
        <v>471</v>
      </c>
      <c r="D1551" s="1" t="str">
        <f aca="false">Report!X3286</f>
        <v>NF 259101 1/2 - ALICIA</v>
      </c>
    </row>
    <row r="1552" customFormat="false" ht="12.75" hidden="false" customHeight="true" outlineLevel="0" collapsed="false">
      <c r="A1552" s="16" t="n">
        <f aca="false">Report!C3287</f>
        <v>46273</v>
      </c>
      <c r="B1552" s="1" t="str">
        <f aca="false">Report!E3287</f>
        <v>OLIVEIRA E SILVA LTDA</v>
      </c>
      <c r="C1552" s="17" t="n">
        <f aca="false">Report!U3287</f>
        <v>1655</v>
      </c>
      <c r="D1552" s="1" t="str">
        <f aca="false">Report!X3287</f>
        <v>COMPRAS CARLOS VERDURAS - ALICIA</v>
      </c>
    </row>
    <row r="1553" customFormat="false" ht="12.75" hidden="false" customHeight="true" outlineLevel="0" collapsed="false">
      <c r="A1553" s="16" t="n">
        <f aca="false">Report!C3288</f>
        <v>46273</v>
      </c>
      <c r="B1553" s="1" t="str">
        <f aca="false">Report!E3288</f>
        <v>COMERCIO E TRANSPORTE BRANDAO LTDA</v>
      </c>
      <c r="C1553" s="17" t="n">
        <f aca="false">Report!U3288</f>
        <v>168</v>
      </c>
      <c r="D1553" s="1" t="str">
        <f aca="false">Report!X3288</f>
        <v>RECIBO - COMPRAS QUEIJO - CARLOS VERDURAS - ALICIA</v>
      </c>
    </row>
    <row r="1554" customFormat="false" ht="12.75" hidden="false" customHeight="true" outlineLevel="0" collapsed="false">
      <c r="A1554" s="16" t="n">
        <f aca="false">Report!C3289</f>
        <v>46273</v>
      </c>
      <c r="B1554" s="1" t="str">
        <f aca="false">Report!E3289</f>
        <v>COMERCIO E TRANSPORTE BRANDAO LTDA</v>
      </c>
      <c r="C1554" s="17" t="n">
        <f aca="false">Report!U3289</f>
        <v>550</v>
      </c>
      <c r="D1554" s="1" t="str">
        <f aca="false">Report!X3289</f>
        <v>NF15258 1/1 - COMPRAS CARLOS VERDURAS - ALICIA</v>
      </c>
    </row>
    <row r="1555" customFormat="false" ht="12.75" hidden="false" customHeight="true" outlineLevel="0" collapsed="false">
      <c r="A1555" s="16" t="n">
        <f aca="false">Report!C3290</f>
        <v>46274</v>
      </c>
      <c r="B1555" s="1" t="str">
        <f aca="false">Report!E3290</f>
        <v>MARTINS COM SERV DISTR SA</v>
      </c>
      <c r="C1555" s="17" t="n">
        <f aca="false">Report!U3290</f>
        <v>1718.76</v>
      </c>
      <c r="D1555" s="1" t="str">
        <f aca="false">Report!X3290</f>
        <v>NF 1771475 3/4 - ALICIA</v>
      </c>
    </row>
    <row r="1556" customFormat="false" ht="12.75" hidden="false" customHeight="true" outlineLevel="0" collapsed="false">
      <c r="A1556" s="16" t="n">
        <f aca="false">Report!C3291</f>
        <v>46274</v>
      </c>
      <c r="B1556" s="1" t="str">
        <f aca="false">Report!E3291</f>
        <v>AGM COMERCIO E DISTRIBUIDORA DE MATERIAS DE PERFUMARIA E LIMPEZA LTDA</v>
      </c>
      <c r="C1556" s="17" t="n">
        <f aca="false">Report!U3291</f>
        <v>545.13</v>
      </c>
      <c r="D1556" s="1" t="str">
        <f aca="false">Report!X3291</f>
        <v>NF 163841 3/4 - ALICIA</v>
      </c>
    </row>
    <row r="1557" customFormat="false" ht="12.75" hidden="false" customHeight="true" outlineLevel="0" collapsed="false">
      <c r="A1557" s="16" t="n">
        <f aca="false">Report!C3292</f>
        <v>46274</v>
      </c>
      <c r="B1557" s="1" t="str">
        <f aca="false">Report!E3292</f>
        <v>OCIDENTAL COMERCIO DE FRIOS LTDA</v>
      </c>
      <c r="C1557" s="17" t="n">
        <f aca="false">Report!U3292</f>
        <v>871.13</v>
      </c>
      <c r="D1557" s="1" t="str">
        <f aca="false">Report!X3292</f>
        <v>NF 1260900 2/2 - ALICIA</v>
      </c>
    </row>
    <row r="1558" customFormat="false" ht="12.75" hidden="false" customHeight="true" outlineLevel="0" collapsed="false">
      <c r="A1558" s="16" t="n">
        <f aca="false">Report!C3293</f>
        <v>46274</v>
      </c>
      <c r="B1558" s="1" t="str">
        <f aca="false">Report!E3293</f>
        <v>A M QUIMICA IND E COM DE PROD QUIMICOS I</v>
      </c>
      <c r="C1558" s="17" t="n">
        <f aca="false">Report!U3293</f>
        <v>226.44</v>
      </c>
      <c r="D1558" s="1" t="str">
        <f aca="false">Report!X3293</f>
        <v>NF 70351 2/3 - ALICIA</v>
      </c>
    </row>
    <row r="1559" customFormat="false" ht="12.75" hidden="false" customHeight="true" outlineLevel="0" collapsed="false">
      <c r="A1559" s="16" t="n">
        <f aca="false">Report!C3294</f>
        <v>46274</v>
      </c>
      <c r="B1559" s="1" t="str">
        <f aca="false">Report!E3294</f>
        <v>BRF S A</v>
      </c>
      <c r="C1559" s="17" t="n">
        <f aca="false">Report!U3294</f>
        <v>1333.03</v>
      </c>
      <c r="D1559" s="1" t="str">
        <f aca="false">Report!X3294</f>
        <v>NF 1622008 3/3 - ALICIA</v>
      </c>
    </row>
    <row r="1560" customFormat="false" ht="12.75" hidden="false" customHeight="true" outlineLevel="0" collapsed="false">
      <c r="A1560" s="16" t="n">
        <f aca="false">Report!C3295</f>
        <v>46274</v>
      </c>
      <c r="B1560" s="1" t="str">
        <f aca="false">Report!E3295</f>
        <v>REAL BEBIDAS DA AMAZONIA LTDA</v>
      </c>
      <c r="C1560" s="17" t="n">
        <f aca="false">Report!U3295</f>
        <v>327</v>
      </c>
      <c r="D1560" s="1" t="str">
        <f aca="false">Report!X3295</f>
        <v>NF 628889 2/2 - ALICIA</v>
      </c>
    </row>
    <row r="1561" customFormat="false" ht="12.75" hidden="false" customHeight="true" outlineLevel="0" collapsed="false">
      <c r="A1561" s="16" t="n">
        <f aca="false">Report!C3296</f>
        <v>46274</v>
      </c>
      <c r="B1561" s="1" t="str">
        <f aca="false">Report!E3296</f>
        <v>EDMARA COMERCIO DE HIGIENE PESSOAL LTDA</v>
      </c>
      <c r="C1561" s="17" t="n">
        <f aca="false">Report!U3296</f>
        <v>1460.03</v>
      </c>
      <c r="D1561" s="1" t="str">
        <f aca="false">Report!X3296</f>
        <v>NF 8770 1/4 - ALICIA</v>
      </c>
    </row>
    <row r="1562" customFormat="false" ht="12.75" hidden="false" customHeight="true" outlineLevel="0" collapsed="false">
      <c r="A1562" s="16" t="n">
        <f aca="false">Report!C3298</f>
        <v>46274</v>
      </c>
      <c r="B1562" s="1" t="str">
        <f aca="false">Report!E3298</f>
        <v>BRF S A</v>
      </c>
      <c r="C1562" s="17" t="n">
        <f aca="false">Report!U3298</f>
        <v>1100.04</v>
      </c>
      <c r="D1562" s="1" t="str">
        <f aca="false">Report!X3298</f>
        <v>NF 1624838 2/3 - ALICIA</v>
      </c>
    </row>
    <row r="1563" customFormat="false" ht="12.75" hidden="false" customHeight="true" outlineLevel="0" collapsed="false">
      <c r="A1563" s="16" t="n">
        <f aca="false">Report!C3299</f>
        <v>46274</v>
      </c>
      <c r="B1563" s="1" t="str">
        <f aca="false">Report!E3299</f>
        <v>OLIVEIRA E SILVA LTDA</v>
      </c>
      <c r="C1563" s="17" t="n">
        <f aca="false">Report!U3299</f>
        <v>650</v>
      </c>
      <c r="D1563" s="1" t="str">
        <f aca="false">Report!X3299</f>
        <v>COMPRAS 2 FARDOS FARINHAS JOSE FARINHA - ALICIA</v>
      </c>
    </row>
    <row r="1564" customFormat="false" ht="12.75" hidden="false" customHeight="true" outlineLevel="0" collapsed="false">
      <c r="A1564" s="16" t="n">
        <f aca="false">Report!C3300</f>
        <v>46274</v>
      </c>
      <c r="B1564" s="1" t="str">
        <f aca="false">Report!E3300</f>
        <v>COMPRAS NA PORTA AVULSO</v>
      </c>
      <c r="C1564" s="17" t="n">
        <f aca="false">Report!U3300</f>
        <v>245</v>
      </c>
      <c r="D1564" s="1" t="str">
        <f aca="false">Report!X3300</f>
        <v>RECIBO - COMPRAS HARINA PAN - ALICIA</v>
      </c>
    </row>
    <row r="1565" customFormat="false" ht="12.75" hidden="false" customHeight="true" outlineLevel="0" collapsed="false">
      <c r="A1565" s="16" t="n">
        <f aca="false">Report!C3301</f>
        <v>46274</v>
      </c>
      <c r="B1565" s="1" t="str">
        <f aca="false">Report!E3301</f>
        <v>COMERCIO DE FRIOS MANAUS LTDA</v>
      </c>
      <c r="C1565" s="17" t="n">
        <f aca="false">Report!U3301</f>
        <v>1925.5</v>
      </c>
      <c r="D1565" s="1" t="str">
        <f aca="false">Report!X3301</f>
        <v>NF 175823 1/2 - ALICIA</v>
      </c>
    </row>
    <row r="1566" customFormat="false" ht="12.75" hidden="false" customHeight="true" outlineLevel="0" collapsed="false">
      <c r="A1566" s="16" t="n">
        <f aca="false">Report!C3302</f>
        <v>46274</v>
      </c>
      <c r="B1566" s="1" t="str">
        <f aca="false">Report!E3302</f>
        <v>FRIGORIFICO FEITOSA</v>
      </c>
      <c r="C1566" s="17" t="n">
        <f aca="false">Report!U3302</f>
        <v>2248.47</v>
      </c>
      <c r="D1566" s="1" t="str">
        <f aca="false">Report!X3302</f>
        <v>NF 1998 1/1 - ALICIA</v>
      </c>
    </row>
    <row r="1567" customFormat="false" ht="12.75" hidden="false" customHeight="true" outlineLevel="0" collapsed="false">
      <c r="A1567" s="16" t="n">
        <f aca="false">Report!C3303</f>
        <v>46274</v>
      </c>
      <c r="B1567" s="1" t="str">
        <f aca="false">Report!E3303</f>
        <v>AGL DISTRIBUIDORA LIMITADA MATRIZ</v>
      </c>
      <c r="C1567" s="17" t="n">
        <f aca="false">Report!U3303</f>
        <v>468.27</v>
      </c>
      <c r="D1567" s="1" t="str">
        <f aca="false">Report!X3303</f>
        <v>NF 15098 1/1 - ALICIA</v>
      </c>
    </row>
    <row r="1568" customFormat="false" ht="12.75" hidden="false" customHeight="true" outlineLevel="0" collapsed="false">
      <c r="A1568" s="16" t="n">
        <f aca="false">Report!C3309</f>
        <v>46275</v>
      </c>
      <c r="B1568" s="1" t="str">
        <f aca="false">Report!E3309</f>
        <v>L S M COMERCIO DE ALIMENTOS E NAVEGACAO</v>
      </c>
      <c r="C1568" s="17" t="n">
        <f aca="false">Report!U3309</f>
        <v>1384</v>
      </c>
      <c r="D1568" s="1" t="str">
        <f aca="false">Report!X3309</f>
        <v>NF 310741 3/3 - ALICIA</v>
      </c>
    </row>
    <row r="1569" customFormat="false" ht="12.75" hidden="false" customHeight="true" outlineLevel="0" collapsed="false">
      <c r="A1569" s="16" t="n">
        <f aca="false">Report!C3310</f>
        <v>46275</v>
      </c>
      <c r="B1569" s="1" t="str">
        <f aca="false">Report!E3310</f>
        <v>BF COMERCIO DE ALIMENTOS REPRESENTACAO L</v>
      </c>
      <c r="C1569" s="17" t="n">
        <f aca="false">Report!U3310</f>
        <v>355.95</v>
      </c>
      <c r="D1569" s="1" t="str">
        <f aca="false">Report!X3310</f>
        <v>NF 21254 3/3 - ALICIA</v>
      </c>
    </row>
    <row r="1570" customFormat="false" ht="12.75" hidden="false" customHeight="true" outlineLevel="0" collapsed="false">
      <c r="A1570" s="16" t="n">
        <f aca="false">Report!C3311</f>
        <v>46275</v>
      </c>
      <c r="B1570" s="1" t="str">
        <f aca="false">Report!E3311</f>
        <v>J G COMERCIO DE PRODUTOS ALIMENTICIOS LTDA</v>
      </c>
      <c r="C1570" s="17" t="n">
        <f aca="false">Report!U3311</f>
        <v>655.61</v>
      </c>
      <c r="D1570" s="1" t="str">
        <f aca="false">Report!X3311</f>
        <v>NF 398009 3/3 - ALICIA</v>
      </c>
    </row>
    <row r="1571" customFormat="false" ht="12.75" hidden="false" customHeight="true" outlineLevel="0" collapsed="false">
      <c r="A1571" s="16" t="n">
        <f aca="false">Report!C3313</f>
        <v>46275</v>
      </c>
      <c r="B1571" s="1" t="str">
        <f aca="false">Report!E3313</f>
        <v>CB COMERCIO E DISTRIBUIDORA DE ALIMENTOS</v>
      </c>
      <c r="C1571" s="17" t="n">
        <f aca="false">Report!U3313</f>
        <v>603.25</v>
      </c>
      <c r="D1571" s="1" t="str">
        <f aca="false">Report!X3313</f>
        <v>NF 865043 2/3 - ALICIA</v>
      </c>
    </row>
    <row r="1572" customFormat="false" ht="12.75" hidden="false" customHeight="true" outlineLevel="0" collapsed="false">
      <c r="A1572" s="16" t="n">
        <f aca="false">Report!C3314</f>
        <v>46275</v>
      </c>
      <c r="B1572" s="1" t="str">
        <f aca="false">Report!E3314</f>
        <v>DISTRIBUIDORA LOPES LTDA</v>
      </c>
      <c r="C1572" s="17" t="n">
        <f aca="false">Report!U3314</f>
        <v>789.29</v>
      </c>
      <c r="D1572" s="1" t="str">
        <f aca="false">Report!X3314</f>
        <v>NF 1715032 2/3 - ALICIA</v>
      </c>
    </row>
    <row r="1573" customFormat="false" ht="12.75" hidden="false" customHeight="true" outlineLevel="0" collapsed="false">
      <c r="A1573" s="16" t="n">
        <f aca="false">Report!C3315</f>
        <v>46275</v>
      </c>
      <c r="B1573" s="1" t="str">
        <f aca="false">Report!E3315</f>
        <v>MARE DISTRIBUIDORA DE BEBIDAS E DE PRODUTOS ALIMENTICIOS LTDA</v>
      </c>
      <c r="C1573" s="17" t="n">
        <f aca="false">Report!U3315</f>
        <v>365</v>
      </c>
      <c r="D1573" s="1" t="str">
        <f aca="false">Report!X3315</f>
        <v>NF 1435316 1/2 - ALICIA</v>
      </c>
    </row>
    <row r="1574" customFormat="false" ht="12.75" hidden="false" customHeight="true" outlineLevel="0" collapsed="false">
      <c r="A1574" s="16" t="n">
        <f aca="false">Report!C3316</f>
        <v>46275</v>
      </c>
      <c r="B1574" s="1" t="str">
        <f aca="false">Report!E3316</f>
        <v>BROTHERS  INDUSTRIA DE ALIMENTOS LTDA</v>
      </c>
      <c r="C1574" s="17" t="n">
        <f aca="false">Report!U3316</f>
        <v>741.88</v>
      </c>
      <c r="D1574" s="1" t="str">
        <f aca="false">Report!X3316</f>
        <v>NF 1040090 1/1 - ALICIA </v>
      </c>
    </row>
    <row r="1575" customFormat="false" ht="12.75" hidden="false" customHeight="true" outlineLevel="0" collapsed="false">
      <c r="A1575" s="16" t="n">
        <f aca="false">Report!C3317</f>
        <v>46275</v>
      </c>
      <c r="B1575" s="1" t="str">
        <f aca="false">Report!E3317</f>
        <v>SOUZA CRUZ LTDA.</v>
      </c>
      <c r="C1575" s="17" t="n">
        <f aca="false">Report!U3317</f>
        <v>2594.83</v>
      </c>
      <c r="D1575" s="1" t="str">
        <f aca="false">Report!X3317</f>
        <v>NF 572432 1/2 - ALICIA</v>
      </c>
    </row>
    <row r="1576" customFormat="false" ht="12.75" hidden="false" customHeight="true" outlineLevel="0" collapsed="false">
      <c r="A1576" s="16" t="n">
        <f aca="false">Report!C3318</f>
        <v>46276</v>
      </c>
      <c r="B1576" s="1" t="str">
        <f aca="false">Report!E3318</f>
        <v>FUNNY PET DISTRIBUIDORA DE ALIMENTOS PAR</v>
      </c>
      <c r="C1576" s="17" t="n">
        <f aca="false">Report!U3318</f>
        <v>245.49</v>
      </c>
      <c r="D1576" s="1" t="str">
        <f aca="false">Report!X3318</f>
        <v>NF 20469 1/1 - ALICIA</v>
      </c>
    </row>
    <row r="1577" customFormat="false" ht="12.75" hidden="false" customHeight="true" outlineLevel="0" collapsed="false">
      <c r="A1577" s="16" t="n">
        <f aca="false">Report!C3319</f>
        <v>46276</v>
      </c>
      <c r="B1577" s="1" t="str">
        <f aca="false">Report!E3319</f>
        <v>MARQUES &amp; MELO LTDA - FILIAL</v>
      </c>
      <c r="C1577" s="17" t="n">
        <f aca="false">Report!U3319</f>
        <v>300.54</v>
      </c>
      <c r="D1577" s="1" t="str">
        <f aca="false">Report!X3319</f>
        <v>NF 506838 3/3 - ALICIA</v>
      </c>
    </row>
    <row r="1578" customFormat="false" ht="12.75" hidden="false" customHeight="true" outlineLevel="0" collapsed="false">
      <c r="A1578" s="16" t="n">
        <f aca="false">Report!C3320</f>
        <v>46276</v>
      </c>
      <c r="B1578" s="1" t="str">
        <f aca="false">Report!E3320</f>
        <v>AGM INDUSTRIA COMERCIO E REPRESENTACAO LTDA</v>
      </c>
      <c r="C1578" s="17" t="n">
        <f aca="false">Report!U3320</f>
        <v>625.75</v>
      </c>
      <c r="D1578" s="1" t="str">
        <f aca="false">Report!X3320</f>
        <v>NF 48211 2/3 - ALICIA</v>
      </c>
    </row>
    <row r="1579" customFormat="false" ht="12.75" hidden="false" customHeight="true" outlineLevel="0" collapsed="false">
      <c r="A1579" s="16" t="n">
        <f aca="false">Report!C3321</f>
        <v>46276</v>
      </c>
      <c r="B1579" s="1" t="str">
        <f aca="false">Report!E3321</f>
        <v>VIA CERTA INDUSTRIA E COMERCIO DE SANEANTES LTDA</v>
      </c>
      <c r="C1579" s="17" t="n">
        <f aca="false">Report!U3321</f>
        <v>794.96</v>
      </c>
      <c r="D1579" s="1" t="str">
        <f aca="false">Report!X3321</f>
        <v>NF 44501 1/2 - ALICIA</v>
      </c>
    </row>
    <row r="1580" customFormat="false" ht="12.75" hidden="false" customHeight="true" outlineLevel="0" collapsed="false">
      <c r="A1580" s="16" t="n">
        <f aca="false">Report!C3322</f>
        <v>46276</v>
      </c>
      <c r="B1580" s="1" t="str">
        <f aca="false">Report!E3322</f>
        <v>BRAGA TABACARIA EIRELI ME</v>
      </c>
      <c r="C1580" s="17" t="n">
        <f aca="false">Report!U3322</f>
        <v>1924.08</v>
      </c>
      <c r="D1580" s="1" t="str">
        <f aca="false">Report!X3322</f>
        <v>NF 19986 3/3 - ALICIA</v>
      </c>
    </row>
    <row r="1581" customFormat="false" ht="12.75" hidden="false" customHeight="true" outlineLevel="0" collapsed="false">
      <c r="A1581" s="16" t="n">
        <f aca="false">Report!C3323</f>
        <v>46276</v>
      </c>
      <c r="B1581" s="1" t="str">
        <f aca="false">Report!E3323</f>
        <v>SILVA DISTRIBUIDORA</v>
      </c>
      <c r="C1581" s="17" t="n">
        <f aca="false">Report!U3323</f>
        <v>226.8</v>
      </c>
      <c r="D1581" s="1" t="str">
        <f aca="false">Report!X3323</f>
        <v>NF 12955 2/2 - ALICIA</v>
      </c>
    </row>
    <row r="1582" customFormat="false" ht="12.75" hidden="false" customHeight="true" outlineLevel="0" collapsed="false">
      <c r="A1582" s="16" t="n">
        <f aca="false">Report!C3324</f>
        <v>46276</v>
      </c>
      <c r="B1582" s="1" t="str">
        <f aca="false">Report!E3324</f>
        <v>J G COMERCIO DE PRODUTOS ALIMENTICIOS LTDA</v>
      </c>
      <c r="C1582" s="17" t="n">
        <f aca="false">Report!U3324</f>
        <v>1010.95</v>
      </c>
      <c r="D1582" s="1" t="str">
        <f aca="false">Report!X3324</f>
        <v>NF 399135 2/3 - ALICIA</v>
      </c>
    </row>
    <row r="1583" customFormat="false" ht="12.75" hidden="false" customHeight="true" outlineLevel="0" collapsed="false">
      <c r="A1583" s="16" t="n">
        <f aca="false">Report!C3325</f>
        <v>46276</v>
      </c>
      <c r="B1583" s="1" t="str">
        <f aca="false">Report!E3325</f>
        <v>E K S COMERCIO ATACADISTA E VAREJISTA DE</v>
      </c>
      <c r="C1583" s="17" t="n">
        <f aca="false">Report!U3325</f>
        <v>253.92</v>
      </c>
      <c r="D1583" s="1" t="str">
        <f aca="false">Report!X3325</f>
        <v>NF 2561 1/1 - ALICIA</v>
      </c>
    </row>
    <row r="1584" customFormat="false" ht="12.75" hidden="false" customHeight="true" outlineLevel="0" collapsed="false">
      <c r="A1584" s="16" t="n">
        <f aca="false">Report!C3327</f>
        <v>46276</v>
      </c>
      <c r="B1584" s="1" t="str">
        <f aca="false">Report!E3327</f>
        <v>ELFORT FRUIT COMERCIO DE PRODUTOS ALIME</v>
      </c>
      <c r="C1584" s="17" t="n">
        <f aca="false">Report!U3327</f>
        <v>673.16</v>
      </c>
      <c r="D1584" s="1" t="str">
        <f aca="false">Report!X3327</f>
        <v>NF 28760 2/2 - ALICIA</v>
      </c>
    </row>
    <row r="1585" customFormat="false" ht="12.75" hidden="false" customHeight="true" outlineLevel="0" collapsed="false">
      <c r="A1585" s="16" t="n">
        <f aca="false">Report!C3328</f>
        <v>46276</v>
      </c>
      <c r="B1585" s="1" t="str">
        <f aca="false">Report!E3328</f>
        <v>DISTRIBUIDORA LOPES LTDA</v>
      </c>
      <c r="C1585" s="17" t="n">
        <f aca="false">Report!U3328</f>
        <v>203.74</v>
      </c>
      <c r="D1585" s="1" t="str">
        <f aca="false">Report!X3328</f>
        <v>NF 1721626 1/1 - ALICIA</v>
      </c>
    </row>
    <row r="1586" customFormat="false" ht="12.75" hidden="false" customHeight="true" outlineLevel="0" collapsed="false">
      <c r="A1586" s="16" t="n">
        <f aca="false">Report!C3329</f>
        <v>46276</v>
      </c>
      <c r="B1586" s="1" t="str">
        <f aca="false">Report!E3329</f>
        <v>OCIDENTAL COMERCIO DE FRIOS LTDA</v>
      </c>
      <c r="C1586" s="17" t="n">
        <f aca="false">Report!U3329</f>
        <v>903.6</v>
      </c>
      <c r="D1586" s="1" t="str">
        <f aca="false">Report!X3329</f>
        <v>NF 1264637 1/2 - ALICIA</v>
      </c>
    </row>
    <row r="1587" customFormat="false" ht="12.75" hidden="false" customHeight="true" outlineLevel="0" collapsed="false">
      <c r="A1587" s="16" t="n">
        <f aca="false">Report!C3330</f>
        <v>46276</v>
      </c>
      <c r="B1587" s="1" t="str">
        <f aca="false">Report!E3330</f>
        <v>BRF S A</v>
      </c>
      <c r="C1587" s="17" t="n">
        <f aca="false">Report!U3330</f>
        <v>166.92</v>
      </c>
      <c r="D1587" s="1" t="str">
        <f aca="false">Report!X3330</f>
        <v>NF 1625096 2/3 - ALICIA</v>
      </c>
    </row>
    <row r="1588" customFormat="false" ht="12.75" hidden="false" customHeight="true" outlineLevel="0" collapsed="false">
      <c r="A1588" s="16" t="n">
        <f aca="false">Report!C3331</f>
        <v>46276</v>
      </c>
      <c r="B1588" s="1" t="str">
        <f aca="false">Report!E3331</f>
        <v>ELZILENE DA SILVA</v>
      </c>
      <c r="C1588" s="17" t="n">
        <f aca="false">Report!U3331</f>
        <v>905</v>
      </c>
      <c r="D1588" s="1" t="str">
        <f aca="false">Report!X3331</f>
        <v>NF 2825 1/1 - ALICIA</v>
      </c>
    </row>
    <row r="1589" customFormat="false" ht="12.75" hidden="false" customHeight="true" outlineLevel="0" collapsed="false">
      <c r="A1589" s="16" t="n">
        <f aca="false">Report!C3333</f>
        <v>46276</v>
      </c>
      <c r="B1589" s="1" t="str">
        <f aca="false">Report!E3333</f>
        <v>OLIVEIRA E SILVA LTDA</v>
      </c>
      <c r="C1589" s="17" t="n">
        <f aca="false">Report!U3333</f>
        <v>300</v>
      </c>
      <c r="D1589" s="1" t="str">
        <f aca="false">Report!X3333</f>
        <v>COMPRAS ACAI - PAG PIX:  92991892419  NAILSON GARCES - ALICIA</v>
      </c>
    </row>
    <row r="1590" customFormat="false" ht="12.75" hidden="false" customHeight="true" outlineLevel="0" collapsed="false">
      <c r="A1590" s="16" t="n">
        <f aca="false">Report!C3334</f>
        <v>46276</v>
      </c>
      <c r="B1590" s="1" t="str">
        <f aca="false">Report!E3334</f>
        <v>COMERCIO DE FRIOS MANAUS LTDA</v>
      </c>
      <c r="C1590" s="17" t="n">
        <f aca="false">Report!U3334</f>
        <v>1946.72</v>
      </c>
      <c r="D1590" s="1" t="str">
        <f aca="false">Report!X3334</f>
        <v>NF 175949 1/2 - ALICIA</v>
      </c>
    </row>
    <row r="1591" customFormat="false" ht="12.75" hidden="false" customHeight="true" outlineLevel="0" collapsed="false">
      <c r="A1591" s="16" t="n">
        <f aca="false">Report!C3335</f>
        <v>46276</v>
      </c>
      <c r="B1591" s="1" t="str">
        <f aca="false">Report!E3335</f>
        <v>CRBS S/A</v>
      </c>
      <c r="C1591" s="17" t="n">
        <f aca="false">Report!U3335</f>
        <v>2928.92</v>
      </c>
      <c r="D1591" s="1" t="str">
        <f aca="false">Report!X3335</f>
        <v>NF 995864 1/1 - ALICIA</v>
      </c>
    </row>
    <row r="1592" customFormat="false" ht="12.75" hidden="false" customHeight="true" outlineLevel="0" collapsed="false">
      <c r="A1592" s="16" t="n">
        <f aca="false">Report!C3336</f>
        <v>46277</v>
      </c>
      <c r="B1592" s="1" t="str">
        <f aca="false">Report!E3336</f>
        <v>FUNNY PET DISTRIBUIDORA DE ALIMENTOS PAR</v>
      </c>
      <c r="C1592" s="17" t="n">
        <f aca="false">Report!U3336</f>
        <v>1760.2</v>
      </c>
      <c r="D1592" s="1" t="str">
        <f aca="false">Report!X3336</f>
        <v>NF 21623 3/4 - ALICIA</v>
      </c>
    </row>
    <row r="1593" customFormat="false" ht="12.75" hidden="false" customHeight="true" outlineLevel="0" collapsed="false">
      <c r="A1593" s="16" t="n">
        <f aca="false">Report!C3338</f>
        <v>46277</v>
      </c>
      <c r="B1593" s="1" t="str">
        <f aca="false">Report!E3338</f>
        <v>MAXFRI DISTRIUIDORA LTDA</v>
      </c>
      <c r="C1593" s="17" t="n">
        <f aca="false">Report!U3338</f>
        <v>3682.8</v>
      </c>
      <c r="D1593" s="1" t="str">
        <f aca="false">Report!X3338</f>
        <v>NF 15210 2/2 - ALICIA</v>
      </c>
    </row>
    <row r="1594" customFormat="false" ht="12.75" hidden="false" customHeight="true" outlineLevel="0" collapsed="false">
      <c r="A1594" s="16" t="n">
        <f aca="false">Report!C3340</f>
        <v>46279</v>
      </c>
      <c r="B1594" s="1" t="str">
        <f aca="false">Report!E3340</f>
        <v>ADRIANA DISTRIBUIDORA DE PRODUTOS ALIMEN</v>
      </c>
      <c r="C1594" s="17" t="n">
        <f aca="false">Report!U3340</f>
        <v>1265.74</v>
      </c>
      <c r="D1594" s="1" t="str">
        <f aca="false">Report!X3340</f>
        <v>NF 890827 3/3 - ALICIA</v>
      </c>
    </row>
    <row r="1595" customFormat="false" ht="12.75" hidden="false" customHeight="true" outlineLevel="0" collapsed="false">
      <c r="A1595" s="16" t="n">
        <f aca="false">Report!C3341</f>
        <v>46279</v>
      </c>
      <c r="B1595" s="1" t="str">
        <f aca="false">Report!E3341</f>
        <v>OESA COMERCIO E REPRESENTACOES S/A</v>
      </c>
      <c r="C1595" s="17" t="n">
        <f aca="false">Report!U3341</f>
        <v>273.52</v>
      </c>
      <c r="D1595" s="1" t="str">
        <f aca="false">Report!X3341</f>
        <v>NF 443784 3/3 - ALICIA</v>
      </c>
    </row>
    <row r="1596" customFormat="false" ht="12.75" hidden="false" customHeight="true" outlineLevel="0" collapsed="false">
      <c r="A1596" s="16" t="n">
        <f aca="false">Report!C3342</f>
        <v>46279</v>
      </c>
      <c r="B1596" s="1" t="str">
        <f aca="false">Report!E3342</f>
        <v>SB COMERCIO LTDA</v>
      </c>
      <c r="C1596" s="17" t="n">
        <f aca="false">Report!U3342</f>
        <v>524.88</v>
      </c>
      <c r="D1596" s="1" t="str">
        <f aca="false">Report!X3342</f>
        <v>NF 1967274 1/5 - ALICIA</v>
      </c>
    </row>
    <row r="1597" customFormat="false" ht="12.75" hidden="false" customHeight="true" outlineLevel="0" collapsed="false">
      <c r="A1597" s="16" t="n">
        <f aca="false">Report!C3343</f>
        <v>46279</v>
      </c>
      <c r="B1597" s="1" t="str">
        <f aca="false">Report!E3343</f>
        <v>L S M COMERCIO DE ALIMENTOS E NAVEGACAO</v>
      </c>
      <c r="C1597" s="17" t="n">
        <f aca="false">Report!U3343</f>
        <v>1065.1</v>
      </c>
      <c r="D1597" s="1" t="str">
        <f aca="false">Report!X3343</f>
        <v>NF 312577 1/3 - ALICIA</v>
      </c>
    </row>
    <row r="1598" customFormat="false" ht="12.75" hidden="false" customHeight="true" outlineLevel="0" collapsed="false">
      <c r="A1598" s="16" t="n">
        <f aca="false">Report!C3344</f>
        <v>46279</v>
      </c>
      <c r="B1598" s="1" t="str">
        <f aca="false">Report!E3344</f>
        <v>GONCALES COMER DE HORT GRANJEIROS EIRELI</v>
      </c>
      <c r="C1598" s="17" t="n">
        <f aca="false">Report!U3344</f>
        <v>249.5</v>
      </c>
      <c r="D1598" s="1" t="str">
        <f aca="false">Report!X3344</f>
        <v>NF 233 1/1 - ALICIA</v>
      </c>
    </row>
    <row r="1599" customFormat="false" ht="12.75" hidden="false" customHeight="true" outlineLevel="0" collapsed="false">
      <c r="A1599" s="16" t="n">
        <f aca="false">Report!C3345</f>
        <v>46279</v>
      </c>
      <c r="B1599" s="1" t="str">
        <f aca="false">Report!E3345</f>
        <v>COMERCIO DE FRIOS MANAUS LTDA</v>
      </c>
      <c r="C1599" s="17" t="n">
        <f aca="false">Report!U3345</f>
        <v>2164.69</v>
      </c>
      <c r="D1599" s="1" t="str">
        <f aca="false">Report!X3345</f>
        <v>NF 175722 2/2 - ALICIA</v>
      </c>
    </row>
    <row r="1600" customFormat="false" ht="12.75" hidden="false" customHeight="true" outlineLevel="0" collapsed="false">
      <c r="A1600" s="16" t="n">
        <f aca="false">Report!C3346</f>
        <v>46279</v>
      </c>
      <c r="B1600" s="1" t="str">
        <f aca="false">Report!E3346</f>
        <v>BRASIL NORTE BEBIDAS S/A</v>
      </c>
      <c r="C1600" s="17" t="n">
        <f aca="false">Report!U3346</f>
        <v>6125.96</v>
      </c>
      <c r="D1600" s="1" t="str">
        <f aca="false">Report!X3346</f>
        <v>NF 2026462 1/1 - ALICIA</v>
      </c>
    </row>
    <row r="1601" customFormat="false" ht="12.75" hidden="false" customHeight="true" outlineLevel="0" collapsed="false">
      <c r="A1601" s="16" t="n">
        <f aca="false">Report!C3347</f>
        <v>46279</v>
      </c>
      <c r="B1601" s="1" t="str">
        <f aca="false">Report!E3347</f>
        <v>BRASIL NORTE BEBIDAS S/A</v>
      </c>
      <c r="C1601" s="17" t="n">
        <f aca="false">Report!U3347</f>
        <v>941.49</v>
      </c>
      <c r="D1601" s="1" t="str">
        <f aca="false">Report!X3347</f>
        <v>NF 1278696 1/1 - ALICIA</v>
      </c>
    </row>
    <row r="1602" customFormat="false" ht="12.75" hidden="false" customHeight="true" outlineLevel="0" collapsed="false">
      <c r="A1602" s="16" t="n">
        <f aca="false">Report!C3350</f>
        <v>46280</v>
      </c>
      <c r="B1602" s="1" t="str">
        <f aca="false">Report!E3350</f>
        <v>SABIA COMERCIO DE COSMETICOS LTDA</v>
      </c>
      <c r="C1602" s="17" t="n">
        <f aca="false">Report!U3350</f>
        <v>842.29</v>
      </c>
      <c r="D1602" s="1" t="str">
        <f aca="false">Report!X3350</f>
        <v>NF 255147 2/5 - ALICIA</v>
      </c>
    </row>
    <row r="1603" customFormat="false" ht="12.75" hidden="false" customHeight="true" outlineLevel="0" collapsed="false">
      <c r="A1603" s="16" t="n">
        <f aca="false">Report!C3351</f>
        <v>46280</v>
      </c>
      <c r="B1603" s="1" t="str">
        <f aca="false">Report!E3351</f>
        <v>DUNORTE DISTRIBUIDORA DE PRODUTOS DE CONSUMO LTDA</v>
      </c>
      <c r="C1603" s="17" t="n">
        <f aca="false">Report!U3351</f>
        <v>924.11</v>
      </c>
      <c r="D1603" s="1" t="str">
        <f aca="false">Report!X3351</f>
        <v>NF 3238686 3/4 - ALICIA</v>
      </c>
    </row>
    <row r="1604" customFormat="false" ht="12.75" hidden="false" customHeight="true" outlineLevel="0" collapsed="false">
      <c r="A1604" s="16" t="n">
        <f aca="false">Report!C3352</f>
        <v>46280</v>
      </c>
      <c r="B1604" s="1" t="str">
        <f aca="false">Report!E3352</f>
        <v>BRASIL NORTE BEBIDAS S/A</v>
      </c>
      <c r="C1604" s="17" t="n">
        <f aca="false">Report!U3352</f>
        <v>229.21</v>
      </c>
      <c r="D1604" s="1" t="str">
        <f aca="false">Report!X3352</f>
        <v>NF 1254613 1/1 - ALICIA</v>
      </c>
    </row>
    <row r="1605" customFormat="false" ht="12.75" hidden="false" customHeight="true" outlineLevel="0" collapsed="false">
      <c r="A1605" s="16" t="n">
        <f aca="false">Report!C3353</f>
        <v>46280</v>
      </c>
      <c r="B1605" s="1" t="str">
        <f aca="false">Report!E3353</f>
        <v>MARE DISTRIBUIDORA DE BEBIDAS E DE PRODUTOS ALIMENTICIOS LTDA</v>
      </c>
      <c r="C1605" s="17" t="n">
        <f aca="false">Report!U3353</f>
        <v>195</v>
      </c>
      <c r="D1605" s="1" t="str">
        <f aca="false">Report!X3353</f>
        <v>NF 1432810 2/2 - ALICIA</v>
      </c>
    </row>
    <row r="1606" customFormat="false" ht="12.75" hidden="false" customHeight="true" outlineLevel="0" collapsed="false">
      <c r="A1606" s="16" t="n">
        <f aca="false">Report!C3354</f>
        <v>46280</v>
      </c>
      <c r="B1606" s="1" t="str">
        <f aca="false">Report!E3354</f>
        <v>MARE DISTRIBUIDORA DE BEBIDAS E DE PRODUTOS ALIMENTICIOS LTDA</v>
      </c>
      <c r="C1606" s="17" t="n">
        <f aca="false">Report!U3354</f>
        <v>643.4</v>
      </c>
      <c r="D1606" s="1" t="str">
        <f aca="false">Report!X3354</f>
        <v>NF 1432808 2/2 - ALICIA</v>
      </c>
    </row>
    <row r="1607" customFormat="false" ht="12.75" hidden="false" customHeight="true" outlineLevel="0" collapsed="false">
      <c r="A1607" s="16" t="n">
        <f aca="false">Report!C3355</f>
        <v>46280</v>
      </c>
      <c r="B1607" s="1" t="str">
        <f aca="false">Report!E3355</f>
        <v>FRIOTRANS COMERCIO E TRANSPORTES DE CARGAS LTDA</v>
      </c>
      <c r="C1607" s="17" t="n">
        <f aca="false">Report!U3355</f>
        <v>108.9</v>
      </c>
      <c r="D1607" s="1" t="str">
        <f aca="false">Report!X3355</f>
        <v>NF 39662 1/1 - ALICIA</v>
      </c>
    </row>
    <row r="1608" customFormat="false" ht="12.75" hidden="false" customHeight="true" outlineLevel="0" collapsed="false">
      <c r="A1608" s="16" t="n">
        <f aca="false">Report!C3356</f>
        <v>46280</v>
      </c>
      <c r="B1608" s="1" t="str">
        <f aca="false">Report!E3356</f>
        <v>TOYA INDUSTRIA E COMERCIO LTDA.</v>
      </c>
      <c r="C1608" s="17" t="n">
        <f aca="false">Report!U3356</f>
        <v>472.9</v>
      </c>
      <c r="D1608" s="1" t="str">
        <f aca="false">Report!X3356</f>
        <v>NF 259101 2/2 - ALICIA</v>
      </c>
    </row>
    <row r="1609" customFormat="false" ht="12.75" hidden="false" customHeight="true" outlineLevel="0" collapsed="false">
      <c r="A1609" s="16" t="n">
        <f aca="false">Report!C3357</f>
        <v>46281</v>
      </c>
      <c r="B1609" s="1" t="str">
        <f aca="false">Report!E3357</f>
        <v>AGM COMERCIO E DISTRIBUIDORA DE MATERIAS DE PERFUMARIA E LIMPEZA LTDA</v>
      </c>
      <c r="C1609" s="17" t="n">
        <f aca="false">Report!U3357</f>
        <v>545.11</v>
      </c>
      <c r="D1609" s="1" t="str">
        <f aca="false">Report!X3357</f>
        <v>NF 163841 4/4 - ALICIA</v>
      </c>
    </row>
    <row r="1610" customFormat="false" ht="12.75" hidden="false" customHeight="true" outlineLevel="0" collapsed="false">
      <c r="A1610" s="16" t="n">
        <f aca="false">Report!C3359</f>
        <v>46281</v>
      </c>
      <c r="B1610" s="1" t="str">
        <f aca="false">Report!E3359</f>
        <v>A M QUIMICA IND E COM DE PROD QUIMICOS I</v>
      </c>
      <c r="C1610" s="17" t="n">
        <f aca="false">Report!U3359</f>
        <v>226.44</v>
      </c>
      <c r="D1610" s="1" t="str">
        <f aca="false">Report!X3359</f>
        <v>NF 70351 3/3 - ALICIA</v>
      </c>
    </row>
    <row r="1611" customFormat="false" ht="12.75" hidden="false" customHeight="true" outlineLevel="0" collapsed="false">
      <c r="A1611" s="16" t="n">
        <f aca="false">Report!C3360</f>
        <v>46281</v>
      </c>
      <c r="B1611" s="1" t="str">
        <f aca="false">Report!E3360</f>
        <v>EDMARA COMERCIO DE HIGIENE PESSOAL LTDA</v>
      </c>
      <c r="C1611" s="17" t="n">
        <f aca="false">Report!U3360</f>
        <v>1460.03</v>
      </c>
      <c r="D1611" s="1" t="str">
        <f aca="false">Report!X3360</f>
        <v>NF 8770 2/4 - ALICIA</v>
      </c>
    </row>
    <row r="1612" customFormat="false" ht="12.75" hidden="false" customHeight="true" outlineLevel="0" collapsed="false">
      <c r="A1612" s="16" t="n">
        <f aca="false">Report!C3362</f>
        <v>46281</v>
      </c>
      <c r="B1612" s="1" t="str">
        <f aca="false">Report!E3362</f>
        <v>BRF S A</v>
      </c>
      <c r="C1612" s="17" t="n">
        <f aca="false">Report!U3362</f>
        <v>1100.38</v>
      </c>
      <c r="D1612" s="1" t="str">
        <f aca="false">Report!X3362</f>
        <v>NF 1624838 3/3 - ALICIA</v>
      </c>
    </row>
    <row r="1613" customFormat="false" ht="12.75" hidden="false" customHeight="true" outlineLevel="0" collapsed="false">
      <c r="A1613" s="16" t="n">
        <f aca="false">Report!C3363</f>
        <v>46281</v>
      </c>
      <c r="B1613" s="1" t="str">
        <f aca="false">Report!E3363</f>
        <v>DISTRIBUIDORA LOPES LTDA</v>
      </c>
      <c r="C1613" s="17" t="n">
        <f aca="false">Report!U3363</f>
        <v>769.31</v>
      </c>
      <c r="D1613" s="1" t="str">
        <f aca="false">Report!X3363</f>
        <v>NF 1723302 1/2 - ALICIA</v>
      </c>
    </row>
    <row r="1614" customFormat="false" ht="12.75" hidden="false" customHeight="true" outlineLevel="0" collapsed="false">
      <c r="A1614" s="16" t="n">
        <f aca="false">Report!C3364</f>
        <v>46281</v>
      </c>
      <c r="B1614" s="1" t="str">
        <f aca="false">Report!E3364</f>
        <v>COMERCIO DE FRIOS MANAUS LTDA</v>
      </c>
      <c r="C1614" s="17" t="n">
        <f aca="false">Report!U3364</f>
        <v>1925.5</v>
      </c>
      <c r="D1614" s="1" t="str">
        <f aca="false">Report!X3364</f>
        <v>NF 175823 2/2 - ALICIA</v>
      </c>
    </row>
    <row r="1615" customFormat="false" ht="12.75" hidden="false" customHeight="true" outlineLevel="0" collapsed="false">
      <c r="A1615" s="16" t="n">
        <f aca="false">Report!C3365</f>
        <v>46281</v>
      </c>
      <c r="B1615" s="1" t="str">
        <f aca="false">Report!E3365</f>
        <v>OCIDENTAL COMERCIO DE FRIOS LTDA</v>
      </c>
      <c r="C1615" s="17" t="n">
        <f aca="false">Report!U3365</f>
        <v>484.17</v>
      </c>
      <c r="D1615" s="1" t="str">
        <f aca="false">Report!X3365</f>
        <v>NF 1266114 1/1 - ALICIA</v>
      </c>
    </row>
    <row r="1616" customFormat="false" ht="12.75" hidden="false" customHeight="true" outlineLevel="0" collapsed="false">
      <c r="A1616" s="16" t="n">
        <f aca="false">Report!C3366</f>
        <v>46281</v>
      </c>
      <c r="B1616" s="1" t="str">
        <f aca="false">Report!E3366</f>
        <v>FRIOTRANS COMERCIO E TRANSPORTES DE CARGAS LTDA</v>
      </c>
      <c r="C1616" s="17" t="n">
        <f aca="false">Report!U3366</f>
        <v>455.52</v>
      </c>
      <c r="D1616" s="1" t="str">
        <f aca="false">Report!X3366</f>
        <v>NF 39678 1/1 - ALICIA</v>
      </c>
    </row>
    <row r="1617" customFormat="false" ht="12.75" hidden="false" customHeight="true" outlineLevel="0" collapsed="false">
      <c r="A1617" s="16" t="n">
        <f aca="false">Report!C3368</f>
        <v>46281</v>
      </c>
      <c r="B1617" s="1" t="str">
        <f aca="false">Report!E3368</f>
        <v>MARE DISTRIBUIDORA DE BEBIDAS E DE PRODUTOS ALIMENTICIOS LTDA</v>
      </c>
      <c r="C1617" s="17" t="n">
        <f aca="false">Report!U3368</f>
        <v>365</v>
      </c>
      <c r="D1617" s="1" t="str">
        <f aca="false">Report!X3368</f>
        <v>NF 1440499 1/2 - ALICIA</v>
      </c>
    </row>
    <row r="1618" customFormat="false" ht="12.75" hidden="false" customHeight="true" outlineLevel="0" collapsed="false">
      <c r="A1618" s="16" t="n">
        <f aca="false">Report!C3372</f>
        <v>46282</v>
      </c>
      <c r="B1618" s="1" t="str">
        <f aca="false">Report!E3372</f>
        <v>CB COMERCIO E DISTRIBUIDORA DE ALIMENTOS</v>
      </c>
      <c r="C1618" s="17" t="n">
        <f aca="false">Report!U3372</f>
        <v>603.26</v>
      </c>
      <c r="D1618" s="1" t="str">
        <f aca="false">Report!X3372</f>
        <v>NF 865043 3/3 - ALICIA</v>
      </c>
    </row>
    <row r="1619" customFormat="false" ht="12.75" hidden="false" customHeight="true" outlineLevel="0" collapsed="false">
      <c r="A1619" s="16" t="n">
        <f aca="false">Report!C3373</f>
        <v>46282</v>
      </c>
      <c r="B1619" s="1" t="str">
        <f aca="false">Report!E3373</f>
        <v>DISTRIBUIDORA LOPES LTDA</v>
      </c>
      <c r="C1619" s="17" t="n">
        <f aca="false">Report!U3373</f>
        <v>789.29</v>
      </c>
      <c r="D1619" s="1" t="str">
        <f aca="false">Report!X3373</f>
        <v>NF 1715032 3/3 - ALICIA</v>
      </c>
    </row>
    <row r="1620" customFormat="false" ht="12.75" hidden="false" customHeight="true" outlineLevel="0" collapsed="false">
      <c r="A1620" s="16" t="n">
        <f aca="false">Report!C3374</f>
        <v>46282</v>
      </c>
      <c r="B1620" s="1" t="str">
        <f aca="false">Report!E3374</f>
        <v>J G COMERCIO DE PRODUTOS ALIMENTICIOS LTDA</v>
      </c>
      <c r="C1620" s="17" t="n">
        <f aca="false">Report!U3374</f>
        <v>1010.96</v>
      </c>
      <c r="D1620" s="1" t="str">
        <f aca="false">Report!X3374</f>
        <v>NF 399135 3/3 - ALICIA</v>
      </c>
    </row>
    <row r="1621" customFormat="false" ht="12.75" hidden="false" customHeight="true" outlineLevel="0" collapsed="false">
      <c r="A1621" s="16" t="n">
        <f aca="false">Report!C3375</f>
        <v>46282</v>
      </c>
      <c r="B1621" s="1" t="str">
        <f aca="false">Report!E3375</f>
        <v>NATUREZA COMERCIO DE DESCARTAVEIS LTDA</v>
      </c>
      <c r="C1621" s="17" t="n">
        <f aca="false">Report!U3375</f>
        <v>271.81</v>
      </c>
      <c r="D1621" s="1" t="str">
        <f aca="false">Report!X3375</f>
        <v>NF 46431 1/1 - ALICIA</v>
      </c>
    </row>
    <row r="1622" customFormat="false" ht="12.75" hidden="false" customHeight="true" outlineLevel="0" collapsed="false">
      <c r="A1622" s="16" t="n">
        <f aca="false">Report!C3377</f>
        <v>46282</v>
      </c>
      <c r="B1622" s="1" t="str">
        <f aca="false">Report!E3377</f>
        <v>MARE DISTRIBUIDORA DE BEBIDAS E DE PRODUTOS ALIMENTICIOS LTDA</v>
      </c>
      <c r="C1622" s="17" t="n">
        <f aca="false">Report!U3377</f>
        <v>365</v>
      </c>
      <c r="D1622" s="1" t="str">
        <f aca="false">Report!X3377</f>
        <v>NF 1435316 2/2 - ALICIA</v>
      </c>
    </row>
    <row r="1623" customFormat="false" ht="12.75" hidden="false" customHeight="true" outlineLevel="0" collapsed="false">
      <c r="A1623" s="16" t="n">
        <f aca="false">Report!C3378</f>
        <v>46282</v>
      </c>
      <c r="B1623" s="1" t="str">
        <f aca="false">Report!E3378</f>
        <v>SOUZA CRUZ LTDA.</v>
      </c>
      <c r="C1623" s="17" t="n">
        <f aca="false">Report!U3378</f>
        <v>2594.82</v>
      </c>
      <c r="D1623" s="1" t="str">
        <f aca="false">Report!X3378</f>
        <v>NF 572432 1/1 - ALICIA</v>
      </c>
    </row>
    <row r="1624" customFormat="false" ht="12.75" hidden="false" customHeight="true" outlineLevel="0" collapsed="false">
      <c r="A1624" s="16" t="n">
        <f aca="false">Report!C3382</f>
        <v>46283</v>
      </c>
      <c r="B1624" s="1" t="str">
        <f aca="false">Report!E3382</f>
        <v>VIA CERTA INDUSTRIA E COMERCIO DE SANEANTES LTDA</v>
      </c>
      <c r="C1624" s="17" t="n">
        <f aca="false">Report!U3382</f>
        <v>794.97</v>
      </c>
      <c r="D1624" s="1" t="str">
        <f aca="false">Report!X3382</f>
        <v>NF 44501 2/2 - ALICIA</v>
      </c>
    </row>
    <row r="1625" customFormat="false" ht="12.75" hidden="false" customHeight="true" outlineLevel="0" collapsed="false">
      <c r="A1625" s="16" t="n">
        <f aca="false">Report!C3383</f>
        <v>46283</v>
      </c>
      <c r="B1625" s="1" t="str">
        <f aca="false">Report!E3383</f>
        <v>AGM INDUSTRIA COMERCIO E REPRESENTACAO LTDA</v>
      </c>
      <c r="C1625" s="17" t="n">
        <f aca="false">Report!U3383</f>
        <v>625.75</v>
      </c>
      <c r="D1625" s="1" t="str">
        <f aca="false">Report!X3383</f>
        <v>NF 48211 3/3 - ALICIA</v>
      </c>
    </row>
    <row r="1626" customFormat="false" ht="12.75" hidden="false" customHeight="true" outlineLevel="0" collapsed="false">
      <c r="A1626" s="16" t="n">
        <f aca="false">Report!C3384</f>
        <v>46283</v>
      </c>
      <c r="B1626" s="1" t="str">
        <f aca="false">Report!E3384</f>
        <v>WKL COMERCIO ATACADISTA DE ARTIGOS DE AR</v>
      </c>
      <c r="C1626" s="17" t="n">
        <f aca="false">Report!U3384</f>
        <v>153.34</v>
      </c>
      <c r="D1626" s="1" t="str">
        <f aca="false">Report!X3384</f>
        <v>NF 1358 2/2 - ALICIA</v>
      </c>
    </row>
    <row r="1627" customFormat="false" ht="12.75" hidden="false" customHeight="true" outlineLevel="0" collapsed="false">
      <c r="A1627" s="16" t="n">
        <f aca="false">Report!C3386</f>
        <v>46283</v>
      </c>
      <c r="B1627" s="1" t="str">
        <f aca="false">Report!E3386</f>
        <v>OCIDENTAL COMERCIO DE FRIOS LTDA</v>
      </c>
      <c r="C1627" s="17" t="n">
        <f aca="false">Report!U3386</f>
        <v>903.6</v>
      </c>
      <c r="D1627" s="1" t="str">
        <f aca="false">Report!X3386</f>
        <v>NF 1264637 2/2 - ALICIA</v>
      </c>
    </row>
    <row r="1628" customFormat="false" ht="12.75" hidden="false" customHeight="true" outlineLevel="0" collapsed="false">
      <c r="A1628" s="16" t="n">
        <f aca="false">Report!C3387</f>
        <v>46283</v>
      </c>
      <c r="B1628" s="1" t="str">
        <f aca="false">Report!E3387</f>
        <v>FORTVET DISTRIBUIDORA LTDA</v>
      </c>
      <c r="C1628" s="17" t="n">
        <f aca="false">Report!U3387</f>
        <v>457.88</v>
      </c>
      <c r="D1628" s="1" t="str">
        <f aca="false">Report!X3387</f>
        <v>NF 3357 1/4 - ALICIA</v>
      </c>
    </row>
    <row r="1629" customFormat="false" ht="12.75" hidden="false" customHeight="true" outlineLevel="0" collapsed="false">
      <c r="A1629" s="16" t="n">
        <f aca="false">Report!C3388</f>
        <v>46283</v>
      </c>
      <c r="B1629" s="1" t="str">
        <f aca="false">Report!E3388</f>
        <v>BRF S A</v>
      </c>
      <c r="C1629" s="17" t="n">
        <f aca="false">Report!U3388</f>
        <v>166.96</v>
      </c>
      <c r="D1629" s="1" t="str">
        <f aca="false">Report!X3388</f>
        <v>NF 1625096 3/3 - ALICIA</v>
      </c>
    </row>
    <row r="1630" customFormat="false" ht="12.75" hidden="false" customHeight="true" outlineLevel="0" collapsed="false">
      <c r="A1630" s="16" t="n">
        <f aca="false">Report!C3389</f>
        <v>46283</v>
      </c>
      <c r="B1630" s="1" t="str">
        <f aca="false">Report!E3389</f>
        <v>COMERCIO DE FRIOS MANAUS LTDA</v>
      </c>
      <c r="C1630" s="17" t="n">
        <f aca="false">Report!U3389</f>
        <v>1946.71</v>
      </c>
      <c r="D1630" s="1" t="str">
        <f aca="false">Report!X3389</f>
        <v>NF 175949 2/2 - ALICIA</v>
      </c>
    </row>
    <row r="1631" customFormat="false" ht="12.75" hidden="false" customHeight="true" outlineLevel="0" collapsed="false">
      <c r="A1631" s="16" t="n">
        <f aca="false">Report!C3390</f>
        <v>46283</v>
      </c>
      <c r="B1631" s="1" t="str">
        <f aca="false">Report!E3390</f>
        <v>J G COMERCIO DE PRODUTOS ALIMENTICIOS LTDA</v>
      </c>
      <c r="C1631" s="17" t="n">
        <f aca="false">Report!U3390</f>
        <v>1268.35</v>
      </c>
      <c r="D1631" s="1" t="str">
        <f aca="false">Report!X3390</f>
        <v>NF 401452 1/3 - ALICIA</v>
      </c>
    </row>
    <row r="1632" customFormat="false" ht="12.75" hidden="false" customHeight="true" outlineLevel="0" collapsed="false">
      <c r="A1632" s="16" t="n">
        <f aca="false">Report!C3391</f>
        <v>46283</v>
      </c>
      <c r="B1632" s="1" t="str">
        <f aca="false">Report!E3391</f>
        <v>MAXPEL COMERCIAL LTDA</v>
      </c>
      <c r="C1632" s="17" t="n">
        <f aca="false">Report!U3391</f>
        <v>375.43</v>
      </c>
      <c r="D1632" s="1" t="str">
        <f aca="false">Report!X3391</f>
        <v>NF 320421 1/4 - ALICIA</v>
      </c>
    </row>
    <row r="1633" customFormat="false" ht="12.75" hidden="false" customHeight="true" outlineLevel="0" collapsed="false">
      <c r="A1633" s="16" t="n">
        <f aca="false">Report!C3392</f>
        <v>46283</v>
      </c>
      <c r="B1633" s="1" t="str">
        <f aca="false">Report!E3392</f>
        <v>MAXPEL COMERCIAL LTDA</v>
      </c>
      <c r="C1633" s="17" t="n">
        <f aca="false">Report!U3392</f>
        <v>663.22</v>
      </c>
      <c r="D1633" s="1" t="str">
        <f aca="false">Report!X3392</f>
        <v>NF 320422 1/4 - ALICIA</v>
      </c>
    </row>
    <row r="1634" customFormat="false" ht="12.75" hidden="false" customHeight="true" outlineLevel="0" collapsed="false">
      <c r="A1634" s="16" t="n">
        <f aca="false">Report!C3398</f>
        <v>46285</v>
      </c>
      <c r="B1634" s="1" t="str">
        <f aca="false">Report!E3398</f>
        <v>SILVA DISTRIBUIDORA</v>
      </c>
      <c r="C1634" s="17" t="n">
        <f aca="false">Report!U3398</f>
        <v>203.79</v>
      </c>
      <c r="D1634" s="1" t="str">
        <f aca="false">Report!X3398</f>
        <v>NF 12956 2/3 - ALICIA</v>
      </c>
    </row>
    <row r="1635" customFormat="false" ht="12.75" hidden="false" customHeight="true" outlineLevel="0" collapsed="false">
      <c r="A1635" s="16" t="n">
        <f aca="false">Report!C3399</f>
        <v>46286</v>
      </c>
      <c r="B1635" s="1" t="str">
        <f aca="false">Report!E3399</f>
        <v>ATACADAO S.A.</v>
      </c>
      <c r="C1635" s="17" t="n">
        <f aca="false">Report!U3399</f>
        <v>942.69</v>
      </c>
      <c r="D1635" s="1" t="str">
        <f aca="false">Report!X3399</f>
        <v>NF 1925262 1/1 - ALICIA</v>
      </c>
    </row>
    <row r="1636" customFormat="false" ht="12.75" hidden="false" customHeight="true" outlineLevel="0" collapsed="false">
      <c r="A1636" s="16" t="n">
        <f aca="false">Report!C3400</f>
        <v>46286</v>
      </c>
      <c r="B1636" s="1" t="str">
        <f aca="false">Report!E3400</f>
        <v>SB COMERCIO LTDA</v>
      </c>
      <c r="C1636" s="17" t="n">
        <f aca="false">Report!U3400</f>
        <v>524.88</v>
      </c>
      <c r="D1636" s="1" t="str">
        <f aca="false">Report!X3400</f>
        <v>NF 1967274 2/5 - ALICIA</v>
      </c>
    </row>
    <row r="1637" customFormat="false" ht="12.75" hidden="false" customHeight="true" outlineLevel="0" collapsed="false">
      <c r="A1637" s="16" t="n">
        <f aca="false">Report!C3401</f>
        <v>46286</v>
      </c>
      <c r="B1637" s="1" t="str">
        <f aca="false">Report!E3401</f>
        <v>L S M COMERCIO DE ALIMENTOS E NAVEGACAO</v>
      </c>
      <c r="C1637" s="17" t="n">
        <f aca="false">Report!U3401</f>
        <v>1065.1</v>
      </c>
      <c r="D1637" s="1" t="str">
        <f aca="false">Report!X3401</f>
        <v>NF 312577 2/3 - ALICIA</v>
      </c>
    </row>
    <row r="1638" customFormat="false" ht="12.75" hidden="false" customHeight="true" outlineLevel="0" collapsed="false">
      <c r="A1638" s="16" t="n">
        <f aca="false">Report!C3408</f>
        <v>46287</v>
      </c>
      <c r="B1638" s="1" t="str">
        <f aca="false">Report!E3408</f>
        <v>ADRIANA DISTRIBUIDORA DE PRODUTOS ALIMEN</v>
      </c>
      <c r="C1638" s="17" t="n">
        <f aca="false">Report!U3408</f>
        <v>710.92</v>
      </c>
      <c r="D1638" s="1" t="str">
        <f aca="false">Report!X3408</f>
        <v>NF 889382 2/3 - ALICIA</v>
      </c>
    </row>
    <row r="1639" customFormat="false" ht="12.75" hidden="false" customHeight="true" outlineLevel="0" collapsed="false">
      <c r="A1639" s="16" t="n">
        <f aca="false">Report!C3409</f>
        <v>46287</v>
      </c>
      <c r="B1639" s="1" t="str">
        <f aca="false">Report!E3409</f>
        <v>FUNNY PET DISTRIBUIDORA DE ALIMENTOS PAR</v>
      </c>
      <c r="C1639" s="17" t="n">
        <f aca="false">Report!U3409</f>
        <v>1760.2</v>
      </c>
      <c r="D1639" s="1" t="str">
        <f aca="false">Report!X3409</f>
        <v>NF 21623 4/4 - ALICIA</v>
      </c>
    </row>
    <row r="1640" customFormat="false" ht="12.75" hidden="false" customHeight="true" outlineLevel="0" collapsed="false">
      <c r="A1640" s="16" t="n">
        <f aca="false">Report!C3410</f>
        <v>46287</v>
      </c>
      <c r="B1640" s="1" t="str">
        <f aca="false">Report!E3410</f>
        <v>SABIA COMERCIO DE COSMETICOS LTDA</v>
      </c>
      <c r="C1640" s="17" t="n">
        <f aca="false">Report!U3410</f>
        <v>842.29</v>
      </c>
      <c r="D1640" s="1" t="str">
        <f aca="false">Report!X3410</f>
        <v>NF 255147 3/5 - ALICIA</v>
      </c>
    </row>
    <row r="1641" customFormat="false" ht="12.75" hidden="false" customHeight="true" outlineLevel="0" collapsed="false">
      <c r="A1641" s="16" t="n">
        <f aca="false">Report!C3411</f>
        <v>46287</v>
      </c>
      <c r="B1641" s="1" t="str">
        <f aca="false">Report!E3411</f>
        <v>DUNORTE DISTRIBUIDORA DE PRODUTOS DE CONSUMO LTDA</v>
      </c>
      <c r="C1641" s="17" t="n">
        <f aca="false">Report!U3411</f>
        <v>924.11</v>
      </c>
      <c r="D1641" s="1" t="str">
        <f aca="false">Report!X3411</f>
        <v>NF 3238686 4/4 - ALICIA</v>
      </c>
    </row>
    <row r="1642" customFormat="false" ht="12.75" hidden="false" customHeight="true" outlineLevel="0" collapsed="false">
      <c r="A1642" s="16" t="n">
        <f aca="false">Report!C3412</f>
        <v>46288</v>
      </c>
      <c r="B1642" s="1" t="str">
        <f aca="false">Report!E3412</f>
        <v>EDMARA COMERCIO DE HIGIENE PESSOAL LTDA</v>
      </c>
      <c r="C1642" s="17" t="n">
        <f aca="false">Report!U3412</f>
        <v>1460.03</v>
      </c>
      <c r="D1642" s="1" t="str">
        <f aca="false">Report!X3412</f>
        <v>NF 8770 3/4 - ALICIA</v>
      </c>
    </row>
    <row r="1643" customFormat="false" ht="12.75" hidden="false" customHeight="true" outlineLevel="0" collapsed="false">
      <c r="A1643" s="16" t="n">
        <f aca="false">Report!C3414</f>
        <v>46288</v>
      </c>
      <c r="B1643" s="1" t="str">
        <f aca="false">Report!E3414</f>
        <v>TAPAJOS COM DE PERFUMARIA COSMETICOS E G</v>
      </c>
      <c r="C1643" s="17" t="n">
        <f aca="false">Report!U3414</f>
        <v>240.76</v>
      </c>
      <c r="D1643" s="1" t="str">
        <f aca="false">Report!X3414</f>
        <v>NF 589581 1/1 - ALICIA</v>
      </c>
    </row>
    <row r="1644" customFormat="false" ht="12.75" hidden="false" customHeight="true" outlineLevel="0" collapsed="false">
      <c r="A1644" s="16" t="n">
        <f aca="false">Report!C3415</f>
        <v>46288</v>
      </c>
      <c r="B1644" s="1" t="str">
        <f aca="false">Report!E3415</f>
        <v>DISTRIBUIDORA LOPES LTDA</v>
      </c>
      <c r="C1644" s="17" t="n">
        <f aca="false">Report!U3415</f>
        <v>769.31</v>
      </c>
      <c r="D1644" s="1" t="str">
        <f aca="false">Report!X3415</f>
        <v>NF 1723302 2/2 - ALICIA</v>
      </c>
    </row>
    <row r="1645" customFormat="false" ht="12.75" hidden="false" customHeight="true" outlineLevel="0" collapsed="false">
      <c r="A1645" s="16" t="n">
        <f aca="false">Report!C3416</f>
        <v>46288</v>
      </c>
      <c r="B1645" s="1" t="str">
        <f aca="false">Report!E3416</f>
        <v>TOYA INDUSTRIA E COMERCIO LTDA.</v>
      </c>
      <c r="C1645" s="17" t="n">
        <f aca="false">Report!U3416</f>
        <v>620.98</v>
      </c>
      <c r="D1645" s="1" t="str">
        <f aca="false">Report!X3416</f>
        <v>NF 259102 1/1 - ALICIA</v>
      </c>
    </row>
    <row r="1646" customFormat="false" ht="12.75" hidden="false" customHeight="true" outlineLevel="0" collapsed="false">
      <c r="A1646" s="16" t="n">
        <f aca="false">Report!C3417</f>
        <v>46288</v>
      </c>
      <c r="B1646" s="1" t="str">
        <f aca="false">Report!E3417</f>
        <v>MARE DISTRIBUIDORA DE BEBIDAS E DE PRODUTOS ALIMENTICIOS LTDA</v>
      </c>
      <c r="C1646" s="17" t="n">
        <f aca="false">Report!U3417</f>
        <v>365</v>
      </c>
      <c r="D1646" s="1" t="str">
        <f aca="false">Report!X3417</f>
        <v>NF 1440499 2/2 - ALICIA</v>
      </c>
    </row>
    <row r="1647" customFormat="false" ht="12.75" hidden="false" customHeight="true" outlineLevel="0" collapsed="false">
      <c r="A1647" s="16" t="n">
        <f aca="false">Report!C3418</f>
        <v>46289</v>
      </c>
      <c r="B1647" s="1" t="str">
        <f aca="false">Report!E3418</f>
        <v>J G COMERCIO DE PRODUTOS ALIMENTICIOS LTDA</v>
      </c>
      <c r="C1647" s="17" t="n">
        <f aca="false">Report!U3418</f>
        <v>1268.35</v>
      </c>
      <c r="D1647" s="1" t="str">
        <f aca="false">Report!X3418</f>
        <v>NF 401452 2/3 - ALICIA</v>
      </c>
    </row>
    <row r="1648" customFormat="false" ht="12.75" hidden="false" customHeight="true" outlineLevel="0" collapsed="false">
      <c r="A1648" s="16" t="n">
        <f aca="false">Report!C3422</f>
        <v>46290</v>
      </c>
      <c r="B1648" s="1" t="str">
        <f aca="false">Report!E3422</f>
        <v>KAROLINY RODRIGUES SOUZA VENANCIO 915783</v>
      </c>
      <c r="C1648" s="17" t="n">
        <f aca="false">Report!U3422</f>
        <v>250</v>
      </c>
      <c r="D1648" s="1" t="str">
        <f aca="false">Report!X3422</f>
        <v>NF 1716 1/1 - ALICIA </v>
      </c>
    </row>
    <row r="1649" customFormat="false" ht="12.75" hidden="false" customHeight="true" outlineLevel="0" collapsed="false">
      <c r="A1649" s="16" t="n">
        <f aca="false">Report!C3424</f>
        <v>46290</v>
      </c>
      <c r="B1649" s="1" t="str">
        <f aca="false">Report!E3424</f>
        <v>CLEVERSON BARBOSA DA SILVA - ME</v>
      </c>
      <c r="C1649" s="17" t="n">
        <f aca="false">Report!U3424</f>
        <v>93.33</v>
      </c>
      <c r="D1649" s="1" t="str">
        <f aca="false">Report!X3424</f>
        <v>RECIBO- 3/3 COMPRA DE GAS E FILTRO P/ AR-CONDICIONADO-ALICIA</v>
      </c>
    </row>
    <row r="1650" customFormat="false" ht="12.75" hidden="false" customHeight="true" outlineLevel="0" collapsed="false">
      <c r="A1650" s="16" t="n">
        <f aca="false">Report!C3425</f>
        <v>46290</v>
      </c>
      <c r="B1650" s="1" t="str">
        <f aca="false">Report!E3425</f>
        <v>A. CORREA JUNIOR</v>
      </c>
      <c r="C1650" s="17" t="n">
        <f aca="false">Report!U3425</f>
        <v>1615.17</v>
      </c>
      <c r="D1650" s="1" t="str">
        <f aca="false">Report!X3425</f>
        <v>NF 1887 COMPRAS ELETRONICOS - ALICIA</v>
      </c>
    </row>
    <row r="1651" customFormat="false" ht="12.75" hidden="false" customHeight="true" outlineLevel="0" collapsed="false">
      <c r="A1651" s="16" t="n">
        <f aca="false">Report!C3427</f>
        <v>46290</v>
      </c>
      <c r="B1651" s="1" t="str">
        <f aca="false">Report!E3427</f>
        <v>FORTVET DISTRIBUIDORA LTDA</v>
      </c>
      <c r="C1651" s="17" t="n">
        <f aca="false">Report!U3427</f>
        <v>457.88</v>
      </c>
      <c r="D1651" s="1" t="str">
        <f aca="false">Report!X3427</f>
        <v>NF 3357 2/4 - ALICIA</v>
      </c>
    </row>
    <row r="1652" customFormat="false" ht="12.75" hidden="false" customHeight="true" outlineLevel="0" collapsed="false">
      <c r="A1652" s="16" t="n">
        <f aca="false">Report!C3428</f>
        <v>46290</v>
      </c>
      <c r="B1652" s="1" t="str">
        <f aca="false">Report!E3428</f>
        <v>MAXPEL COMERCIAL LTDA</v>
      </c>
      <c r="C1652" s="17" t="n">
        <f aca="false">Report!U3428</f>
        <v>375.44</v>
      </c>
      <c r="D1652" s="1" t="str">
        <f aca="false">Report!X3428</f>
        <v>NF 320421 2/4 - ALICIA</v>
      </c>
    </row>
    <row r="1653" customFormat="false" ht="12.75" hidden="false" customHeight="true" outlineLevel="0" collapsed="false">
      <c r="A1653" s="16" t="n">
        <f aca="false">Report!C3429</f>
        <v>46290</v>
      </c>
      <c r="B1653" s="1" t="str">
        <f aca="false">Report!E3429</f>
        <v>MAXPEL COMERCIAL LTDA</v>
      </c>
      <c r="C1653" s="17" t="n">
        <f aca="false">Report!U3429</f>
        <v>663.21</v>
      </c>
      <c r="D1653" s="1" t="str">
        <f aca="false">Report!X3429</f>
        <v>NF 320422 2/4 - ALICIA</v>
      </c>
    </row>
    <row r="1654" customFormat="false" ht="12.75" hidden="false" customHeight="true" outlineLevel="0" collapsed="false">
      <c r="A1654" s="16" t="n">
        <f aca="false">Report!C3430</f>
        <v>46293</v>
      </c>
      <c r="B1654" s="1" t="str">
        <f aca="false">Report!E3430</f>
        <v>SB COMERCIO LTDA</v>
      </c>
      <c r="C1654" s="17" t="n">
        <f aca="false">Report!U3430</f>
        <v>524.88</v>
      </c>
      <c r="D1654" s="1" t="str">
        <f aca="false">Report!X3430</f>
        <v>NF 1967274 3/5 - ALICIA</v>
      </c>
    </row>
    <row r="1655" customFormat="false" ht="12.75" hidden="false" customHeight="true" outlineLevel="0" collapsed="false">
      <c r="A1655" s="16" t="n">
        <f aca="false">Report!C3431</f>
        <v>46293</v>
      </c>
      <c r="B1655" s="1" t="str">
        <f aca="false">Report!E3431</f>
        <v>L S M COMERCIO DE ALIMENTOS E NAVEGACAO</v>
      </c>
      <c r="C1655" s="17" t="n">
        <f aca="false">Report!U3431</f>
        <v>1065.1</v>
      </c>
      <c r="D1655" s="1" t="str">
        <f aca="false">Report!X3431</f>
        <v>NF 312577 3/3 - ALICIA</v>
      </c>
    </row>
    <row r="1656" customFormat="false" ht="12.75" hidden="false" customHeight="true" outlineLevel="0" collapsed="false">
      <c r="A1656" s="16" t="n">
        <f aca="false">Report!C3432</f>
        <v>46294</v>
      </c>
      <c r="B1656" s="1" t="str">
        <f aca="false">Report!E3432</f>
        <v>SABIA COMERCIO DE COSMETICOS LTDA</v>
      </c>
      <c r="C1656" s="17" t="n">
        <f aca="false">Report!U3432</f>
        <v>842.29</v>
      </c>
      <c r="D1656" s="1" t="str">
        <f aca="false">Report!X3432</f>
        <v>NF 255147 4/5 - ALICIA</v>
      </c>
    </row>
    <row r="1657" customFormat="false" ht="12.75" hidden="false" customHeight="true" outlineLevel="0" collapsed="false">
      <c r="A1657" s="16" t="n">
        <f aca="false">Report!C3433</f>
        <v>46295</v>
      </c>
      <c r="B1657" s="1" t="str">
        <f aca="false">Report!E3433</f>
        <v>EDMARA COMERCIO DE HIGIENE PESSOAL LTDA</v>
      </c>
      <c r="C1657" s="17" t="n">
        <f aca="false">Report!U3433</f>
        <v>1460.01</v>
      </c>
      <c r="D1657" s="1" t="str">
        <f aca="false">Report!X3433</f>
        <v>NF 8770 4/4 - ALICIA</v>
      </c>
    </row>
    <row r="1658" customFormat="false" ht="12.75" hidden="false" customHeight="true" outlineLevel="0" collapsed="false">
      <c r="A1658" s="16" t="n">
        <f aca="false">Report!C3434</f>
        <v>46295</v>
      </c>
      <c r="B1658" s="1" t="str">
        <f aca="false">Report!E3434</f>
        <v>J G COMERCIO DE PRODUTOS ALIMENTICIOS LTDA</v>
      </c>
      <c r="C1658" s="17" t="n">
        <f aca="false">Report!U3434</f>
        <v>1268.36</v>
      </c>
      <c r="D1658" s="1" t="str">
        <f aca="false">Report!X3434</f>
        <v>NF 401452 3/3 - ALICIA</v>
      </c>
    </row>
    <row r="1659" customFormat="false" ht="12.75" hidden="false" customHeight="true" outlineLevel="0" collapsed="false">
      <c r="A1659" s="16" t="n">
        <f aca="false">Report!C3438</f>
        <v>46297</v>
      </c>
      <c r="B1659" s="1" t="str">
        <f aca="false">Report!E3438</f>
        <v>FORTVET DISTRIBUIDORA LTDA</v>
      </c>
      <c r="C1659" s="17" t="n">
        <f aca="false">Report!U3438</f>
        <v>457.88</v>
      </c>
      <c r="D1659" s="1" t="str">
        <f aca="false">Report!X3438</f>
        <v>NF 3357 3/4 - ALICIA</v>
      </c>
    </row>
    <row r="1660" customFormat="false" ht="12.75" hidden="false" customHeight="true" outlineLevel="0" collapsed="false">
      <c r="A1660" s="16" t="n">
        <f aca="false">Report!C3439</f>
        <v>46297</v>
      </c>
      <c r="B1660" s="1" t="str">
        <f aca="false">Report!E3439</f>
        <v>MAXPEL COMERCIAL LTDA</v>
      </c>
      <c r="C1660" s="17" t="n">
        <f aca="false">Report!U3439</f>
        <v>375.44</v>
      </c>
      <c r="D1660" s="1" t="str">
        <f aca="false">Report!X3439</f>
        <v>NF 320421 3/4 - ALICIA</v>
      </c>
    </row>
    <row r="1661" customFormat="false" ht="12.75" hidden="false" customHeight="true" outlineLevel="0" collapsed="false">
      <c r="A1661" s="16" t="n">
        <f aca="false">Report!C3440</f>
        <v>46297</v>
      </c>
      <c r="B1661" s="1" t="str">
        <f aca="false">Report!E3440</f>
        <v>MAXPEL COMERCIAL LTDA</v>
      </c>
      <c r="C1661" s="17" t="n">
        <f aca="false">Report!U3440</f>
        <v>663.21</v>
      </c>
      <c r="D1661" s="1" t="str">
        <f aca="false">Report!X3440</f>
        <v>NF 320422 3/4 - ALICIA</v>
      </c>
    </row>
    <row r="1662" customFormat="false" ht="12.75" hidden="false" customHeight="true" outlineLevel="0" collapsed="false">
      <c r="A1662" s="16" t="n">
        <f aca="false">Report!C3445</f>
        <v>46300</v>
      </c>
      <c r="B1662" s="1" t="str">
        <f aca="false">Report!E3445</f>
        <v>SILVA DISTRIBUIDORA</v>
      </c>
      <c r="C1662" s="17" t="n">
        <f aca="false">Report!U3445</f>
        <v>203.8</v>
      </c>
      <c r="D1662" s="1" t="str">
        <f aca="false">Report!X3445</f>
        <v>NF 12956 3/3 - ALICIA</v>
      </c>
    </row>
    <row r="1663" customFormat="false" ht="12.75" hidden="false" customHeight="true" outlineLevel="0" collapsed="false">
      <c r="A1663" s="16" t="n">
        <f aca="false">Report!C3446</f>
        <v>46300</v>
      </c>
      <c r="B1663" s="1" t="str">
        <f aca="false">Report!E3446</f>
        <v>SB COMERCIO LTDA</v>
      </c>
      <c r="C1663" s="17" t="n">
        <f aca="false">Report!U3446</f>
        <v>524.88</v>
      </c>
      <c r="D1663" s="1" t="str">
        <f aca="false">Report!X3446</f>
        <v>NF 1967274 4/5 - ALICIA</v>
      </c>
    </row>
    <row r="1664" customFormat="false" ht="12.75" hidden="false" customHeight="true" outlineLevel="0" collapsed="false">
      <c r="A1664" s="16" t="n">
        <f aca="false">Report!C3448</f>
        <v>46301</v>
      </c>
      <c r="B1664" s="1" t="str">
        <f aca="false">Report!E3448</f>
        <v>SABIA COMERCIO DE COSMETICOS LTDA</v>
      </c>
      <c r="C1664" s="17" t="n">
        <f aca="false">Report!U3448</f>
        <v>842.29</v>
      </c>
      <c r="D1664" s="1" t="str">
        <f aca="false">Report!X3448</f>
        <v>NF 255147 5/5 - ALICIA</v>
      </c>
    </row>
    <row r="1665" customFormat="false" ht="12.75" hidden="false" customHeight="true" outlineLevel="0" collapsed="false">
      <c r="A1665" s="16" t="n">
        <f aca="false">Report!C3449</f>
        <v>46302</v>
      </c>
      <c r="B1665" s="1" t="str">
        <f aca="false">Report!E3449</f>
        <v>ADRIANA DISTRIBUIDORA DE PRODUTOS ALIMEN</v>
      </c>
      <c r="C1665" s="17" t="n">
        <f aca="false">Report!U3449</f>
        <v>710.92</v>
      </c>
      <c r="D1665" s="1" t="str">
        <f aca="false">Report!X3449</f>
        <v>NF 889382 3/3 - ALICIA</v>
      </c>
    </row>
    <row r="1666" customFormat="false" ht="12.75" hidden="false" customHeight="true" outlineLevel="0" collapsed="false">
      <c r="A1666" s="16" t="n">
        <f aca="false">Report!C3450</f>
        <v>46304</v>
      </c>
      <c r="B1666" s="1" t="str">
        <f aca="false">Report!E3450</f>
        <v>MARTINS COM SERV DISTR SA</v>
      </c>
      <c r="C1666" s="17" t="n">
        <f aca="false">Report!U3450</f>
        <v>1718.76</v>
      </c>
      <c r="D1666" s="1" t="str">
        <f aca="false">Report!X3450</f>
        <v>NF 1771475 4/4 - ALICIA</v>
      </c>
    </row>
    <row r="1667" customFormat="false" ht="12.75" hidden="false" customHeight="true" outlineLevel="0" collapsed="false">
      <c r="A1667" s="16" t="n">
        <f aca="false">Report!C3451</f>
        <v>46304</v>
      </c>
      <c r="B1667" s="1" t="str">
        <f aca="false">Report!E3451</f>
        <v>FORTVET DISTRIBUIDORA LTDA</v>
      </c>
      <c r="C1667" s="17" t="n">
        <f aca="false">Report!U3451</f>
        <v>457.9</v>
      </c>
      <c r="D1667" s="1" t="str">
        <f aca="false">Report!X3451</f>
        <v>NF 3357 4/4 - ALICIA</v>
      </c>
    </row>
    <row r="1668" customFormat="false" ht="12.75" hidden="false" customHeight="true" outlineLevel="0" collapsed="false">
      <c r="A1668" s="16" t="n">
        <f aca="false">Report!C3452</f>
        <v>46304</v>
      </c>
      <c r="B1668" s="1" t="str">
        <f aca="false">Report!E3452</f>
        <v>MAXPEL COMERCIAL LTDA</v>
      </c>
      <c r="C1668" s="17" t="n">
        <f aca="false">Report!U3452</f>
        <v>375.44</v>
      </c>
      <c r="D1668" s="1" t="str">
        <f aca="false">Report!X3452</f>
        <v>NF 320421 4/4 - ALICIA</v>
      </c>
    </row>
    <row r="1669" customFormat="false" ht="12.75" hidden="false" customHeight="true" outlineLevel="0" collapsed="false">
      <c r="A1669" s="16" t="n">
        <f aca="false">Report!C3453</f>
        <v>46304</v>
      </c>
      <c r="B1669" s="1" t="str">
        <f aca="false">Report!E3453</f>
        <v>MAXPEL COMERCIAL LTDA</v>
      </c>
      <c r="C1669" s="17" t="n">
        <f aca="false">Report!U3453</f>
        <v>663.21</v>
      </c>
      <c r="D1669" s="1" t="str">
        <f aca="false">Report!X3453</f>
        <v>NF 320422 4/4 - ALICIA</v>
      </c>
    </row>
    <row r="1670" customFormat="false" ht="12.75" hidden="false" customHeight="true" outlineLevel="0" collapsed="false">
      <c r="A1670" s="16" t="n">
        <f aca="false">Report!C3459</f>
        <v>46307</v>
      </c>
      <c r="B1670" s="1" t="str">
        <f aca="false">Report!E3459</f>
        <v>SB COMERCIO LTDA</v>
      </c>
      <c r="C1670" s="17" t="n">
        <f aca="false">Report!U3459</f>
        <v>524.87</v>
      </c>
      <c r="D1670" s="1" t="str">
        <f aca="false">Report!X3459</f>
        <v>NF 1967274 5/5 - ALICIA</v>
      </c>
    </row>
    <row r="1671" customFormat="false" ht="12.75" hidden="false" customHeight="true" outlineLevel="0" collapsed="false">
      <c r="A1671" s="16" t="n">
        <f aca="false">Report!C3477</f>
        <v>46320</v>
      </c>
      <c r="B1671" s="1" t="str">
        <f aca="false">Report!E3477</f>
        <v>A. CORREA JUNIOR</v>
      </c>
      <c r="C1671" s="17" t="n">
        <f aca="false">Report!U3477</f>
        <v>1615.17</v>
      </c>
      <c r="D1671" s="1" t="str">
        <f aca="false">Report!X3477</f>
        <v>NF 1887 COMPRAS ELETRONICOS - ALICIA</v>
      </c>
    </row>
    <row r="1672" customFormat="false" ht="12.75" hidden="false" customHeight="true" outlineLevel="0" collapsed="false">
      <c r="A1672" s="16" t="n">
        <f aca="false">Report!C3520</f>
        <v>46368</v>
      </c>
      <c r="B1672" s="1" t="str">
        <f aca="false">Report!E3520</f>
        <v>L S M COMERCIO DE ALIMENTOS E NAVEGACAO</v>
      </c>
      <c r="C1672" s="17" t="n">
        <f aca="false">Report!U3520</f>
        <v>934.34</v>
      </c>
      <c r="D1672" s="1" t="str">
        <f aca="false">Report!X3520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2818</v>
      </c>
      <c r="B1" s="20" t="s">
        <v>2819</v>
      </c>
      <c r="C1" s="20" t="s">
        <v>2820</v>
      </c>
      <c r="D1" s="20" t="s">
        <v>2821</v>
      </c>
    </row>
    <row r="2" customFormat="false" ht="12.75" hidden="false" customHeight="true" outlineLevel="0" collapsed="false">
      <c r="A2" s="21" t="s">
        <v>2822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2823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2824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2825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2826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2827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2828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2829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1" t="s">
        <v>2830</v>
      </c>
      <c r="B10" s="17" t="n">
        <f aca="false">SUMIFS(Report!$U:$U,Report!$T:$T,"&lt;&gt;"&amp;"MERCADORIAS P/REVENDA",Report!$AA:$AA,"SIM",Report!$C:$C,"&gt;="&amp;DATE(2026,9,1),Report!$C:$C,"&lt;="&amp;DATE(2026,9,30))</f>
        <v>98881.39</v>
      </c>
      <c r="C10" s="17" t="n">
        <f aca="false">SUMIFS(Report!$U:$U,Report!$T:$T,"MERCADORIAS P/REVENDA",Report!$AA:$AA,"SIM",Report!$C:$C,"&gt;="&amp;DATE(2026,9,1),Report!$C:$C,"&lt;="&amp;DATE(2026,9,30))</f>
        <v>194804.82</v>
      </c>
      <c r="D10" s="17" t="n">
        <f aca="false">B10+C10</f>
        <v>293686.21</v>
      </c>
    </row>
    <row r="11" customFormat="false" ht="12.75" hidden="false" customHeight="true" outlineLevel="0" collapsed="false">
      <c r="A11" s="21" t="s">
        <v>2831</v>
      </c>
      <c r="B11" s="17" t="n">
        <f aca="false">SUMIFS(Report!$U:$U,Report!$T:$T,"&lt;&gt;"&amp;"MERCADORIAS P/REVENDA",Report!$AA:$AA,"SIM",Report!$C:$C,"&gt;="&amp;DATE(2026,10,1),Report!$C:$C,"&lt;="&amp;DATE(2026,10,31))</f>
        <v>43385.72</v>
      </c>
      <c r="C11" s="17" t="n">
        <f aca="false">SUMIFS(Report!$U:$U,Report!$T:$T,"MERCADORIAS P/REVENDA",Report!$AA:$AA,"SIM",Report!$C:$C,"&gt;="&amp;DATE(2026,10,1),Report!$C:$C,"&lt;="&amp;DATE(2026,10,31))</f>
        <v>9133.77</v>
      </c>
      <c r="D11" s="17" t="n">
        <f aca="false">B11+C11</f>
        <v>52519.49</v>
      </c>
    </row>
    <row r="12" customFormat="false" ht="12.75" hidden="false" customHeight="true" outlineLevel="0" collapsed="false">
      <c r="A12" s="21" t="s">
        <v>2832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1" t="s">
        <v>2833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1" t="s">
        <v>2834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2835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2836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2837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2838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2839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2840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2841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2842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2843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2844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2845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2846</v>
      </c>
      <c r="B26" s="24" t="n">
        <f aca="false">SUM(B2:B25)</f>
        <v>693373.03</v>
      </c>
      <c r="C26" s="24" t="n">
        <f aca="false">SUM(C2:C25)</f>
        <v>1454224.95</v>
      </c>
      <c r="D26" s="24" t="n">
        <f aca="false">SUM(D2:D25)</f>
        <v>2147597.98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2847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  <c r="L2" s="15" t="n">
        <v>46327</v>
      </c>
      <c r="M2" s="15" t="n">
        <v>46357</v>
      </c>
      <c r="N2" s="15" t="n">
        <v>46388</v>
      </c>
      <c r="O2" s="15" t="n">
        <v>46419</v>
      </c>
      <c r="P2" s="15" t="n">
        <v>46447</v>
      </c>
      <c r="Q2" s="15" t="n">
        <v>46478</v>
      </c>
      <c r="R2" s="15" t="n">
        <v>46508</v>
      </c>
      <c r="S2" s="15" t="n">
        <v>46539</v>
      </c>
      <c r="T2" s="15" t="n">
        <v>46569</v>
      </c>
      <c r="U2" s="15" t="n">
        <v>46600</v>
      </c>
      <c r="V2" s="15" t="n">
        <v>46631</v>
      </c>
      <c r="W2" s="15" t="n">
        <v>46661</v>
      </c>
      <c r="X2" s="15" t="n">
        <v>46692</v>
      </c>
      <c r="Y2" s="15" t="n">
        <v>46722</v>
      </c>
    </row>
    <row r="3" customFormat="false" ht="12.75" hidden="false" customHeight="true" outlineLevel="0" collapsed="false">
      <c r="A3" s="1" t="s">
        <v>2848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293686.21</v>
      </c>
      <c r="K3" s="17" t="n">
        <f aca="false">SUMIFS(Report!$U:$U,Report!$AA:$AA,"SIM",Report!$C:$C,"&gt;="&amp;DATE(2026,10,1),Report!$C:$C,"&lt;="&amp;DATE(2026,10,31))</f>
        <v>52519.49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2147597.98</v>
      </c>
      <c r="AB3" s="1" t="s">
        <v>144</v>
      </c>
      <c r="AC3" s="1" t="s">
        <v>2849</v>
      </c>
      <c r="AE3" s="1" t="s">
        <v>2109</v>
      </c>
    </row>
    <row r="4" customFormat="false" ht="12.75" hidden="false" customHeight="true" outlineLevel="0" collapsed="false">
      <c r="A4" s="1" t="s">
        <v>2850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3000</v>
      </c>
      <c r="AB4" s="1" t="s">
        <v>39</v>
      </c>
      <c r="AC4" s="1" t="s">
        <v>2849</v>
      </c>
    </row>
    <row r="5" customFormat="false" ht="12.75" hidden="false" customHeight="true" outlineLevel="0" collapsed="false">
      <c r="A5" s="1" t="s">
        <v>2849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42055.23</v>
      </c>
      <c r="K5" s="17" t="n">
        <f aca="false">SUMIFS(Report!$U:$U,Report!$Z:$Z,"Despesa",Report!$AA:$AA,"SIM",Report!$C:$C,"&gt;="&amp;DATE(2026,10,1),Report!$C:$C,"&lt;="&amp;DATE(2026,10,31))</f>
        <v>21039.42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325058.67</v>
      </c>
      <c r="AB5" s="1" t="s">
        <v>431</v>
      </c>
      <c r="AC5" s="1" t="s">
        <v>2849</v>
      </c>
    </row>
    <row r="6" customFormat="false" ht="12.75" hidden="false" customHeight="true" outlineLevel="0" collapsed="false">
      <c r="A6" s="1" t="s">
        <v>2851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22977.64</v>
      </c>
      <c r="K6" s="17" t="n">
        <f aca="false">SUMIFS(Report!$U:$U,Report!$Z:$Z,"Salários",Report!$AA:$AA,"SIM",Report!$C:$C,"&gt;="&amp;DATE(2026,10,1),Report!$C:$C,"&lt;="&amp;DATE(2026,10,31))</f>
        <v>329.09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122810.94</v>
      </c>
      <c r="AB6" s="1" t="s">
        <v>1473</v>
      </c>
      <c r="AC6" s="1" t="s">
        <v>2849</v>
      </c>
    </row>
    <row r="7" customFormat="false" ht="12.75" hidden="false" customHeight="true" outlineLevel="0" collapsed="false">
      <c r="A7" s="1" t="s">
        <v>2852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22192.01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132978.79</v>
      </c>
      <c r="AB7" s="1" t="s">
        <v>92</v>
      </c>
      <c r="AC7" s="1" t="s">
        <v>2851</v>
      </c>
    </row>
    <row r="8" customFormat="false" ht="12.75" hidden="false" customHeight="true" outlineLevel="0" collapsed="false">
      <c r="A8" s="1" t="s">
        <v>2853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9056.51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48254.11</v>
      </c>
      <c r="AB8" s="1" t="s">
        <v>123</v>
      </c>
      <c r="AC8" s="1" t="s">
        <v>2849</v>
      </c>
    </row>
    <row r="9" customFormat="false" ht="12.75" hidden="false" customHeight="true" outlineLevel="0" collapsed="false">
      <c r="A9" s="1" t="s">
        <v>2854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194804.82</v>
      </c>
      <c r="K9" s="17" t="n">
        <f aca="false">SUMIFS(Report!$U:$U,Report!$Z:$Z,"Mercadoria",Report!$AA:$AA,"SIM",Report!$C:$C,"&gt;="&amp;DATE(2026,10,1),Report!$C:$C,"&lt;="&amp;DATE(2026,10,31))</f>
        <v>9133.77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1454224.95</v>
      </c>
      <c r="AB9" s="1" t="s">
        <v>1478</v>
      </c>
      <c r="AC9" s="1" t="s">
        <v>2849</v>
      </c>
    </row>
    <row r="10" customFormat="false" ht="12.75" hidden="false" customHeight="true" outlineLevel="0" collapsed="false">
      <c r="A10" s="1" t="s">
        <v>2855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2600</v>
      </c>
      <c r="K10" s="17" t="n">
        <f aca="false">SUMIFS(Report!$U:$U,Report!$Z:$Z,"Pagamentos outros não operacionais",Report!$AA:$AA,"SIM",Report!$C:$C,"&gt;="&amp;DATE(2026,10,1),Report!$C:$C,"&lt;="&amp;DATE(2026,10,31))</f>
        <v>2600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61270.52</v>
      </c>
      <c r="AB10" s="1" t="s">
        <v>865</v>
      </c>
      <c r="AC10" s="1" t="s">
        <v>2849</v>
      </c>
    </row>
    <row r="11" customFormat="false" ht="12.75" hidden="false" customHeight="true" outlineLevel="0" collapsed="false">
      <c r="A11" s="1" t="s">
        <v>2856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2849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2857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98881.39</v>
      </c>
      <c r="K13" s="17" t="n">
        <f aca="false">SUM(K4,K5,K6,K7,K8,K10)</f>
        <v>43385.72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693373.03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2858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2849</v>
      </c>
    </row>
    <row r="16" customFormat="false" ht="12.75" hidden="false" customHeight="true" outlineLevel="0" collapsed="false">
      <c r="A16" s="1" t="s">
        <v>2859</v>
      </c>
      <c r="AB16" s="1" t="s">
        <v>169</v>
      </c>
      <c r="AC16" s="1" t="s">
        <v>2849</v>
      </c>
    </row>
    <row r="17" customFormat="false" ht="12.75" hidden="false" customHeight="true" outlineLevel="0" collapsed="false">
      <c r="AB17" s="1" t="s">
        <v>42</v>
      </c>
      <c r="AC17" s="1" t="s">
        <v>2849</v>
      </c>
    </row>
    <row r="18" customFormat="false" ht="12.75" hidden="false" customHeight="true" outlineLevel="0" collapsed="false">
      <c r="AB18" s="1" t="s">
        <v>167</v>
      </c>
      <c r="AC18" s="1" t="s">
        <v>2852</v>
      </c>
    </row>
    <row r="19" customFormat="false" ht="12.75" hidden="false" customHeight="true" outlineLevel="0" collapsed="false">
      <c r="AB19" s="1" t="s">
        <v>311</v>
      </c>
      <c r="AC19" s="1" t="s">
        <v>2852</v>
      </c>
    </row>
    <row r="20" customFormat="false" ht="12.75" hidden="false" customHeight="true" outlineLevel="0" collapsed="false">
      <c r="AB20" s="1" t="s">
        <v>84</v>
      </c>
      <c r="AC20" s="1" t="s">
        <v>2849</v>
      </c>
    </row>
    <row r="21" customFormat="false" ht="12.75" hidden="false" customHeight="true" outlineLevel="0" collapsed="false">
      <c r="AB21" s="1" t="s">
        <v>947</v>
      </c>
      <c r="AC21" s="1" t="s">
        <v>2851</v>
      </c>
    </row>
    <row r="22" customFormat="false" ht="12.75" hidden="false" customHeight="true" outlineLevel="0" collapsed="false">
      <c r="AB22" s="1" t="s">
        <v>677</v>
      </c>
      <c r="AC22" s="1" t="s">
        <v>2853</v>
      </c>
    </row>
    <row r="23" customFormat="false" ht="12.75" hidden="false" customHeight="true" outlineLevel="0" collapsed="false">
      <c r="AB23" s="1" t="s">
        <v>53</v>
      </c>
      <c r="AC23" s="1" t="s">
        <v>2849</v>
      </c>
    </row>
    <row r="24" customFormat="false" ht="12.75" hidden="false" customHeight="true" outlineLevel="0" collapsed="false">
      <c r="AB24" s="1" t="s">
        <v>489</v>
      </c>
      <c r="AC24" s="1" t="s">
        <v>2849</v>
      </c>
    </row>
    <row r="25" customFormat="false" ht="12.75" hidden="false" customHeight="true" outlineLevel="0" collapsed="false">
      <c r="AB25" s="1" t="s">
        <v>1062</v>
      </c>
      <c r="AC25" s="1" t="s">
        <v>2849</v>
      </c>
    </row>
    <row r="26" customFormat="false" ht="12.75" hidden="false" customHeight="true" outlineLevel="0" collapsed="false">
      <c r="AB26" s="1" t="s">
        <v>736</v>
      </c>
      <c r="AC26" s="1" t="s">
        <v>2853</v>
      </c>
    </row>
    <row r="27" customFormat="false" ht="12.75" hidden="false" customHeight="true" outlineLevel="0" collapsed="false">
      <c r="AB27" s="1" t="s">
        <v>1874</v>
      </c>
      <c r="AC27" s="1" t="s">
        <v>2849</v>
      </c>
    </row>
    <row r="28" customFormat="false" ht="12.75" hidden="false" customHeight="true" outlineLevel="0" collapsed="false">
      <c r="AB28" s="1" t="s">
        <v>679</v>
      </c>
      <c r="AC28" s="1" t="s">
        <v>2853</v>
      </c>
    </row>
    <row r="29" customFormat="false" ht="12.75" hidden="false" customHeight="true" outlineLevel="0" collapsed="false">
      <c r="AB29" s="1" t="s">
        <v>566</v>
      </c>
      <c r="AC29" s="1" t="s">
        <v>2849</v>
      </c>
    </row>
    <row r="30" customFormat="false" ht="12.75" hidden="false" customHeight="true" outlineLevel="0" collapsed="false">
      <c r="AB30" s="1" t="s">
        <v>171</v>
      </c>
      <c r="AC30" s="1" t="s">
        <v>2849</v>
      </c>
    </row>
    <row r="31" customFormat="false" ht="12.75" hidden="false" customHeight="true" outlineLevel="0" collapsed="false">
      <c r="AB31" s="1" t="s">
        <v>555</v>
      </c>
      <c r="AC31" s="1" t="s">
        <v>2853</v>
      </c>
    </row>
    <row r="32" customFormat="false" ht="12.75" hidden="false" customHeight="true" outlineLevel="0" collapsed="false">
      <c r="AB32" s="1" t="s">
        <v>968</v>
      </c>
      <c r="AC32" s="1" t="s">
        <v>2849</v>
      </c>
    </row>
    <row r="33" customFormat="false" ht="12.75" hidden="false" customHeight="true" outlineLevel="0" collapsed="false">
      <c r="AB33" s="1" t="s">
        <v>105</v>
      </c>
      <c r="AC33" s="1" t="s">
        <v>2849</v>
      </c>
    </row>
    <row r="34" customFormat="false" ht="12.75" hidden="false" customHeight="true" outlineLevel="0" collapsed="false">
      <c r="AB34" s="1" t="s">
        <v>226</v>
      </c>
      <c r="AC34" s="1" t="s">
        <v>2852</v>
      </c>
    </row>
    <row r="35" customFormat="false" ht="12.75" hidden="false" customHeight="true" outlineLevel="0" collapsed="false">
      <c r="AB35" s="1" t="s">
        <v>2274</v>
      </c>
      <c r="AC35" s="1" t="s">
        <v>2849</v>
      </c>
    </row>
    <row r="36" customFormat="false" ht="12.75" hidden="false" customHeight="true" outlineLevel="0" collapsed="false">
      <c r="AB36" s="1" t="s">
        <v>803</v>
      </c>
      <c r="AC36" s="1" t="s">
        <v>2849</v>
      </c>
    </row>
    <row r="37" customFormat="false" ht="12.75" hidden="false" customHeight="true" outlineLevel="0" collapsed="false">
      <c r="AB37" s="1" t="s">
        <v>863</v>
      </c>
      <c r="AC37" s="1" t="s">
        <v>2849</v>
      </c>
    </row>
    <row r="38" customFormat="false" ht="12.75" hidden="false" customHeight="true" outlineLevel="0" collapsed="false">
      <c r="AB38" s="1" t="s">
        <v>856</v>
      </c>
      <c r="AC38" s="1" t="s">
        <v>2849</v>
      </c>
    </row>
    <row r="39" customFormat="false" ht="12.75" hidden="false" customHeight="true" outlineLevel="0" collapsed="false">
      <c r="AB39" s="1" t="s">
        <v>1704</v>
      </c>
      <c r="AC39" s="1" t="s">
        <v>2849</v>
      </c>
    </row>
    <row r="40" customFormat="false" ht="12.75" hidden="false" customHeight="true" outlineLevel="0" collapsed="false">
      <c r="AB40" s="1" t="s">
        <v>67</v>
      </c>
      <c r="AC40" s="1" t="s">
        <v>2854</v>
      </c>
    </row>
    <row r="41" customFormat="false" ht="12.75" hidden="false" customHeight="true" outlineLevel="0" collapsed="false">
      <c r="AB41" s="1" t="s">
        <v>265</v>
      </c>
      <c r="AC41" s="1" t="s">
        <v>2855</v>
      </c>
    </row>
    <row r="42" customFormat="false" ht="12.75" hidden="false" customHeight="true" outlineLevel="0" collapsed="false">
      <c r="AB42" s="1" t="s">
        <v>1754</v>
      </c>
      <c r="AC42" s="1" t="s">
        <v>2849</v>
      </c>
    </row>
    <row r="43" customFormat="false" ht="12.75" hidden="false" customHeight="true" outlineLevel="0" collapsed="false">
      <c r="AB43" s="1" t="s">
        <v>2109</v>
      </c>
      <c r="AC43" s="1" t="s">
        <v>2852</v>
      </c>
    </row>
    <row r="44" customFormat="false" ht="12.75" hidden="false" customHeight="true" outlineLevel="0" collapsed="false">
      <c r="AB44" s="1" t="s">
        <v>690</v>
      </c>
      <c r="AC44" s="1" t="s">
        <v>2849</v>
      </c>
    </row>
    <row r="45" customFormat="false" ht="12.75" hidden="false" customHeight="true" outlineLevel="0" collapsed="false">
      <c r="AB45" s="1" t="s">
        <v>970</v>
      </c>
      <c r="AC45" s="1" t="s">
        <v>2853</v>
      </c>
    </row>
    <row r="46" customFormat="false" ht="12.75" hidden="false" customHeight="true" outlineLevel="0" collapsed="false">
      <c r="AB46" s="1" t="s">
        <v>1609</v>
      </c>
      <c r="AC46" s="1" t="s">
        <v>2851</v>
      </c>
    </row>
    <row r="47" customFormat="false" ht="12.75" hidden="false" customHeight="true" outlineLevel="0" collapsed="false">
      <c r="AB47" s="1" t="s">
        <v>291</v>
      </c>
      <c r="AC47" s="1" t="s">
        <v>2851</v>
      </c>
    </row>
    <row r="48" customFormat="false" ht="12.75" hidden="false" customHeight="true" outlineLevel="0" collapsed="false">
      <c r="AB48" s="1" t="s">
        <v>277</v>
      </c>
      <c r="AC48" s="1" t="s">
        <v>2849</v>
      </c>
    </row>
    <row r="49" customFormat="false" ht="12.75" hidden="false" customHeight="true" outlineLevel="0" collapsed="false">
      <c r="AB49" s="1" t="s">
        <v>61</v>
      </c>
      <c r="AC49" s="1" t="s">
        <v>2849</v>
      </c>
    </row>
    <row r="50" customFormat="false" ht="12.75" hidden="false" customHeight="true" outlineLevel="0" collapsed="false">
      <c r="AB50" s="1" t="s">
        <v>733</v>
      </c>
      <c r="AC50" s="1" t="s">
        <v>2853</v>
      </c>
    </row>
    <row r="51" customFormat="false" ht="12.75" hidden="false" customHeight="true" outlineLevel="0" collapsed="false">
      <c r="AB51" s="1" t="s">
        <v>127</v>
      </c>
      <c r="AC51" s="1" t="s">
        <v>2849</v>
      </c>
    </row>
    <row r="52" customFormat="false" ht="12.75" hidden="false" customHeight="true" outlineLevel="0" collapsed="false">
      <c r="AB52" s="1" t="s">
        <v>628</v>
      </c>
      <c r="AC52" s="1" t="s">
        <v>2849</v>
      </c>
    </row>
    <row r="53" customFormat="false" ht="12.75" hidden="false" customHeight="true" outlineLevel="0" collapsed="false">
      <c r="AB53" s="1" t="s">
        <v>571</v>
      </c>
      <c r="AC53" s="1" t="s">
        <v>2849</v>
      </c>
    </row>
    <row r="54" customFormat="false" ht="12.75" hidden="false" customHeight="true" outlineLevel="0" collapsed="false">
      <c r="AB54" s="1" t="s">
        <v>1439</v>
      </c>
      <c r="AC54" s="1" t="s">
        <v>2849</v>
      </c>
    </row>
    <row r="55" customFormat="false" ht="12.75" hidden="false" customHeight="true" outlineLevel="0" collapsed="false">
      <c r="AB55" s="1" t="s">
        <v>120</v>
      </c>
      <c r="AC55" s="1" t="s">
        <v>2851</v>
      </c>
    </row>
    <row r="56" customFormat="false" ht="12.75" hidden="false" customHeight="true" outlineLevel="0" collapsed="false">
      <c r="AB56" s="1" t="s">
        <v>536</v>
      </c>
      <c r="AC56" s="1" t="s">
        <v>2851</v>
      </c>
    </row>
    <row r="57" customFormat="false" ht="12.75" hidden="false" customHeight="true" outlineLevel="0" collapsed="false">
      <c r="AB57" s="1" t="s">
        <v>57</v>
      </c>
      <c r="AC57" s="1" t="s">
        <v>2850</v>
      </c>
    </row>
    <row r="58" customFormat="false" ht="12.75" hidden="false" customHeight="true" outlineLevel="0" collapsed="false">
      <c r="AB58" s="1" t="s">
        <v>1481</v>
      </c>
      <c r="AC58" s="1" t="s">
        <v>2849</v>
      </c>
    </row>
    <row r="59" customFormat="false" ht="12.75" hidden="false" customHeight="true" outlineLevel="0" collapsed="false">
      <c r="AB59" s="1" t="s">
        <v>253</v>
      </c>
      <c r="AC59" s="1" t="s">
        <v>2849</v>
      </c>
    </row>
    <row r="60" customFormat="false" ht="12.75" hidden="false" customHeight="true" outlineLevel="0" collapsed="false">
      <c r="AB60" s="1" t="s">
        <v>44</v>
      </c>
      <c r="AC60" s="1" t="s">
        <v>2851</v>
      </c>
    </row>
    <row r="61" customFormat="false" ht="12.75" hidden="false" customHeight="true" outlineLevel="0" collapsed="false">
      <c r="AB61" s="1" t="s">
        <v>47</v>
      </c>
      <c r="AC61" s="1" t="s">
        <v>2849</v>
      </c>
    </row>
    <row r="62" customFormat="false" ht="12.75" hidden="false" customHeight="true" outlineLevel="0" collapsed="false">
      <c r="AB62" s="1" t="s">
        <v>1510</v>
      </c>
      <c r="AC62" s="1" t="s">
        <v>2851</v>
      </c>
    </row>
    <row r="63" customFormat="false" ht="12.75" hidden="false" customHeight="true" outlineLevel="0" collapsed="false">
      <c r="AB63" s="1" t="s">
        <v>2109</v>
      </c>
      <c r="AC63" s="1" t="s">
        <v>2852</v>
      </c>
    </row>
    <row r="64" customFormat="false" ht="12.75" hidden="false" customHeight="true" outlineLevel="0" collapsed="false">
      <c r="AB64" s="1" t="s">
        <v>2681</v>
      </c>
      <c r="AC64" s="1" t="s">
        <v>2853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2860</v>
      </c>
      <c r="B1" s="25" t="s">
        <v>2847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15" t="n">
        <v>46174</v>
      </c>
      <c r="I1" s="15" t="n">
        <v>46204</v>
      </c>
      <c r="J1" s="15" t="n">
        <v>46235</v>
      </c>
      <c r="K1" s="15" t="n">
        <v>46266</v>
      </c>
      <c r="L1" s="15" t="n">
        <v>46296</v>
      </c>
      <c r="M1" s="15" t="n">
        <v>46327</v>
      </c>
      <c r="N1" s="15" t="n">
        <v>46357</v>
      </c>
      <c r="O1" s="15" t="n">
        <v>46388</v>
      </c>
      <c r="P1" s="15" t="n">
        <v>46419</v>
      </c>
      <c r="Q1" s="15" t="n">
        <v>46447</v>
      </c>
      <c r="R1" s="15" t="n">
        <v>46478</v>
      </c>
      <c r="S1" s="15" t="n">
        <v>46508</v>
      </c>
      <c r="T1" s="15" t="n">
        <v>46539</v>
      </c>
      <c r="U1" s="15" t="n">
        <v>46569</v>
      </c>
      <c r="V1" s="15" t="n">
        <v>46600</v>
      </c>
      <c r="W1" s="15" t="n">
        <v>46631</v>
      </c>
      <c r="X1" s="15" t="n">
        <v>46661</v>
      </c>
      <c r="Y1" s="15" t="n">
        <v>46692</v>
      </c>
      <c r="Z1" s="15" t="n">
        <v>46722</v>
      </c>
      <c r="AA1" s="27" t="s">
        <v>2821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4785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25389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151.61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1516.1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564.06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3000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25596.83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1759.06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12036.22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2260.51</v>
      </c>
      <c r="L16" s="17" t="n">
        <f aca="false">SUMIFS(Report!$U:$U,Report!$T:$T,$A16,Report!$C:$C,"&gt;="&amp;DATE(2026,10,1),Report!$C:$C,"&lt;"&amp;DATE(2026,11,1))</f>
        <v>378.46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20689.68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0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727.93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160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17705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14192.01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99652.49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860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47178.55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80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6640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2681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8665.91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8665.91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0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2528.07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0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8326.3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194804.82</v>
      </c>
      <c r="L43" s="17" t="n">
        <f aca="false">SUMIFS(Report!$U:$U,Report!$T:$T,$A43,Report!$C:$C,"&gt;="&amp;DATE(2026,10,1),Report!$C:$C,"&lt;"&amp;DATE(2026,11,1))</f>
        <v>9133.77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1454224.95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2600</v>
      </c>
      <c r="L44" s="17" t="n">
        <f aca="false">SUMIFS(Report!$U:$U,Report!$T:$T,$A44,Report!$C:$C,"&gt;="&amp;DATE(2026,10,1),Report!$C:$C,"&lt;"&amp;DATE(2026,11,1))</f>
        <v>2600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61270.52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0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1004.22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19274.2</v>
      </c>
      <c r="L49" s="17" t="n">
        <f aca="false">SUMIFS(Report!$U:$U,Report!$T:$T,$A49,Report!$C:$C,"&gt;="&amp;DATE(2026,10,1),Report!$C:$C,"&lt;"&amp;DATE(2026,11,1))</f>
        <v>329.09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85233.23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1270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7200</v>
      </c>
    </row>
    <row r="59" customFormat="false" ht="12.75" hidden="false" customHeight="true" outlineLevel="0" collapsed="false">
      <c r="A59" s="1" t="s">
        <v>2846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293686.21</v>
      </c>
      <c r="L59" s="17" t="n">
        <f aca="false">SUM(L2:L58)</f>
        <v>52519.49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SUM(Z2:Z58)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8" t="s">
        <v>2861</v>
      </c>
      <c r="B1" s="29" t="n">
        <f aca="false">SUMIFS(Report!$U:$U,Report!$T:$T,"&lt;&gt;"&amp;"MERCADORIAS P/REVENDA",Report!$AA:$AA,"SIM",Report!$C:$C,"&gt;="&amp;DATE(2026,1,1),Report!$C:$C,"&lt;="&amp;DATE(2027,12,31))</f>
        <v>693373.03</v>
      </c>
      <c r="C1" s="29" t="n">
        <f aca="false">SUMIFS(Report!$U:$U,Report!$T:$T,"MERCADORIAS P/REVENDA",Report!$AA:$AA,"SIM",Report!$C:$C,"&gt;="&amp;DATE(2026,1,1),Report!$C:$C,"&lt;="&amp;DATE(2027,12,31))</f>
        <v>1454224.95</v>
      </c>
      <c r="D1" s="30" t="s">
        <v>2862</v>
      </c>
      <c r="E1" s="29" t="n">
        <f aca="false">SUMIFS(Report!$U:$U,Report!$AA:$AA,"NAO",Report!$C:$C,"&gt;="&amp;DATE(2026,1,1),Report!$C:$C,"&lt;="&amp;DATE(2027,12,31))</f>
        <v>725000</v>
      </c>
      <c r="F1" s="29" t="n">
        <f aca="false">B1+C1</f>
        <v>2147597.98</v>
      </c>
      <c r="I1" s="17"/>
    </row>
    <row r="2" customFormat="false" ht="12.75" hidden="false" customHeight="true" outlineLevel="0" collapsed="false">
      <c r="A2" s="18" t="s">
        <v>2863</v>
      </c>
      <c r="B2" s="20" t="s">
        <v>2819</v>
      </c>
      <c r="C2" s="20" t="s">
        <v>2820</v>
      </c>
      <c r="D2" s="30" t="s">
        <v>2864</v>
      </c>
      <c r="E2" s="29" t="n">
        <f aca="false">F1+E1</f>
        <v>2872597.98</v>
      </c>
      <c r="F2" s="20" t="s">
        <v>2865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5"/>
      <c r="E8" s="35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5"/>
      <c r="E16" s="35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5"/>
      <c r="E24" s="35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5"/>
      <c r="E32" s="35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5"/>
      <c r="E40" s="35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5"/>
      <c r="E48" s="35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5"/>
      <c r="E56" s="35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5"/>
      <c r="E64" s="35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5"/>
      <c r="E72" s="35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5"/>
      <c r="E80" s="35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5"/>
      <c r="E88" s="35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5"/>
      <c r="E96" s="35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5"/>
      <c r="E104" s="35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5"/>
      <c r="E112" s="35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5"/>
      <c r="E120" s="35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5"/>
      <c r="E128" s="35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5"/>
      <c r="E136" s="35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5"/>
      <c r="E144" s="35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5"/>
      <c r="E152" s="35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5"/>
      <c r="E160" s="35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5"/>
      <c r="E168" s="35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14170.8</v>
      </c>
      <c r="C175" s="32" t="n">
        <f aca="false">SUMIFS(Report!$U:$U,Report!$T:$T,"MERCADORIAS P/REVENDA",Report!$AA:$AA,"SIM",Report!$C:$C,A175)</f>
        <v>18056.61</v>
      </c>
      <c r="D175" s="33"/>
      <c r="E175" s="33"/>
      <c r="F175" s="32" t="n">
        <f aca="false">B175+C175</f>
        <v>32227.41</v>
      </c>
    </row>
    <row r="176" customFormat="false" ht="12.75" hidden="false" customHeight="true" outlineLevel="0" collapsed="false">
      <c r="A176" s="34" t="str">
        <f aca="false">"Subtotal Semana "&amp;TEXT(A169,"dd/mm/yyyy")&amp;" a "&amp;TEXT(A175,"dd/mm/yyyy")</f>
        <v>Subtotal Semana 26/05/2026 a 01/06/2026</v>
      </c>
      <c r="B176" s="24" t="n">
        <f aca="false">SUM(B169:B175)</f>
        <v>14170.8</v>
      </c>
      <c r="C176" s="24" t="n">
        <f aca="false">SUM(C169:C175)</f>
        <v>18056.61</v>
      </c>
      <c r="D176" s="35"/>
      <c r="E176" s="35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2095.94</v>
      </c>
      <c r="C181" s="32" t="n">
        <f aca="false">SUMIFS(Report!$U:$U,Report!$T:$T,"MERCADORIAS P/REVENDA",Report!$AA:$AA,"SIM",Report!$C:$C,A181)</f>
        <v>20508.81</v>
      </c>
      <c r="D181" s="33"/>
      <c r="E181" s="33"/>
      <c r="F181" s="32" t="n">
        <f aca="false">B181+C181</f>
        <v>22604.75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302</v>
      </c>
      <c r="C182" s="32" t="n">
        <f aca="false">SUMIFS(Report!$U:$U,Report!$T:$T,"MERCADORIAS P/REVENDA",Report!$AA:$AA,"SIM",Report!$C:$C,A182)</f>
        <v>5988.19</v>
      </c>
      <c r="D182" s="33"/>
      <c r="E182" s="33"/>
      <c r="F182" s="32" t="n">
        <f aca="false">B182+C182</f>
        <v>6290.19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1442.17</v>
      </c>
      <c r="C183" s="32" t="n">
        <f aca="false">SUMIFS(Report!$U:$U,Report!$T:$T,"MERCADORIAS P/REVENDA",Report!$AA:$AA,"SIM",Report!$C:$C,A183)</f>
        <v>24883.04</v>
      </c>
      <c r="D183" s="33"/>
      <c r="E183" s="33"/>
      <c r="F183" s="32" t="n">
        <f aca="false">B183+C183</f>
        <v>26325.21</v>
      </c>
    </row>
    <row r="184" customFormat="false" ht="12.75" hidden="false" customHeight="true" outlineLevel="0" collapsed="false">
      <c r="A184" s="34" t="str">
        <f aca="false">"Subtotal Semana "&amp;TEXT(A177,"dd/mm/yyyy")&amp;" a "&amp;TEXT(A183,"dd/mm/yyyy")</f>
        <v>Subtotal Semana 02/06/2026 a 08/06/2026</v>
      </c>
      <c r="B184" s="24" t="n">
        <f aca="false">SUM(B177:B183)</f>
        <v>41141.78</v>
      </c>
      <c r="C184" s="24" t="n">
        <f aca="false">SUM(C177:C183)</f>
        <v>95248.21</v>
      </c>
      <c r="D184" s="35"/>
      <c r="E184" s="35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695</v>
      </c>
      <c r="C189" s="32" t="n">
        <f aca="false">SUMIFS(Report!$U:$U,Report!$T:$T,"MERCADORIAS P/REVENDA",Report!$AA:$AA,"SIM",Report!$C:$C,A189)</f>
        <v>37562.11</v>
      </c>
      <c r="D189" s="33"/>
      <c r="E189" s="33"/>
      <c r="F189" s="32" t="n">
        <f aca="false">B189+C189</f>
        <v>38257.11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825.5</v>
      </c>
      <c r="C190" s="32" t="n">
        <f aca="false">SUMIFS(Report!$U:$U,Report!$T:$T,"MERCADORIAS P/REVENDA",Report!$AA:$AA,"SIM",Report!$C:$C,A190)</f>
        <v>1503.2</v>
      </c>
      <c r="D190" s="33"/>
      <c r="E190" s="33"/>
      <c r="F190" s="32" t="n">
        <f aca="false">B190+C190</f>
        <v>2328.7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5632.96</v>
      </c>
      <c r="C191" s="32" t="n">
        <f aca="false">SUMIFS(Report!$U:$U,Report!$T:$T,"MERCADORIAS P/REVENDA",Report!$AA:$AA,"SIM",Report!$C:$C,A191)</f>
        <v>11564.63</v>
      </c>
      <c r="D191" s="33"/>
      <c r="E191" s="33"/>
      <c r="F191" s="32" t="n">
        <f aca="false">B191+C191</f>
        <v>17197.59</v>
      </c>
    </row>
    <row r="192" customFormat="false" ht="12.75" hidden="false" customHeight="true" outlineLevel="0" collapsed="false">
      <c r="A192" s="34" t="str">
        <f aca="false">"Subtotal Semana "&amp;TEXT(A185,"dd/mm/yyyy")&amp;" a "&amp;TEXT(A191,"dd/mm/yyyy")</f>
        <v>Subtotal Semana 09/06/2026 a 15/06/2026</v>
      </c>
      <c r="B192" s="24" t="n">
        <f aca="false">SUM(B185:B191)</f>
        <v>31897.49</v>
      </c>
      <c r="C192" s="24" t="n">
        <f aca="false">SUM(C185:C191)</f>
        <v>92242.11</v>
      </c>
      <c r="D192" s="35"/>
      <c r="E192" s="35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2658.49</v>
      </c>
      <c r="C197" s="32" t="n">
        <f aca="false">SUMIFS(Report!$U:$U,Report!$T:$T,"MERCADORIAS P/REVENDA",Report!$AA:$AA,"SIM",Report!$C:$C,A197)</f>
        <v>36619.79</v>
      </c>
      <c r="D197" s="33"/>
      <c r="E197" s="33"/>
      <c r="F197" s="32" t="n">
        <f aca="false">B197+C197</f>
        <v>39278.28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465</v>
      </c>
      <c r="C198" s="32" t="n">
        <f aca="false">SUMIFS(Report!$U:$U,Report!$T:$T,"MERCADORIAS P/REVENDA",Report!$AA:$AA,"SIM",Report!$C:$C,A198)</f>
        <v>4748.8</v>
      </c>
      <c r="D198" s="33"/>
      <c r="E198" s="33"/>
      <c r="F198" s="32" t="n">
        <f aca="false">B198+C198</f>
        <v>5213.8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14280.28</v>
      </c>
      <c r="C199" s="32" t="n">
        <f aca="false">SUMIFS(Report!$U:$U,Report!$T:$T,"MERCADORIAS P/REVENDA",Report!$AA:$AA,"SIM",Report!$C:$C,A199)</f>
        <v>12600.66</v>
      </c>
      <c r="D199" s="33"/>
      <c r="E199" s="33"/>
      <c r="F199" s="32" t="n">
        <f aca="false">B199+C199</f>
        <v>26880.94</v>
      </c>
    </row>
    <row r="200" customFormat="false" ht="12.75" hidden="false" customHeight="true" outlineLevel="0" collapsed="false">
      <c r="A200" s="34" t="str">
        <f aca="false">"Subtotal Semana "&amp;TEXT(A193,"dd/mm/yyyy")&amp;" a "&amp;TEXT(A199,"dd/mm/yyyy")</f>
        <v>Subtotal Semana 16/06/2026 a 22/06/2026</v>
      </c>
      <c r="B200" s="24" t="n">
        <f aca="false">SUM(B193:B199)</f>
        <v>33788.01</v>
      </c>
      <c r="C200" s="24" t="n">
        <f aca="false">SUM(C193:C199)</f>
        <v>105040.49</v>
      </c>
      <c r="D200" s="35"/>
      <c r="E200" s="35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1516.15</v>
      </c>
      <c r="C205" s="32" t="n">
        <f aca="false">SUMIFS(Report!$U:$U,Report!$T:$T,"MERCADORIAS P/REVENDA",Report!$AA:$AA,"SIM",Report!$C:$C,A205)</f>
        <v>43869.69</v>
      </c>
      <c r="D205" s="33"/>
      <c r="E205" s="33"/>
      <c r="F205" s="32" t="n">
        <f aca="false">B205+C205</f>
        <v>45385.84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487</v>
      </c>
      <c r="C206" s="32" t="n">
        <f aca="false">SUMIFS(Report!$U:$U,Report!$T:$T,"MERCADORIAS P/REVENDA",Report!$AA:$AA,"SIM",Report!$C:$C,A206)</f>
        <v>0</v>
      </c>
      <c r="D206" s="33"/>
      <c r="E206" s="33"/>
      <c r="F206" s="32" t="n">
        <f aca="false">B206+C206</f>
        <v>487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5550.81</v>
      </c>
      <c r="C207" s="32" t="n">
        <f aca="false">SUMIFS(Report!$U:$U,Report!$T:$T,"MERCADORIAS P/REVENDA",Report!$AA:$AA,"SIM",Report!$C:$C,A207)</f>
        <v>7710.64</v>
      </c>
      <c r="D207" s="33"/>
      <c r="E207" s="33"/>
      <c r="F207" s="32" t="n">
        <f aca="false">B207+C207</f>
        <v>13261.45</v>
      </c>
    </row>
    <row r="208" customFormat="false" ht="12.75" hidden="false" customHeight="true" outlineLevel="0" collapsed="false">
      <c r="A208" s="34" t="str">
        <f aca="false">"Subtotal Semana "&amp;TEXT(A201,"dd/mm/yyyy")&amp;" a "&amp;TEXT(A207,"dd/mm/yyyy")</f>
        <v>Subtotal Semana 23/06/2026 a 29/06/2026</v>
      </c>
      <c r="B208" s="24" t="n">
        <f aca="false">SUM(B201:B207)</f>
        <v>19866.67</v>
      </c>
      <c r="C208" s="24" t="n">
        <f aca="false">SUM(C201:C207)</f>
        <v>107752.07</v>
      </c>
      <c r="D208" s="35"/>
      <c r="E208" s="35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2527.8</v>
      </c>
      <c r="C213" s="32" t="n">
        <f aca="false">SUMIFS(Report!$U:$U,Report!$T:$T,"MERCADORIAS P/REVENDA",Report!$AA:$AA,"SIM",Report!$C:$C,A213)</f>
        <v>25036.54</v>
      </c>
      <c r="D213" s="33"/>
      <c r="E213" s="33"/>
      <c r="F213" s="32" t="n">
        <f aca="false">B213+C213</f>
        <v>27564.34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517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517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34085.51</v>
      </c>
      <c r="C215" s="32" t="n">
        <f aca="false">SUMIFS(Report!$U:$U,Report!$T:$T,"MERCADORIAS P/REVENDA",Report!$AA:$AA,"SIM",Report!$C:$C,A215)</f>
        <v>3020.73</v>
      </c>
      <c r="D215" s="33"/>
      <c r="E215" s="33"/>
      <c r="F215" s="32" t="n">
        <f aca="false">B215+C215</f>
        <v>37106.24</v>
      </c>
    </row>
    <row r="216" customFormat="false" ht="12.75" hidden="false" customHeight="true" outlineLevel="0" collapsed="false">
      <c r="A216" s="34" t="str">
        <f aca="false">"Subtotal Semana "&amp;TEXT(A209,"dd/mm/yyyy")&amp;" a "&amp;TEXT(A215,"dd/mm/yyyy")</f>
        <v>Subtotal Semana 30/06/2026 a 06/07/2026</v>
      </c>
      <c r="B216" s="24" t="n">
        <f aca="false">SUM(B209:B215)</f>
        <v>61618.58</v>
      </c>
      <c r="C216" s="24" t="n">
        <f aca="false">SUM(C209:C215)</f>
        <v>82239.28</v>
      </c>
      <c r="D216" s="35"/>
      <c r="E216" s="35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7945.62</v>
      </c>
      <c r="C221" s="32" t="n">
        <f aca="false">SUMIFS(Report!$U:$U,Report!$T:$T,"MERCADORIAS P/REVENDA",Report!$AA:$AA,"SIM",Report!$C:$C,A221)</f>
        <v>16345.65</v>
      </c>
      <c r="D221" s="33"/>
      <c r="E221" s="33"/>
      <c r="F221" s="32" t="n">
        <f aca="false">B221+C221</f>
        <v>24291.27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534</v>
      </c>
      <c r="C222" s="32" t="n">
        <f aca="false">SUMIFS(Report!$U:$U,Report!$T:$T,"MERCADORIAS P/REVENDA",Report!$AA:$AA,"SIM",Report!$C:$C,A222)</f>
        <v>0</v>
      </c>
      <c r="D222" s="33"/>
      <c r="E222" s="33"/>
      <c r="F222" s="32" t="n">
        <f aca="false">B222+C222</f>
        <v>534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9131.28</v>
      </c>
      <c r="C223" s="32" t="n">
        <f aca="false">SUMIFS(Report!$U:$U,Report!$T:$T,"MERCADORIAS P/REVENDA",Report!$AA:$AA,"SIM",Report!$C:$C,A223)</f>
        <v>1061.17</v>
      </c>
      <c r="D223" s="33"/>
      <c r="E223" s="33"/>
      <c r="F223" s="32" t="n">
        <f aca="false">B223+C223</f>
        <v>10192.45</v>
      </c>
    </row>
    <row r="224" customFormat="false" ht="12.75" hidden="false" customHeight="true" outlineLevel="0" collapsed="false">
      <c r="A224" s="34" t="str">
        <f aca="false">"Subtotal Semana "&amp;TEXT(A217,"dd/mm/yyyy")&amp;" a "&amp;TEXT(A223,"dd/mm/yyyy")</f>
        <v>Subtotal Semana 07/07/2026 a 13/07/2026</v>
      </c>
      <c r="B224" s="24" t="n">
        <f aca="false">SUM(B217:B223)</f>
        <v>24047.33</v>
      </c>
      <c r="C224" s="24" t="n">
        <f aca="false">SUM(C217:C223)</f>
        <v>91627.04</v>
      </c>
      <c r="D224" s="35"/>
      <c r="E224" s="35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3810.79</v>
      </c>
      <c r="C229" s="32" t="n">
        <f aca="false">SUMIFS(Report!$U:$U,Report!$T:$T,"MERCADORIAS P/REVENDA",Report!$AA:$AA,"SIM",Report!$C:$C,A229)</f>
        <v>7148.08</v>
      </c>
      <c r="D229" s="33"/>
      <c r="E229" s="33"/>
      <c r="F229" s="32" t="n">
        <f aca="false">B229+C229</f>
        <v>10958.87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745</v>
      </c>
      <c r="C230" s="32" t="n">
        <f aca="false">SUMIFS(Report!$U:$U,Report!$T:$T,"MERCADORIAS P/REVENDA",Report!$AA:$AA,"SIM",Report!$C:$C,A230)</f>
        <v>3841.24</v>
      </c>
      <c r="D230" s="33"/>
      <c r="E230" s="33"/>
      <c r="F230" s="32" t="n">
        <f aca="false">B230+C230</f>
        <v>4586.24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17224.57</v>
      </c>
      <c r="C231" s="32" t="n">
        <f aca="false">SUMIFS(Report!$U:$U,Report!$T:$T,"MERCADORIAS P/REVENDA",Report!$AA:$AA,"SIM",Report!$C:$C,A231)</f>
        <v>5093.38</v>
      </c>
      <c r="D231" s="33"/>
      <c r="E231" s="33"/>
      <c r="F231" s="32" t="n">
        <f aca="false">B231+C231</f>
        <v>22317.95</v>
      </c>
    </row>
    <row r="232" customFormat="false" ht="12.75" hidden="false" customHeight="true" outlineLevel="0" collapsed="false">
      <c r="A232" s="34" t="str">
        <f aca="false">"Subtotal Semana "&amp;TEXT(A225,"dd/mm/yyyy")&amp;" a "&amp;TEXT(A231,"dd/mm/yyyy")</f>
        <v>Subtotal Semana 14/07/2026 a 20/07/2026</v>
      </c>
      <c r="B232" s="24" t="n">
        <f aca="false">SUM(B225:B231)</f>
        <v>60084.54</v>
      </c>
      <c r="C232" s="24" t="n">
        <f aca="false">SUM(C225:C231)</f>
        <v>158950.85</v>
      </c>
      <c r="D232" s="35"/>
      <c r="E232" s="35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2553.93</v>
      </c>
      <c r="C237" s="32" t="n">
        <f aca="false">SUMIFS(Report!$U:$U,Report!$T:$T,"MERCADORIAS P/REVENDA",Report!$AA:$AA,"SIM",Report!$C:$C,A237)</f>
        <v>5996.37</v>
      </c>
      <c r="D237" s="33"/>
      <c r="E237" s="33"/>
      <c r="F237" s="32" t="n">
        <f aca="false">B237+C237</f>
        <v>8550.3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845.9</v>
      </c>
      <c r="C238" s="32" t="n">
        <f aca="false">SUMIFS(Report!$U:$U,Report!$T:$T,"MERCADORIAS P/REVENDA",Report!$AA:$AA,"SIM",Report!$C:$C,A238)</f>
        <v>280</v>
      </c>
      <c r="D238" s="33"/>
      <c r="E238" s="33"/>
      <c r="F238" s="32" t="n">
        <f aca="false">B238+C238</f>
        <v>1125.9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13602.57</v>
      </c>
      <c r="C239" s="32" t="n">
        <f aca="false">SUMIFS(Report!$U:$U,Report!$T:$T,"MERCADORIAS P/REVENDA",Report!$AA:$AA,"SIM",Report!$C:$C,A239)</f>
        <v>16554.98</v>
      </c>
      <c r="D239" s="33"/>
      <c r="E239" s="33"/>
      <c r="F239" s="32" t="n">
        <f aca="false">B239+C239</f>
        <v>30157.55</v>
      </c>
    </row>
    <row r="240" customFormat="false" ht="12.75" hidden="false" customHeight="true" outlineLevel="0" collapsed="false">
      <c r="A240" s="34" t="str">
        <f aca="false">"Subtotal Semana "&amp;TEXT(A233,"dd/mm/yyyy")&amp;" a "&amp;TEXT(A239,"dd/mm/yyyy")</f>
        <v>Subtotal Semana 21/07/2026 a 27/07/2026</v>
      </c>
      <c r="B240" s="24" t="n">
        <f aca="false">SUM(B233:B239)</f>
        <v>34398.91</v>
      </c>
      <c r="C240" s="24" t="n">
        <f aca="false">SUM(C233:C239)</f>
        <v>76386.68</v>
      </c>
      <c r="D240" s="35"/>
      <c r="E240" s="35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3580.74</v>
      </c>
      <c r="C245" s="32" t="n">
        <f aca="false">SUMIFS(Report!$U:$U,Report!$T:$T,"MERCADORIAS P/REVENDA",Report!$AA:$AA,"SIM",Report!$C:$C,A245)</f>
        <v>10665.19</v>
      </c>
      <c r="D245" s="33"/>
      <c r="E245" s="33"/>
      <c r="F245" s="32" t="n">
        <f aca="false">B245+C245</f>
        <v>14245.93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4965.71</v>
      </c>
      <c r="C246" s="32" t="n">
        <f aca="false">SUMIFS(Report!$U:$U,Report!$T:$T,"MERCADORIAS P/REVENDA",Report!$AA:$AA,"SIM",Report!$C:$C,A246)</f>
        <v>836.5</v>
      </c>
      <c r="D246" s="33"/>
      <c r="E246" s="33"/>
      <c r="F246" s="32" t="n">
        <f aca="false">B246+C246</f>
        <v>5802.21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12843.74</v>
      </c>
      <c r="C247" s="32" t="n">
        <f aca="false">SUMIFS(Report!$U:$U,Report!$T:$T,"MERCADORIAS P/REVENDA",Report!$AA:$AA,"SIM",Report!$C:$C,A247)</f>
        <v>15203.71</v>
      </c>
      <c r="D247" s="33"/>
      <c r="E247" s="33"/>
      <c r="F247" s="32" t="n">
        <f aca="false">B247+C247</f>
        <v>28047.45</v>
      </c>
    </row>
    <row r="248" customFormat="false" ht="12.75" hidden="false" customHeight="true" outlineLevel="0" collapsed="false">
      <c r="A248" s="34" t="str">
        <f aca="false">"Subtotal Semana "&amp;TEXT(A241,"dd/mm/yyyy")&amp;" a "&amp;TEXT(A247,"dd/mm/yyyy")</f>
        <v>Subtotal Semana 28/07/2026 a 03/08/2026</v>
      </c>
      <c r="B248" s="24" t="n">
        <f aca="false">SUM(B241:B247)</f>
        <v>31676.92</v>
      </c>
      <c r="C248" s="24" t="n">
        <f aca="false">SUM(C241:C247)</f>
        <v>82794.78</v>
      </c>
      <c r="D248" s="35"/>
      <c r="E248" s="35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1277</v>
      </c>
      <c r="C253" s="32" t="n">
        <f aca="false">SUMIFS(Report!$U:$U,Report!$T:$T,"MERCADORIAS P/REVENDA",Report!$AA:$AA,"SIM",Report!$C:$C,A253)</f>
        <v>9648.58</v>
      </c>
      <c r="D253" s="33"/>
      <c r="E253" s="33"/>
      <c r="F253" s="32" t="n">
        <f aca="false">B253+C253</f>
        <v>10925.58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574</v>
      </c>
      <c r="C254" s="32" t="n">
        <f aca="false">SUMIFS(Report!$U:$U,Report!$T:$T,"MERCADORIAS P/REVENDA",Report!$AA:$AA,"SIM",Report!$C:$C,A254)</f>
        <v>1207.04</v>
      </c>
      <c r="D254" s="33"/>
      <c r="E254" s="33"/>
      <c r="F254" s="32" t="n">
        <f aca="false">B254+C254</f>
        <v>1781.04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9536.33</v>
      </c>
      <c r="C255" s="32" t="n">
        <f aca="false">SUMIFS(Report!$U:$U,Report!$T:$T,"MERCADORIAS P/REVENDA",Report!$AA:$AA,"SIM",Report!$C:$C,A255)</f>
        <v>11664.38</v>
      </c>
      <c r="D255" s="33"/>
      <c r="E255" s="33"/>
      <c r="F255" s="32" t="n">
        <f aca="false">B255+C255</f>
        <v>21200.71</v>
      </c>
    </row>
    <row r="256" customFormat="false" ht="12.75" hidden="false" customHeight="true" outlineLevel="0" collapsed="false">
      <c r="A256" s="34" t="str">
        <f aca="false">"Subtotal Semana "&amp;TEXT(A249,"dd/mm/yyyy")&amp;" a "&amp;TEXT(A255,"dd/mm/yyyy")</f>
        <v>Subtotal Semana 04/08/2026 a 10/08/2026</v>
      </c>
      <c r="B256" s="24" t="n">
        <f aca="false">SUM(B249:B255)</f>
        <v>41313.14</v>
      </c>
      <c r="C256" s="24" t="n">
        <f aca="false">SUM(C249:C255)</f>
        <v>78193.43</v>
      </c>
      <c r="D256" s="35"/>
      <c r="E256" s="35"/>
      <c r="F256" s="24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1671.67</v>
      </c>
      <c r="C261" s="32" t="n">
        <f aca="false">SUMIFS(Report!$U:$U,Report!$T:$T,"MERCADORIAS P/REVENDA",Report!$AA:$AA,"SIM",Report!$C:$C,A261)</f>
        <v>10172.98</v>
      </c>
      <c r="D261" s="33"/>
      <c r="E261" s="33"/>
      <c r="F261" s="32" t="n">
        <f aca="false">B261+C261</f>
        <v>11844.65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720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720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5447.03</v>
      </c>
      <c r="C263" s="32" t="n">
        <f aca="false">SUMIFS(Report!$U:$U,Report!$T:$T,"MERCADORIAS P/REVENDA",Report!$AA:$AA,"SIM",Report!$C:$C,A263)</f>
        <v>18751.92</v>
      </c>
      <c r="D263" s="33"/>
      <c r="E263" s="33"/>
      <c r="F263" s="32" t="n">
        <f aca="false">B263+C263</f>
        <v>24198.95</v>
      </c>
    </row>
    <row r="264" customFormat="false" ht="12.75" hidden="false" customHeight="true" outlineLevel="0" collapsed="false">
      <c r="A264" s="34" t="str">
        <f aca="false">"Subtotal Semana "&amp;TEXT(A257,"dd/mm/yyyy")&amp;" a "&amp;TEXT(A263,"dd/mm/yyyy")</f>
        <v>Subtotal Semana 11/08/2026 a 17/08/2026</v>
      </c>
      <c r="B264" s="24" t="n">
        <f aca="false">SUM(B257:B263)</f>
        <v>22831.48</v>
      </c>
      <c r="C264" s="24" t="n">
        <f aca="false">SUM(C257:C263)</f>
        <v>84347.21</v>
      </c>
      <c r="D264" s="35"/>
      <c r="E264" s="35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14121.97</v>
      </c>
      <c r="C269" s="32" t="n">
        <f aca="false">SUMIFS(Report!$U:$U,Report!$T:$T,"MERCADORIAS P/REVENDA",Report!$AA:$AA,"SIM",Report!$C:$C,A269)</f>
        <v>19117.32</v>
      </c>
      <c r="D269" s="33"/>
      <c r="E269" s="33"/>
      <c r="F269" s="32" t="n">
        <f aca="false">B269+C269</f>
        <v>33239.29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547</v>
      </c>
      <c r="C270" s="32" t="n">
        <f aca="false">SUMIFS(Report!$U:$U,Report!$T:$T,"MERCADORIAS P/REVENDA",Report!$AA:$AA,"SIM",Report!$C:$C,A270)</f>
        <v>1760.2</v>
      </c>
      <c r="D270" s="33"/>
      <c r="E270" s="33"/>
      <c r="F270" s="32" t="n">
        <f aca="false">B270+C270</f>
        <v>2307.2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692.73</v>
      </c>
      <c r="C271" s="32" t="n">
        <f aca="false">SUMIFS(Report!$U:$U,Report!$T:$T,"MERCADORIAS P/REVENDA",Report!$AA:$AA,"SIM",Report!$C:$C,A271)</f>
        <v>9730.49</v>
      </c>
      <c r="D271" s="33"/>
      <c r="E271" s="33"/>
      <c r="F271" s="32" t="n">
        <f aca="false">B271+C271</f>
        <v>10423.22</v>
      </c>
    </row>
    <row r="272" customFormat="false" ht="12.75" hidden="false" customHeight="true" outlineLevel="0" collapsed="false">
      <c r="A272" s="34" t="str">
        <f aca="false">"Subtotal Semana "&amp;TEXT(A265,"dd/mm/yyyy")&amp;" a "&amp;TEXT(A271,"dd/mm/yyyy")</f>
        <v>Subtotal Semana 18/08/2026 a 24/08/2026</v>
      </c>
      <c r="B272" s="24" t="n">
        <f aca="false">SUM(B265:B271)</f>
        <v>40513.67</v>
      </c>
      <c r="C272" s="24" t="n">
        <f aca="false">SUM(C265:C271)</f>
        <v>79252.73</v>
      </c>
      <c r="D272" s="35"/>
      <c r="E272" s="35"/>
      <c r="F272" s="24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714.53</v>
      </c>
      <c r="C277" s="32" t="n">
        <f aca="false">SUMIFS(Report!$U:$U,Report!$T:$T,"MERCADORIAS P/REVENDA",Report!$AA:$AA,"SIM",Report!$C:$C,A277)</f>
        <v>7821.54</v>
      </c>
      <c r="D277" s="33"/>
      <c r="E277" s="33"/>
      <c r="F277" s="32" t="n">
        <f aca="false">B277+C277</f>
        <v>8536.07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300</v>
      </c>
      <c r="C278" s="32" t="n">
        <f aca="false">SUMIFS(Report!$U:$U,Report!$T:$T,"MERCADORIAS P/REVENDA",Report!$AA:$AA,"SIM",Report!$C:$C,A278)</f>
        <v>0</v>
      </c>
      <c r="D278" s="33"/>
      <c r="E278" s="33"/>
      <c r="F278" s="32" t="n">
        <f aca="false">B278+C278</f>
        <v>300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1902.27</v>
      </c>
      <c r="C279" s="32" t="n">
        <f aca="false">SUMIFS(Report!$U:$U,Report!$T:$T,"MERCADORIAS P/REVENDA",Report!$AA:$AA,"SIM",Report!$C:$C,A279)</f>
        <v>19475.58</v>
      </c>
      <c r="D279" s="33"/>
      <c r="E279" s="33"/>
      <c r="F279" s="32" t="n">
        <f aca="false">B279+C279</f>
        <v>21377.85</v>
      </c>
    </row>
    <row r="280" customFormat="false" ht="12.75" hidden="false" customHeight="true" outlineLevel="0" collapsed="false">
      <c r="A280" s="34" t="str">
        <f aca="false">"Subtotal Semana "&amp;TEXT(A273,"dd/mm/yyyy")&amp;" a "&amp;TEXT(A279,"dd/mm/yyyy")</f>
        <v>Subtotal Semana 25/08/2026 a 31/08/2026</v>
      </c>
      <c r="B280" s="24" t="n">
        <f aca="false">SUM(B273:B279)</f>
        <v>14376.35</v>
      </c>
      <c r="C280" s="24" t="n">
        <f aca="false">SUM(C273:C279)</f>
        <v>97220.53</v>
      </c>
      <c r="D280" s="35"/>
      <c r="E280" s="35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166.52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22076.87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20798.57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35539.7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3255.53</v>
      </c>
      <c r="C285" s="32" t="n">
        <f aca="false">SUMIFS(Report!$U:$U,Report!$T:$T,"MERCADORIAS P/REVENDA",Report!$AA:$AA,"SIM",Report!$C:$C,A285)</f>
        <v>6376.79</v>
      </c>
      <c r="D285" s="33"/>
      <c r="E285" s="33"/>
      <c r="F285" s="32" t="n">
        <f aca="false">B285+C285</f>
        <v>9632.32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787.32</v>
      </c>
      <c r="D286" s="33"/>
      <c r="E286" s="33"/>
      <c r="F286" s="32" t="n">
        <f aca="false">B286+C286</f>
        <v>787.32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0</v>
      </c>
      <c r="C287" s="32" t="n">
        <f aca="false">SUMIFS(Report!$U:$U,Report!$T:$T,"MERCADORIAS P/REVENDA",Report!$AA:$AA,"SIM",Report!$C:$C,A287)</f>
        <v>13201.29</v>
      </c>
      <c r="D287" s="33"/>
      <c r="E287" s="33"/>
      <c r="F287" s="32" t="n">
        <f aca="false">B287+C287</f>
        <v>13201.29</v>
      </c>
    </row>
    <row r="288" customFormat="false" ht="12.75" hidden="false" customHeight="true" outlineLevel="0" collapsed="false">
      <c r="A288" s="34" t="str">
        <f aca="false">"Subtotal Semana "&amp;TEXT(A281,"dd/mm/yyyy")&amp;" a "&amp;TEXT(A287,"dd/mm/yyyy")</f>
        <v>Subtotal Semana 01/09/2026 a 07/09/2026</v>
      </c>
      <c r="B288" s="24" t="n">
        <f aca="false">SUM(B281:B287)</f>
        <v>38785.56</v>
      </c>
      <c r="C288" s="24" t="n">
        <f aca="false">SUM(C281:C287)</f>
        <v>81725.92</v>
      </c>
      <c r="D288" s="35"/>
      <c r="E288" s="35"/>
      <c r="F288" s="24" t="n">
        <f aca="false">B288+C288</f>
        <v>120511.48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9500</v>
      </c>
      <c r="C289" s="17" t="n">
        <f aca="false">SUMIFS(Report!$U:$U,Report!$T:$T,"MERCADORIAS P/REVENDA",Report!$AA:$AA,"SIM",Report!$C:$C,A289)</f>
        <v>16953.16</v>
      </c>
      <c r="F289" s="17" t="n">
        <f aca="false">B289+C289</f>
        <v>26453.16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13118.8</v>
      </c>
      <c r="F290" s="17" t="n">
        <f aca="false">B290+C290</f>
        <v>14234.67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7489.81</v>
      </c>
      <c r="F291" s="17" t="n">
        <f aca="false">B291+C291</f>
        <v>15549.73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9665.91</v>
      </c>
      <c r="C292" s="17" t="n">
        <f aca="false">SUMIFS(Report!$U:$U,Report!$T:$T,"MERCADORIAS P/REVENDA",Report!$AA:$AA,"SIM",Report!$C:$C,A292)</f>
        <v>13410.55</v>
      </c>
      <c r="F292" s="17" t="n">
        <f aca="false">B292+C292</f>
        <v>23076.46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538.03</v>
      </c>
      <c r="C293" s="32" t="n">
        <f aca="false">SUMIFS(Report!$U:$U,Report!$T:$T,"MERCADORIAS P/REVENDA",Report!$AA:$AA,"SIM",Report!$C:$C,A293)</f>
        <v>5443</v>
      </c>
      <c r="D293" s="33"/>
      <c r="E293" s="33"/>
      <c r="F293" s="32" t="n">
        <f aca="false">B293+C293</f>
        <v>5981.03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0</v>
      </c>
      <c r="C294" s="32" t="n">
        <f aca="false">SUMIFS(Report!$U:$U,Report!$T:$T,"MERCADORIAS P/REVENDA",Report!$AA:$AA,"SIM",Report!$C:$C,A294)</f>
        <v>0</v>
      </c>
      <c r="D294" s="33"/>
      <c r="E294" s="33"/>
      <c r="F294" s="32" t="n">
        <f aca="false">B294+C294</f>
        <v>0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3000</v>
      </c>
      <c r="C295" s="32" t="n">
        <f aca="false">SUMIFS(Report!$U:$U,Report!$T:$T,"MERCADORIAS P/REVENDA",Report!$AA:$AA,"SIM",Report!$C:$C,A295)</f>
        <v>12610.88</v>
      </c>
      <c r="D295" s="33"/>
      <c r="E295" s="33"/>
      <c r="F295" s="32" t="n">
        <f aca="false">B295+C295</f>
        <v>15610.88</v>
      </c>
    </row>
    <row r="296" customFormat="false" ht="12.75" hidden="false" customHeight="true" outlineLevel="0" collapsed="false">
      <c r="A296" s="34" t="str">
        <f aca="false">"Subtotal Semana "&amp;TEXT(A289,"dd/mm/yyyy")&amp;" a "&amp;TEXT(A295,"dd/mm/yyyy")</f>
        <v>Subtotal Semana 08/09/2026 a 14/09/2026</v>
      </c>
      <c r="B296" s="24" t="n">
        <f aca="false">SUM(B289:B295)</f>
        <v>31879.73</v>
      </c>
      <c r="C296" s="24" t="n">
        <f aca="false">SUM(C289:C295)</f>
        <v>69026.2</v>
      </c>
      <c r="D296" s="35"/>
      <c r="E296" s="35"/>
      <c r="F296" s="24" t="n">
        <f aca="false">B296+C296</f>
        <v>100905.93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3415.81</v>
      </c>
      <c r="F297" s="17" t="n">
        <f aca="false">B297+C297</f>
        <v>3818.66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7331.46</v>
      </c>
      <c r="F298" s="17" t="n">
        <f aca="false">B298+C298</f>
        <v>9639.53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5635.14</v>
      </c>
      <c r="F299" s="17" t="n">
        <f aca="false">B299+C299</f>
        <v>9986.66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7356.21</v>
      </c>
      <c r="F300" s="17" t="n">
        <f aca="false">B300+C300</f>
        <v>10866.55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538.02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538.02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4228.26</v>
      </c>
      <c r="C302" s="32" t="n">
        <f aca="false">SUMIFS(Report!$U:$U,Report!$T:$T,"MERCADORIAS P/REVENDA",Report!$AA:$AA,"SIM",Report!$C:$C,A302)</f>
        <v>203.79</v>
      </c>
      <c r="D302" s="33"/>
      <c r="E302" s="33"/>
      <c r="F302" s="32" t="n">
        <f aca="false">B302+C302</f>
        <v>4432.05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2532.67</v>
      </c>
      <c r="D303" s="33"/>
      <c r="E303" s="33"/>
      <c r="F303" s="32" t="n">
        <f aca="false">B303+C303</f>
        <v>2532.67</v>
      </c>
    </row>
    <row r="304" customFormat="false" ht="12.75" hidden="false" customHeight="true" outlineLevel="0" collapsed="false">
      <c r="A304" s="34" t="str">
        <f aca="false">"Subtotal Semana "&amp;TEXT(A297,"dd/mm/yyyy")&amp;" a "&amp;TEXT(A303,"dd/mm/yyyy")</f>
        <v>Subtotal Semana 15/09/2026 a 21/09/2026</v>
      </c>
      <c r="B304" s="24" t="n">
        <f aca="false">SUM(B297:B303)</f>
        <v>15339.06</v>
      </c>
      <c r="C304" s="24" t="n">
        <f aca="false">SUM(C297:C303)</f>
        <v>26475.08</v>
      </c>
      <c r="D304" s="35"/>
      <c r="E304" s="35"/>
      <c r="F304" s="24" t="n">
        <f aca="false">B304+C304</f>
        <v>41814.14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3456.08</v>
      </c>
      <c r="F306" s="17" t="n">
        <f aca="false">B306+C306</f>
        <v>4571.94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1268.35</v>
      </c>
      <c r="F307" s="17" t="n">
        <f aca="false">B307+C307</f>
        <v>1268.35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3455.03</v>
      </c>
      <c r="F308" s="17" t="n">
        <f aca="false">B308+C308</f>
        <v>4827.57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0</v>
      </c>
      <c r="D309" s="33"/>
      <c r="E309" s="33"/>
      <c r="F309" s="32" t="n">
        <f aca="false">B309+C309</f>
        <v>0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0</v>
      </c>
      <c r="C311" s="32" t="n">
        <f aca="false">SUMIFS(Report!$U:$U,Report!$T:$T,"MERCADORIAS P/REVENDA",Report!$AA:$AA,"SIM",Report!$C:$C,A311)</f>
        <v>1589.98</v>
      </c>
      <c r="D311" s="33"/>
      <c r="E311" s="33"/>
      <c r="F311" s="32" t="n">
        <f aca="false">B311+C311</f>
        <v>1589.98</v>
      </c>
    </row>
    <row r="312" customFormat="false" ht="12.75" hidden="false" customHeight="true" outlineLevel="0" collapsed="false">
      <c r="A312" s="34" t="str">
        <f aca="false">"Subtotal Semana "&amp;TEXT(A305,"dd/mm/yyyy")&amp;" a "&amp;TEXT(A311,"dd/mm/yyyy")</f>
        <v>Subtotal Semana 22/09/2026 a 28/09/2026</v>
      </c>
      <c r="B312" s="24" t="n">
        <f aca="false">SUM(B305:B311)</f>
        <v>12877.04</v>
      </c>
      <c r="C312" s="24" t="n">
        <f aca="false">SUM(C305:C311)</f>
        <v>14006.96</v>
      </c>
      <c r="D312" s="35"/>
      <c r="E312" s="35"/>
      <c r="F312" s="24" t="n">
        <f aca="false">B312+C312</f>
        <v>26884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2728.37</v>
      </c>
      <c r="F314" s="17" t="n">
        <f aca="false">B314+C314</f>
        <v>2728.37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1496.53</v>
      </c>
      <c r="F316" s="17" t="n">
        <f aca="false">B316+C316</f>
        <v>11333.82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1000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1000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2869.11</v>
      </c>
      <c r="C319" s="32" t="n">
        <f aca="false">SUMIFS(Report!$U:$U,Report!$T:$T,"MERCADORIAS P/REVENDA",Report!$AA:$AA,"SIM",Report!$C:$C,A319)</f>
        <v>728.68</v>
      </c>
      <c r="D319" s="33"/>
      <c r="E319" s="33"/>
      <c r="F319" s="32" t="n">
        <f aca="false">B319+C319</f>
        <v>3597.79</v>
      </c>
    </row>
    <row r="320" customFormat="false" ht="12.75" hidden="false" customHeight="true" outlineLevel="0" collapsed="false">
      <c r="A320" s="34" t="str">
        <f aca="false">"Subtotal Semana "&amp;TEXT(A313,"dd/mm/yyyy")&amp;" a "&amp;TEXT(A319,"dd/mm/yyyy")</f>
        <v>Subtotal Semana 29/09/2026 a 05/10/2026</v>
      </c>
      <c r="B320" s="24" t="n">
        <f aca="false">SUM(B313:B319)</f>
        <v>13706.4</v>
      </c>
      <c r="C320" s="24" t="n">
        <f aca="false">SUM(C313:C319)</f>
        <v>5795.87</v>
      </c>
      <c r="D320" s="35"/>
      <c r="E320" s="35"/>
      <c r="F320" s="24" t="n">
        <f aca="false">B320+C320</f>
        <v>19502.27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3215.31</v>
      </c>
      <c r="F324" s="17" t="n">
        <f aca="false">B324+C324</f>
        <v>3215.31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7995.76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7995.76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524.87</v>
      </c>
      <c r="D327" s="33"/>
      <c r="E327" s="33"/>
      <c r="F327" s="32" t="n">
        <f aca="false">B327+C327</f>
        <v>524.87</v>
      </c>
    </row>
    <row r="328" customFormat="false" ht="12.75" hidden="false" customHeight="true" outlineLevel="0" collapsed="false">
      <c r="A328" s="34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5293.39</v>
      </c>
      <c r="D328" s="35"/>
      <c r="E328" s="35"/>
      <c r="F328" s="24" t="n">
        <f aca="false">B328+C328</f>
        <v>13289.15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4121.66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4121.66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2510.34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2510.34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5"/>
      <c r="E336" s="35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256.8</v>
      </c>
      <c r="C342" s="32" t="n">
        <f aca="false">SUMIFS(Report!$U:$U,Report!$T:$T,"MERCADORIAS P/REVENDA",Report!$AA:$AA,"SIM",Report!$C:$C,A342)</f>
        <v>1615.17</v>
      </c>
      <c r="D342" s="33"/>
      <c r="E342" s="33"/>
      <c r="F342" s="32" t="n">
        <f aca="false">B342+C342</f>
        <v>1871.97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5"/>
      <c r="E344" s="35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9837.29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9837.29</v>
      </c>
    </row>
    <row r="352" customFormat="false" ht="12.75" hidden="false" customHeight="true" outlineLevel="0" collapsed="false">
      <c r="A352" s="34" t="str">
        <f aca="false">"Subtotal Semana "&amp;TEXT(A345,"dd/mm/yyyy")&amp;" a "&amp;TEXT(A351,"dd/mm/yyyy")</f>
        <v>Subtotal Semana 27/10/2026 a 02/11/2026</v>
      </c>
      <c r="B352" s="24" t="n">
        <f aca="false">SUM(B345:B351)</f>
        <v>9837.29</v>
      </c>
      <c r="C352" s="24" t="n">
        <f aca="false">SUM(C345:C351)</f>
        <v>0</v>
      </c>
      <c r="D352" s="35"/>
      <c r="E352" s="35"/>
      <c r="F352" s="24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tr">
        <f aca="false">"Subtotal Semana "&amp;TEXT(A353,"dd/mm/yyyy")&amp;" a "&amp;TEXT(A359,"dd/mm/yyyy")</f>
        <v>Subtotal Semana 03/11/2026 a 09/11/2026</v>
      </c>
      <c r="B360" s="24" t="n">
        <f aca="false">SUM(B353:B359)</f>
        <v>1437.61</v>
      </c>
      <c r="C360" s="24" t="n">
        <f aca="false">SUM(C353:C359)</f>
        <v>0</v>
      </c>
      <c r="D360" s="35"/>
      <c r="E360" s="35"/>
      <c r="F360" s="24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402.85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402.85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tr">
        <f aca="false">"Subtotal Semana "&amp;TEXT(A361,"dd/mm/yyyy")&amp;" a "&amp;TEXT(A367,"dd/mm/yyyy")</f>
        <v>Subtotal Semana 10/11/2026 a 16/11/2026</v>
      </c>
      <c r="B368" s="24" t="n">
        <f aca="false">SUM(B361:B367)</f>
        <v>8921.11</v>
      </c>
      <c r="C368" s="24" t="n">
        <f aca="false">SUM(C361:C367)</f>
        <v>0</v>
      </c>
      <c r="D368" s="35"/>
      <c r="E368" s="35"/>
      <c r="F368" s="24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10388.64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10388.64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tr">
        <f aca="false">"Subtotal Semana "&amp;TEXT(A369,"dd/mm/yyyy")&amp;" a "&amp;TEXT(A375,"dd/mm/yyyy")</f>
        <v>Subtotal Semana 17/11/2026 a 23/11/2026</v>
      </c>
      <c r="B376" s="24" t="n">
        <f aca="false">SUM(B369:B375)</f>
        <v>19902.25</v>
      </c>
      <c r="C376" s="24" t="n">
        <f aca="false">SUM(C369:C375)</f>
        <v>0</v>
      </c>
      <c r="D376" s="35"/>
      <c r="E376" s="35"/>
      <c r="F376" s="24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tr">
        <f aca="false">"Subtotal Semana "&amp;TEXT(A377,"dd/mm/yyyy")&amp;" a "&amp;TEXT(A383,"dd/mm/yyyy")</f>
        <v>Subtotal Semana 24/11/2026 a 30/11/2026</v>
      </c>
      <c r="B384" s="24" t="n">
        <f aca="false">SUM(B377:B383)</f>
        <v>256.8</v>
      </c>
      <c r="C384" s="24" t="n">
        <f aca="false">SUM(C377:C383)</f>
        <v>0</v>
      </c>
      <c r="D384" s="35"/>
      <c r="E384" s="35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437.61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437.61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tr">
        <f aca="false">"Subtotal Semana "&amp;TEXT(A385,"dd/mm/yyyy")&amp;" a "&amp;TEXT(A391,"dd/mm/yyyy")</f>
        <v>Subtotal Semana 01/12/2026 a 07/12/2026</v>
      </c>
      <c r="B392" s="24" t="n">
        <f aca="false">SUM(B385:B391)</f>
        <v>11274.9</v>
      </c>
      <c r="C392" s="24" t="n">
        <f aca="false">SUM(C385:C391)</f>
        <v>0</v>
      </c>
      <c r="D392" s="35"/>
      <c r="E392" s="35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934.34</v>
      </c>
      <c r="D397" s="33"/>
      <c r="E397" s="33"/>
      <c r="F397" s="32" t="n">
        <f aca="false">B397+C397</f>
        <v>934.34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tr">
        <f aca="false">"Subtotal Semana "&amp;TEXT(A393,"dd/mm/yyyy")&amp;" a "&amp;TEXT(A399,"dd/mm/yyyy")</f>
        <v>Subtotal Semana 08/12/2026 a 14/12/2026</v>
      </c>
      <c r="B400" s="24" t="n">
        <f aca="false">SUM(B393:B399)</f>
        <v>7995.76</v>
      </c>
      <c r="C400" s="24" t="n">
        <f aca="false">SUM(C393:C399)</f>
        <v>934.34</v>
      </c>
      <c r="D400" s="35"/>
      <c r="E400" s="35"/>
      <c r="F400" s="24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3195.9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3195.9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tr">
        <f aca="false">"Subtotal Semana "&amp;TEXT(A401,"dd/mm/yyyy")&amp;" a "&amp;TEXT(A407,"dd/mm/yyyy")</f>
        <v>Subtotal Semana 15/12/2026 a 21/12/2026</v>
      </c>
      <c r="B408" s="24" t="n">
        <f aca="false">SUM(B401:B407)</f>
        <v>9109.09</v>
      </c>
      <c r="C408" s="24" t="n">
        <f aca="false">SUM(C401:C407)</f>
        <v>0</v>
      </c>
      <c r="D408" s="35"/>
      <c r="E408" s="35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tr">
        <f aca="false">"Subtotal Semana "&amp;TEXT(A409,"dd/mm/yyyy")&amp;" a "&amp;TEXT(A415,"dd/mm/yyyy")</f>
        <v>Subtotal Semana 22/12/2026 a 28/12/2026</v>
      </c>
      <c r="B416" s="24" t="n">
        <f aca="false">SUM(B409:B415)</f>
        <v>10645.44</v>
      </c>
      <c r="C416" s="24" t="n">
        <f aca="false">SUM(C409:C415)</f>
        <v>0</v>
      </c>
      <c r="D416" s="35"/>
      <c r="E416" s="35"/>
      <c r="F416" s="24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5"/>
      <c r="E424" s="35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5"/>
      <c r="E432" s="35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5"/>
      <c r="E440" s="35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5"/>
      <c r="E448" s="35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5"/>
      <c r="E456" s="35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5"/>
      <c r="E464" s="35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5"/>
      <c r="E472" s="35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5"/>
      <c r="E480" s="35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5"/>
      <c r="E488" s="35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5"/>
      <c r="E496" s="35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5"/>
      <c r="E504" s="35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5"/>
      <c r="E512" s="35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5"/>
      <c r="E520" s="35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5"/>
      <c r="E528" s="35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5"/>
      <c r="E536" s="35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5"/>
      <c r="E544" s="35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5"/>
      <c r="E552" s="35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5"/>
      <c r="E560" s="35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5"/>
      <c r="E568" s="35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5"/>
      <c r="E576" s="35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5"/>
      <c r="E584" s="35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5"/>
      <c r="E592" s="35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5"/>
      <c r="E600" s="35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5"/>
      <c r="E608" s="35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5"/>
      <c r="E616" s="35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5"/>
      <c r="E624" s="35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5"/>
      <c r="E632" s="35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5"/>
      <c r="E640" s="35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5"/>
      <c r="E648" s="35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5"/>
      <c r="E656" s="35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5"/>
      <c r="E664" s="35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5"/>
      <c r="E672" s="35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5"/>
      <c r="E680" s="35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5"/>
      <c r="E688" s="35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5"/>
      <c r="E696" s="35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5"/>
      <c r="E704" s="35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5"/>
      <c r="E712" s="35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5"/>
      <c r="E720" s="35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5"/>
      <c r="E728" s="35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5"/>
      <c r="E736" s="35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5"/>
      <c r="E744" s="35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5"/>
      <c r="E752" s="35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5"/>
      <c r="E760" s="35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5"/>
      <c r="E768" s="35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5"/>
      <c r="E776" s="35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5"/>
      <c r="E784" s="35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5"/>
      <c r="E792" s="35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5"/>
      <c r="E800" s="35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5"/>
      <c r="E808" s="35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5"/>
      <c r="E816" s="35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5"/>
      <c r="E824" s="35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5"/>
      <c r="E832" s="35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5"/>
      <c r="E837" s="35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2866</v>
      </c>
      <c r="B1" s="36"/>
      <c r="C1" s="36"/>
      <c r="D1" s="36"/>
    </row>
    <row r="2" customFormat="false" ht="12.75" hidden="false" customHeight="true" outlineLevel="0" collapsed="false">
      <c r="A2" s="37" t="s">
        <v>2867</v>
      </c>
      <c r="B2" s="37"/>
      <c r="C2" s="37"/>
      <c r="D2" s="37"/>
    </row>
    <row r="4" customFormat="false" ht="24.75" hidden="false" customHeight="true" outlineLevel="0" collapsed="false">
      <c r="A4" s="38" t="s">
        <v>2818</v>
      </c>
      <c r="B4" s="38" t="s">
        <v>2868</v>
      </c>
      <c r="C4" s="38" t="s">
        <v>2869</v>
      </c>
    </row>
    <row r="5" customFormat="false" ht="12.75" hidden="false" customHeight="true" outlineLevel="0" collapsed="false">
      <c r="A5" s="39" t="s">
        <v>2822</v>
      </c>
      <c r="B5" s="39" t="n">
        <v>2026</v>
      </c>
      <c r="C5" s="40" t="n">
        <v>537222.65</v>
      </c>
    </row>
    <row r="6" customFormat="false" ht="12.75" hidden="false" customHeight="true" outlineLevel="0" collapsed="false">
      <c r="A6" s="39" t="s">
        <v>2823</v>
      </c>
      <c r="B6" s="39" t="n">
        <v>2026</v>
      </c>
      <c r="C6" s="40" t="n">
        <v>475241.32</v>
      </c>
    </row>
    <row r="7" customFormat="false" ht="12.75" hidden="false" customHeight="true" outlineLevel="0" collapsed="false">
      <c r="A7" s="39" t="s">
        <v>2824</v>
      </c>
      <c r="B7" s="39" t="n">
        <v>2026</v>
      </c>
      <c r="C7" s="40" t="n">
        <v>548119.47</v>
      </c>
    </row>
    <row r="8" customFormat="false" ht="12.75" hidden="false" customHeight="true" outlineLevel="0" collapsed="false">
      <c r="A8" s="39" t="s">
        <v>2825</v>
      </c>
      <c r="B8" s="39" t="n">
        <v>2026</v>
      </c>
      <c r="C8" s="40" t="n">
        <v>557442.07</v>
      </c>
    </row>
    <row r="9" customFormat="false" ht="12.75" hidden="false" customHeight="true" outlineLevel="0" collapsed="false">
      <c r="A9" s="39" t="s">
        <v>2826</v>
      </c>
      <c r="B9" s="39" t="n">
        <v>2026</v>
      </c>
      <c r="C9" s="40" t="n">
        <v>569583.19</v>
      </c>
    </row>
    <row r="10" customFormat="false" ht="12.75" hidden="false" customHeight="true" outlineLevel="0" collapsed="false">
      <c r="A10" s="39" t="s">
        <v>2827</v>
      </c>
      <c r="B10" s="39" t="n">
        <v>2026</v>
      </c>
      <c r="C10" s="40" t="n">
        <v>573030.89</v>
      </c>
    </row>
    <row r="11" customFormat="false" ht="12.75" hidden="false" customHeight="true" outlineLevel="0" collapsed="false">
      <c r="A11" s="39" t="s">
        <v>2828</v>
      </c>
      <c r="B11" s="39" t="n">
        <v>2026</v>
      </c>
      <c r="C11" s="40" t="n">
        <v>514415.44</v>
      </c>
    </row>
    <row r="12" customFormat="false" ht="13.5" hidden="false" customHeight="true" outlineLevel="0" collapsed="false">
      <c r="A12" s="39" t="s">
        <v>2829</v>
      </c>
      <c r="B12" s="39" t="n">
        <v>2026</v>
      </c>
      <c r="C12" s="41" t="n">
        <v>502976.89</v>
      </c>
    </row>
    <row r="13" customFormat="false" ht="13.5" hidden="false" customHeight="true" outlineLevel="0" collapsed="false">
      <c r="A13" s="39" t="s">
        <v>2830</v>
      </c>
      <c r="B13" s="39" t="n">
        <v>2026</v>
      </c>
      <c r="C13" s="41" t="n">
        <v>126180.63</v>
      </c>
    </row>
    <row r="14" customFormat="false" ht="13.5" hidden="false" customHeight="true" outlineLevel="0" collapsed="false">
      <c r="A14" s="39" t="s">
        <v>2831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2832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2833</v>
      </c>
      <c r="B16" s="39" t="n">
        <v>2026</v>
      </c>
      <c r="C16" s="41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2" t="s">
        <v>2870</v>
      </c>
      <c r="B18" s="42"/>
      <c r="C18" s="43" t="n">
        <v>46273.4053935185</v>
      </c>
    </row>
    <row r="19" customFormat="false" ht="12.75" hidden="false" customHeight="true" outlineLevel="0" collapsed="false">
      <c r="A19" s="1" t="s">
        <v>2871</v>
      </c>
      <c r="C19" s="44" t="n">
        <f aca="false">IF(ISNUMBER(INDEX($C$5:$C$16,MONTH($C$18))),(INDEX($C$5:$C$16,MONTH($C$18))/DAY($C$18))*DAY(EOMONTH($C$18,0)),"")</f>
        <v>473177.3625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2872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2873</v>
      </c>
    </row>
    <row r="3" customFormat="false" ht="12.75" hidden="false" customHeight="true" outlineLevel="0" collapsed="false">
      <c r="A3" s="21" t="s">
        <v>2874</v>
      </c>
      <c r="E3" s="48" t="n">
        <v>0.7</v>
      </c>
      <c r="F3" s="49" t="s">
        <v>2875</v>
      </c>
      <c r="G3" s="49" t="s">
        <v>2876</v>
      </c>
      <c r="H3" s="49" t="s">
        <v>2877</v>
      </c>
      <c r="I3" s="49" t="s">
        <v>2878</v>
      </c>
      <c r="J3" s="49" t="s">
        <v>2879</v>
      </c>
      <c r="K3" s="50" t="s">
        <v>2880</v>
      </c>
      <c r="L3" s="50" t="s">
        <v>2881</v>
      </c>
      <c r="M3" s="50" t="s">
        <v>2882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7"/>
      <c r="L4" s="17"/>
      <c r="M4" s="17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7"/>
      <c r="L5" s="17"/>
      <c r="M5" s="17"/>
    </row>
    <row r="6" customFormat="false" ht="12.75" hidden="false" customHeight="true" outlineLevel="0" collapsed="false">
      <c r="A6" s="57" t="s">
        <v>2818</v>
      </c>
      <c r="B6" s="50" t="s">
        <v>2883</v>
      </c>
      <c r="C6" s="50" t="s">
        <v>2884</v>
      </c>
      <c r="D6" s="50" t="s">
        <v>2885</v>
      </c>
      <c r="E6" s="50" t="s">
        <v>2886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7"/>
      <c r="L6" s="17"/>
      <c r="M6" s="17"/>
    </row>
    <row r="7" customFormat="false" ht="12.75" hidden="false" customHeight="true" outlineLevel="0" collapsed="false">
      <c r="A7" s="21" t="s">
        <v>2822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</row>
    <row r="8" customFormat="false" ht="12.75" hidden="false" customHeight="true" outlineLevel="0" collapsed="false">
      <c r="A8" s="21" t="s">
        <v>2823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</row>
    <row r="9" customFormat="false" ht="12.75" hidden="false" customHeight="true" outlineLevel="0" collapsed="false">
      <c r="A9" s="21" t="s">
        <v>2824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4" t="n">
        <f aca="false">IF(AND(ISNUMBER(B8),ISNUMBER(B7),B7&lt;&gt;0),B8/B7,"")</f>
        <v>0.884626364878696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ALERTA</v>
      </c>
      <c r="I9" s="56" t="n">
        <f aca="false">IF(C9="","",IF(AND(F9&lt;&gt;"",F9&lt;1),C9*F9,C9))</f>
        <v>294287.700946227</v>
      </c>
      <c r="J9" s="56" t="n">
        <f aca="false">SUMIFS('Notas Fiscais (Rel 19)'!$K:$K,'Notas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</row>
    <row r="10" customFormat="false" ht="12.75" hidden="false" customHeight="true" outlineLevel="0" collapsed="false">
      <c r="A10" s="21" t="s">
        <v>2825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</row>
    <row r="11" customFormat="false" ht="12.75" hidden="false" customHeight="true" outlineLevel="0" collapsed="false">
      <c r="A11" s="21" t="s">
        <v>2826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4" t="n">
        <f aca="false">IF(AND(ISNUMBER(B10),ISNUMBER(B9),B9&lt;&gt;0),B10/B9,"")</f>
        <v>1.0170083357922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390209.449</v>
      </c>
      <c r="J11" s="56" t="n">
        <f aca="false">SUMIFS('Notas Fiscais (Rel 19)'!$K:$K,'Notas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</row>
    <row r="12" customFormat="false" ht="12.75" hidden="false" customHeight="true" outlineLevel="0" collapsed="false">
      <c r="A12" s="21" t="s">
        <v>2827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19)'!$E:$E,"&gt;="&amp;DATE(2026,6,1),'Notas Fiscais (Rel 19)'!$E:$E,"&lt;="&amp;DATE(2026,6,30))</f>
        <v>497222.93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</row>
    <row r="13" customFormat="false" ht="12.75" hidden="false" customHeight="true" outlineLevel="0" collapsed="false">
      <c r="A13" s="21" t="s">
        <v>2828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4" t="n">
        <f aca="false">IF(AND(ISNUMBER(B12),ISNUMBER(B11),B11&lt;&gt;0),B12/B11,"")</f>
        <v>1.00605302273756</v>
      </c>
      <c r="G13" s="54" t="n">
        <f aca="false">IF(AND(ISNUMBER(D13),ISNUMBER(B13),B13&lt;&gt;0),(D13/B13)*30,"")</f>
        <v>26.2138896919579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401121.623</v>
      </c>
      <c r="J13" s="56" t="n">
        <f aca="false">SUMIFS('Notas Fiscais (Rel 19)'!$K:$K,'Notas Fiscais (Rel 19)'!$E:$E,"&gt;="&amp;DATE(2026,7,1),'Notas Fiscais (Rel 19)'!$E:$E,"&lt;="&amp;DATE(2026,7,31))</f>
        <v>370771.99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</row>
    <row r="14" customFormat="false" ht="12.75" hidden="false" customHeight="true" outlineLevel="0" collapsed="false">
      <c r="A14" s="21" t="s">
        <v>2829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21.8132864911547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19)'!$E:$E,"&gt;="&amp;DATE(2026,8,1),'Notas Fiscais (Rel 19)'!$E:$E,"&lt;="&amp;DATE(2026,8,31))</f>
        <v>357874.33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</row>
    <row r="15" customFormat="false" ht="12.75" hidden="false" customHeight="true" outlineLevel="0" collapsed="false">
      <c r="A15" s="21" t="s">
        <v>2830</v>
      </c>
      <c r="B15" s="17" t="n">
        <f aca="false">IFERROR(INDEX('Venda Anual (Base)'!$C$5:$C$16,MATCH($A15,'Venda Anual (Base)'!$A$5:$A$16,0)),"")</f>
        <v>126180.63</v>
      </c>
      <c r="C15" s="17" t="n">
        <f aca="false">(B14*$E$3)</f>
        <v>352083.823</v>
      </c>
      <c r="D15" s="17" t="n">
        <f aca="false">IFERROR(INDEX('Resumo Mensal'!$C$2:$C$25,MATCH($A15,'Resumo Mensal'!$A$2:$A$25,0)),0)</f>
        <v>194804.82</v>
      </c>
      <c r="E15" s="17" t="n">
        <f aca="false">IF(AND(ISNUMBER(C15),D15&gt;0),D15-C15,"")</f>
        <v>-157279.003</v>
      </c>
      <c r="F15" s="54" t="n">
        <f aca="false">IF(AND(ISNUMBER(B14),ISNUMBER(B13),B13&lt;&gt;0),B14/B13,"")</f>
        <v>0.977763983911525</v>
      </c>
      <c r="G15" s="54" t="n">
        <f aca="false">IF(AND(ISNUMBER(D15),ISNUMBER(B15),B15&lt;&gt;0),(D15/B15)*30,"")</f>
        <v>46.3157031312968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344254.88144728</v>
      </c>
      <c r="J15" s="56" t="n">
        <f aca="false">SUMIFS('Notas Fiscais (Rel 19)'!$K:$K,'Notas Fiscais (Rel 19)'!$E:$E,"&gt;="&amp;DATE(2026,9,1),'Notas Fiscais (Rel 19)'!$E:$E,"&lt;="&amp;DATE(2026,9,30))</f>
        <v>55433.35</v>
      </c>
      <c r="K15" s="17" t="n">
        <f aca="false">IF($A15=INDEX('Venda Anual (Base)'!$A$5:$A$16,MONTH('Venda Anual (Base)'!$C$18)),IFERROR(B15/DAY('Venda Anual (Base)'!$C$18)*DAY(EOMONTH('Venda Anual (Base)'!$C$18,0)),""),"")</f>
        <v>473177.3625</v>
      </c>
      <c r="L15" s="17" t="n">
        <f aca="false">('Resumo Grupos'!J13)</f>
        <v>98881.39</v>
      </c>
      <c r="M15" s="17" t="n">
        <f aca="false">IFERROR(B15-D15-L15,"")</f>
        <v>-167505.58</v>
      </c>
    </row>
    <row r="16" customFormat="false" ht="12.75" hidden="false" customHeight="true" outlineLevel="0" collapsed="false">
      <c r="A16" s="21" t="s">
        <v>2831</v>
      </c>
      <c r="B16" s="17" t="n">
        <f aca="false">IFERROR(INDEX('Venda Anual (Base)'!$C$5:$C$16,MATCH($A16,'Venda Anual (Base)'!$A$5:$A$16,0)),"")</f>
        <v>0</v>
      </c>
      <c r="C16" s="17" t="n">
        <f aca="false">(B15*$E$3)</f>
        <v>88326.441</v>
      </c>
      <c r="D16" s="17" t="n">
        <f aca="false">IFERROR(INDEX('Resumo Mensal'!$C$2:$C$25,MATCH($A16,'Resumo Mensal'!$A$2:$A$25,0)),0)</f>
        <v>9133.77</v>
      </c>
      <c r="E16" s="17" t="n">
        <f aca="false">IF(AND(ISNUMBER(C16),D16&gt;0),D16-C16,"")</f>
        <v>-79192.671</v>
      </c>
      <c r="F16" s="59" t="n">
        <f aca="false">IF(AND(ISNUMBER(B15),ISNUMBER(B14),B14&lt;&gt;0),B15/B14,"")</f>
        <v>0.250867649207501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22158.2466165351</v>
      </c>
      <c r="J16" s="62" t="n">
        <f aca="false">SUMIFS('Notas Fiscais (Rel 19)'!$K:$K,'Notas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43385.72</v>
      </c>
      <c r="M16" s="17" t="n">
        <f aca="false">IFERROR(B16-D16-L16,"")</f>
        <v>-52519.49</v>
      </c>
    </row>
    <row r="17" customFormat="false" ht="12.75" hidden="false" customHeight="true" outlineLevel="0" collapsed="false">
      <c r="A17" s="21" t="s">
        <v>2832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</row>
    <row r="18" customFormat="false" ht="12.75" hidden="false" customHeight="true" outlineLevel="0" collapsed="false">
      <c r="A18" s="21" t="s">
        <v>2833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</row>
    <row r="19" customFormat="false" ht="12.75" hidden="false" customHeight="true" outlineLevel="0" collapsed="false">
      <c r="A19" s="57" t="s">
        <v>2846</v>
      </c>
      <c r="B19" s="64" t="n">
        <f aca="false">SUM(B7:B18)</f>
        <v>4404212.55</v>
      </c>
      <c r="C19" s="64" t="n">
        <f aca="false">SUM(C7:C18)</f>
        <v>3082948.785</v>
      </c>
      <c r="D19" s="64" t="n">
        <f aca="false">SUM(D7:D18)</f>
        <v>1454224.95</v>
      </c>
      <c r="E19" s="64" t="n">
        <f aca="false">IF(COUNT(E7:E18)=0,"sem dados comparaveis ainda",SUM(E7:E18))</f>
        <v>-146105.978</v>
      </c>
      <c r="F19" s="65" t="n">
        <f aca="false">SUM(F7:F18)</f>
        <v>7.20915897961961</v>
      </c>
      <c r="G19" s="63"/>
      <c r="I19" s="17" t="n">
        <f aca="false">SUM(I7:I18)</f>
        <v>2933736.66168752</v>
      </c>
      <c r="J19" s="17" t="n">
        <f aca="false">SUM(J7:J18)</f>
        <v>1281302.6</v>
      </c>
      <c r="K19" s="17" t="n">
        <f aca="false">SUM(K7:K18)</f>
        <v>473177.3625</v>
      </c>
      <c r="L19" s="17" t="n">
        <f aca="false">SUM(L7:L18)</f>
        <v>693373.03</v>
      </c>
      <c r="M19" s="17" t="n">
        <f aca="false">SUM(M7:M18)</f>
        <v>2256614.57</v>
      </c>
    </row>
    <row r="21" customFormat="false" ht="12.75" hidden="false" customHeight="true" outlineLevel="0" collapsed="false">
      <c r="A21" s="21" t="s">
        <v>2887</v>
      </c>
    </row>
    <row r="23" customFormat="false" ht="12.75" hidden="false" customHeight="true" outlineLevel="0" collapsed="false">
      <c r="A23" s="21" t="s">
        <v>2888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46273.4053935185</v>
      </c>
      <c r="C25" s="17" t="n">
        <f aca="false">INDEX('Venda Anual (Base)'!$C$5:$C$16,MONTH('Venda Anual (Base)'!$C$18))</f>
        <v>126180.63</v>
      </c>
      <c r="D25" s="1" t="n">
        <f aca="false">DAY(B25)</f>
        <v>8</v>
      </c>
      <c r="E25" s="1" t="n">
        <f aca="false">DAY(EOMONTH(B25,0))</f>
        <v>30</v>
      </c>
      <c r="F25" s="17" t="n">
        <f aca="false">IFERROR(IF(D25=0,"",C25/D25*E25),"")</f>
        <v>473177.3625</v>
      </c>
    </row>
    <row r="27" customFormat="false" ht="12.75" hidden="false" customHeight="true" outlineLevel="0" collapsed="false">
      <c r="A27" s="21" t="s">
        <v>2889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2890</v>
      </c>
      <c r="B1" s="1" t="s">
        <v>2891</v>
      </c>
      <c r="C1" s="1" t="s">
        <v>2892</v>
      </c>
      <c r="D1" s="1" t="s">
        <v>2893</v>
      </c>
      <c r="E1" s="1" t="s">
        <v>2894</v>
      </c>
      <c r="F1" s="1" t="s">
        <v>2895</v>
      </c>
      <c r="G1" s="1" t="s">
        <v>2896</v>
      </c>
      <c r="H1" s="1" t="s">
        <v>2897</v>
      </c>
      <c r="I1" s="1" t="s">
        <v>2898</v>
      </c>
      <c r="J1" s="1" t="s">
        <v>2899</v>
      </c>
      <c r="K1" s="66" t="s">
        <v>2900</v>
      </c>
      <c r="N1" s="67" t="s">
        <v>2863</v>
      </c>
      <c r="O1" s="68" t="s">
        <v>2901</v>
      </c>
      <c r="P1" s="67" t="s">
        <v>2902</v>
      </c>
      <c r="Q1" s="67" t="s">
        <v>2903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2904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2905</v>
      </c>
      <c r="K2" s="66" t="n">
        <v>1454.09</v>
      </c>
      <c r="N2" s="16" t="n">
        <v>46174</v>
      </c>
      <c r="O2" s="66" t="n">
        <f aca="false">SUMIFS($K:$K,$E:$E,N2)</f>
        <v>5554.44</v>
      </c>
      <c r="P2" s="1" t="n">
        <v>5</v>
      </c>
      <c r="Q2" s="69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2904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2905</v>
      </c>
      <c r="K3" s="66" t="n">
        <v>3078.35</v>
      </c>
      <c r="N3" s="16" t="n">
        <v>46174</v>
      </c>
      <c r="O3" s="66" t="n">
        <f aca="false">SUMIFS($K:$K,$E:$E,N3)</f>
        <v>5554.44</v>
      </c>
      <c r="P3" s="1" t="n">
        <v>6</v>
      </c>
      <c r="Q3" s="69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2906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2905</v>
      </c>
      <c r="K4" s="66" t="n">
        <v>131</v>
      </c>
      <c r="N4" s="16" t="n">
        <v>46174</v>
      </c>
      <c r="O4" s="66" t="n">
        <f aca="false">SUMIFS($K:$K,$E:$E,N4)</f>
        <v>5554.44</v>
      </c>
      <c r="P4" s="1" t="n">
        <v>7</v>
      </c>
      <c r="Q4" s="69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2906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2905</v>
      </c>
      <c r="K5" s="66" t="n">
        <v>120</v>
      </c>
      <c r="N5" s="16" t="n">
        <v>46174</v>
      </c>
      <c r="O5" s="66" t="n">
        <f aca="false">SUMIFS($K:$K,$E:$E,N5)</f>
        <v>5554.44</v>
      </c>
      <c r="P5" s="1" t="n">
        <v>8</v>
      </c>
      <c r="Q5" s="69" t="n">
        <f aca="false">SUMIFS($K:$K,$E:$E,"&gt;="&amp;DATE(2026,P5,1),$E:$E,"&lt;"&amp;DATE(2026,P5+1,1))</f>
        <v>357874.33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2906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2905</v>
      </c>
      <c r="K6" s="66" t="n">
        <v>260</v>
      </c>
      <c r="N6" s="16" t="n">
        <v>46174</v>
      </c>
      <c r="O6" s="66" t="n">
        <f aca="false">SUMIFS($K:$K,$E:$E,N6)</f>
        <v>5554.44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2906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2905</v>
      </c>
      <c r="K7" s="66" t="n">
        <v>131</v>
      </c>
      <c r="N7" s="16" t="n">
        <v>46174</v>
      </c>
      <c r="O7" s="66" t="n">
        <f aca="false">SUMIFS($K:$K,$E:$E,N7)</f>
        <v>5554.44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2906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2905</v>
      </c>
      <c r="K8" s="66" t="n">
        <v>120</v>
      </c>
      <c r="N8" s="16" t="n">
        <v>46174</v>
      </c>
      <c r="O8" s="66" t="n">
        <f aca="false">SUMIFS($K:$K,$E:$E,N8)</f>
        <v>5554.44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2906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2905</v>
      </c>
      <c r="K9" s="66" t="n">
        <v>260</v>
      </c>
      <c r="N9" s="16" t="n">
        <v>46174</v>
      </c>
      <c r="O9" s="66" t="n">
        <f aca="false">SUMIFS($K:$K,$E:$E,N9)</f>
        <v>5554.44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2907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2905</v>
      </c>
      <c r="K10" s="66" t="n">
        <v>270</v>
      </c>
      <c r="N10" s="16" t="n">
        <v>46175</v>
      </c>
      <c r="O10" s="66" t="n">
        <f aca="false">SUMIFS($K:$K,$E:$E,N10)</f>
        <v>3394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2908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2905</v>
      </c>
      <c r="K11" s="66" t="n">
        <v>140</v>
      </c>
      <c r="N11" s="16" t="n">
        <v>46175</v>
      </c>
      <c r="O11" s="66" t="n">
        <f aca="false">SUMIFS($K:$K,$E:$E,N11)</f>
        <v>3394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2906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2905</v>
      </c>
      <c r="K12" s="66" t="n">
        <v>205</v>
      </c>
      <c r="N12" s="16" t="n">
        <v>46175</v>
      </c>
      <c r="O12" s="66" t="n">
        <f aca="false">SUMIFS($K:$K,$E:$E,N12)</f>
        <v>3394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2906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2905</v>
      </c>
      <c r="K13" s="66" t="n">
        <v>1287</v>
      </c>
      <c r="N13" s="16" t="n">
        <v>46175</v>
      </c>
      <c r="O13" s="66" t="n">
        <f aca="false">SUMIFS($K:$K,$E:$E,N13)</f>
        <v>3394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2906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2905</v>
      </c>
      <c r="K14" s="66" t="n">
        <v>205</v>
      </c>
      <c r="N14" s="16" t="n">
        <v>46175</v>
      </c>
      <c r="O14" s="66" t="n">
        <f aca="false">SUMIFS($K:$K,$E:$E,N14)</f>
        <v>3394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2906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2905</v>
      </c>
      <c r="K15" s="66" t="n">
        <v>1287</v>
      </c>
      <c r="N15" s="16" t="n">
        <v>46175</v>
      </c>
      <c r="O15" s="66" t="n">
        <f aca="false">SUMIFS($K:$K,$E:$E,N15)</f>
        <v>3394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2909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2905</v>
      </c>
      <c r="K16" s="66" t="n">
        <v>1303.45</v>
      </c>
      <c r="N16" s="16" t="n">
        <v>46176</v>
      </c>
      <c r="O16" s="66" t="n">
        <f aca="false">SUMIFS($K:$K,$E:$E,N16)</f>
        <v>33129.79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2910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2905</v>
      </c>
      <c r="K17" s="66" t="n">
        <v>680.29</v>
      </c>
      <c r="N17" s="16" t="n">
        <v>46176</v>
      </c>
      <c r="O17" s="66" t="n">
        <f aca="false">SUMIFS($K:$K,$E:$E,N17)</f>
        <v>33129.79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2911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2905</v>
      </c>
      <c r="K18" s="66" t="n">
        <v>5604</v>
      </c>
      <c r="N18" s="16" t="n">
        <v>46176</v>
      </c>
      <c r="O18" s="66" t="n">
        <f aca="false">SUMIFS($K:$K,$E:$E,N18)</f>
        <v>33129.79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2911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2905</v>
      </c>
      <c r="K19" s="66" t="n">
        <v>4151.7</v>
      </c>
      <c r="N19" s="16" t="n">
        <v>46176</v>
      </c>
      <c r="O19" s="66" t="n">
        <f aca="false">SUMIFS($K:$K,$E:$E,N19)</f>
        <v>33129.79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2911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2905</v>
      </c>
      <c r="K20" s="66" t="n">
        <v>6255.2</v>
      </c>
      <c r="N20" s="16" t="n">
        <v>46176</v>
      </c>
      <c r="O20" s="66" t="n">
        <f aca="false">SUMIFS($K:$K,$E:$E,N20)</f>
        <v>33129.79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2912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2905</v>
      </c>
      <c r="K21" s="66" t="n">
        <v>2734.13</v>
      </c>
      <c r="N21" s="16" t="n">
        <v>46176</v>
      </c>
      <c r="O21" s="66" t="n">
        <f aca="false">SUMIFS($K:$K,$E:$E,N21)</f>
        <v>33129.79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2913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2905</v>
      </c>
      <c r="K22" s="66" t="n">
        <v>1203.14</v>
      </c>
      <c r="N22" s="16" t="n">
        <v>46176</v>
      </c>
      <c r="O22" s="66" t="n">
        <f aca="false">SUMIFS($K:$K,$E:$E,N22)</f>
        <v>33129.79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2914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2905</v>
      </c>
      <c r="K23" s="66" t="n">
        <v>445</v>
      </c>
      <c r="N23" s="16" t="n">
        <v>46176</v>
      </c>
      <c r="O23" s="66" t="n">
        <f aca="false">SUMIFS($K:$K,$E:$E,N23)</f>
        <v>33129.79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2915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2905</v>
      </c>
      <c r="K24" s="66" t="n">
        <v>4474.35</v>
      </c>
      <c r="N24" s="16" t="n">
        <v>46176</v>
      </c>
      <c r="O24" s="66" t="n">
        <f aca="false">SUMIFS($K:$K,$E:$E,N24)</f>
        <v>33129.79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2916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2905</v>
      </c>
      <c r="K25" s="66" t="n">
        <v>180</v>
      </c>
      <c r="N25" s="16" t="n">
        <v>46176</v>
      </c>
      <c r="O25" s="66" t="n">
        <f aca="false">SUMIFS($K:$K,$E:$E,N25)</f>
        <v>33129.79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2917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2905</v>
      </c>
      <c r="K26" s="66" t="n">
        <v>1190.5</v>
      </c>
      <c r="N26" s="16" t="n">
        <v>46176</v>
      </c>
      <c r="O26" s="66" t="n">
        <f aca="false">SUMIFS($K:$K,$E:$E,N26)</f>
        <v>33129.79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2918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2905</v>
      </c>
      <c r="K27" s="66" t="n">
        <v>2228.8</v>
      </c>
      <c r="N27" s="16" t="n">
        <v>46176</v>
      </c>
      <c r="O27" s="66" t="n">
        <f aca="false">SUMIFS($K:$K,$E:$E,N27)</f>
        <v>33129.79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2906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2905</v>
      </c>
      <c r="K28" s="66" t="n">
        <v>135</v>
      </c>
      <c r="N28" s="16" t="n">
        <v>46176</v>
      </c>
      <c r="O28" s="66" t="n">
        <f aca="false">SUMIFS($K:$K,$E:$E,N28)</f>
        <v>33129.79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2906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2905</v>
      </c>
      <c r="K29" s="66" t="n">
        <v>135</v>
      </c>
      <c r="N29" s="16" t="n">
        <v>46176</v>
      </c>
      <c r="O29" s="66" t="n">
        <f aca="false">SUMIFS($K:$K,$E:$E,N29)</f>
        <v>33129.79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2919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2905</v>
      </c>
      <c r="K30" s="66" t="n">
        <v>916.62</v>
      </c>
      <c r="N30" s="16" t="n">
        <v>46176</v>
      </c>
      <c r="O30" s="66" t="n">
        <f aca="false">SUMIFS($K:$K,$E:$E,N30)</f>
        <v>33129.79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2920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2905</v>
      </c>
      <c r="K31" s="66" t="n">
        <v>302</v>
      </c>
      <c r="N31" s="16" t="n">
        <v>46176</v>
      </c>
      <c r="O31" s="66" t="n">
        <f aca="false">SUMIFS($K:$K,$E:$E,N31)</f>
        <v>33129.79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2921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2905</v>
      </c>
      <c r="K32" s="66" t="n">
        <v>510.86</v>
      </c>
      <c r="N32" s="16" t="n">
        <v>46176</v>
      </c>
      <c r="O32" s="66" t="n">
        <f aca="false">SUMIFS($K:$K,$E:$E,N32)</f>
        <v>33129.79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2921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2905</v>
      </c>
      <c r="K33" s="66" t="n">
        <v>679.75</v>
      </c>
      <c r="N33" s="16" t="n">
        <v>46176</v>
      </c>
      <c r="O33" s="66" t="n">
        <f aca="false">SUMIFS($K:$K,$E:$E,N33)</f>
        <v>33129.79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2922</v>
      </c>
      <c r="E34" s="16" t="n">
        <v>46178</v>
      </c>
      <c r="F34" s="16" t="n">
        <v>46178</v>
      </c>
      <c r="G34" s="1" t="s">
        <v>2923</v>
      </c>
      <c r="H34" s="1" t="n">
        <v>1210771</v>
      </c>
      <c r="I34" s="1" t="n">
        <v>1</v>
      </c>
      <c r="J34" s="1" t="s">
        <v>2905</v>
      </c>
      <c r="K34" s="66" t="n">
        <v>768</v>
      </c>
      <c r="N34" s="16" t="n">
        <v>46178</v>
      </c>
      <c r="O34" s="66" t="n">
        <f aca="false">SUMIFS($K:$K,$E:$E,N34)</f>
        <v>20045.78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2924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2905</v>
      </c>
      <c r="K35" s="66" t="n">
        <v>196.02</v>
      </c>
      <c r="N35" s="16" t="n">
        <v>46178</v>
      </c>
      <c r="O35" s="66" t="n">
        <f aca="false">SUMIFS($K:$K,$E:$E,N35)</f>
        <v>20045.78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2925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2905</v>
      </c>
      <c r="K36" s="66" t="n">
        <v>590.66</v>
      </c>
      <c r="N36" s="16" t="n">
        <v>46178</v>
      </c>
      <c r="O36" s="66" t="n">
        <f aca="false">SUMIFS($K:$K,$E:$E,N36)</f>
        <v>20045.78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2911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2905</v>
      </c>
      <c r="K37" s="66" t="n">
        <v>3170</v>
      </c>
      <c r="N37" s="16" t="n">
        <v>46178</v>
      </c>
      <c r="O37" s="66" t="n">
        <f aca="false">SUMIFS($K:$K,$E:$E,N37)</f>
        <v>20045.78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2911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2905</v>
      </c>
      <c r="K38" s="66" t="n">
        <v>1348.2</v>
      </c>
      <c r="N38" s="16" t="n">
        <v>46178</v>
      </c>
      <c r="O38" s="66" t="n">
        <f aca="false">SUMIFS($K:$K,$E:$E,N38)</f>
        <v>20045.78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2911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2905</v>
      </c>
      <c r="K39" s="66" t="n">
        <v>2872.8</v>
      </c>
      <c r="N39" s="16" t="n">
        <v>46178</v>
      </c>
      <c r="O39" s="66" t="n">
        <f aca="false">SUMIFS($K:$K,$E:$E,N39)</f>
        <v>20045.78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2926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2905</v>
      </c>
      <c r="K40" s="66" t="n">
        <v>2136.33</v>
      </c>
      <c r="N40" s="16" t="n">
        <v>46178</v>
      </c>
      <c r="O40" s="66" t="n">
        <f aca="false">SUMIFS($K:$K,$E:$E,N40)</f>
        <v>20045.78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2927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2905</v>
      </c>
      <c r="K41" s="66" t="n">
        <v>333</v>
      </c>
      <c r="N41" s="16" t="n">
        <v>46178</v>
      </c>
      <c r="O41" s="66" t="n">
        <f aca="false">SUMIFS($K:$K,$E:$E,N41)</f>
        <v>20045.78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2928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2905</v>
      </c>
      <c r="K42" s="66" t="n">
        <v>2267.72</v>
      </c>
      <c r="N42" s="16" t="n">
        <v>46178</v>
      </c>
      <c r="O42" s="66" t="n">
        <f aca="false">SUMIFS($K:$K,$E:$E,N42)</f>
        <v>20045.78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2918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2905</v>
      </c>
      <c r="K43" s="66" t="n">
        <v>287.05</v>
      </c>
      <c r="N43" s="16" t="n">
        <v>46178</v>
      </c>
      <c r="O43" s="66" t="n">
        <f aca="false">SUMIFS($K:$K,$E:$E,N43)</f>
        <v>20045.78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2906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2905</v>
      </c>
      <c r="K44" s="66" t="n">
        <v>140</v>
      </c>
      <c r="N44" s="16" t="n">
        <v>46178</v>
      </c>
      <c r="O44" s="66" t="n">
        <f aca="false">SUMIFS($K:$K,$E:$E,N44)</f>
        <v>20045.78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2906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2905</v>
      </c>
      <c r="K45" s="66" t="n">
        <v>260</v>
      </c>
      <c r="N45" s="16" t="n">
        <v>46178</v>
      </c>
      <c r="O45" s="66" t="n">
        <f aca="false">SUMIFS($K:$K,$E:$E,N45)</f>
        <v>20045.78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2906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2905</v>
      </c>
      <c r="K46" s="66" t="n">
        <v>165</v>
      </c>
      <c r="N46" s="16" t="n">
        <v>46178</v>
      </c>
      <c r="O46" s="66" t="n">
        <f aca="false">SUMIFS($K:$K,$E:$E,N46)</f>
        <v>20045.78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2906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2905</v>
      </c>
      <c r="K47" s="66" t="n">
        <v>120</v>
      </c>
      <c r="N47" s="16" t="n">
        <v>46178</v>
      </c>
      <c r="O47" s="66" t="n">
        <f aca="false">SUMIFS($K:$K,$E:$E,N47)</f>
        <v>20045.78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2906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2905</v>
      </c>
      <c r="K48" s="66" t="n">
        <v>120</v>
      </c>
      <c r="N48" s="16" t="n">
        <v>46178</v>
      </c>
      <c r="O48" s="66" t="n">
        <f aca="false">SUMIFS($K:$K,$E:$E,N48)</f>
        <v>20045.78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2906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2905</v>
      </c>
      <c r="K49" s="66" t="n">
        <v>1772</v>
      </c>
      <c r="N49" s="16" t="n">
        <v>46178</v>
      </c>
      <c r="O49" s="66" t="n">
        <f aca="false">SUMIFS($K:$K,$E:$E,N49)</f>
        <v>20045.78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2906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2905</v>
      </c>
      <c r="K50" s="66" t="n">
        <v>140</v>
      </c>
      <c r="N50" s="16" t="n">
        <v>46178</v>
      </c>
      <c r="O50" s="66" t="n">
        <f aca="false">SUMIFS($K:$K,$E:$E,N50)</f>
        <v>20045.78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2906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2905</v>
      </c>
      <c r="K51" s="66" t="n">
        <v>260</v>
      </c>
      <c r="N51" s="16" t="n">
        <v>46178</v>
      </c>
      <c r="O51" s="66" t="n">
        <f aca="false">SUMIFS($K:$K,$E:$E,N51)</f>
        <v>20045.78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2906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2905</v>
      </c>
      <c r="K52" s="66" t="n">
        <v>165</v>
      </c>
      <c r="N52" s="16" t="n">
        <v>46178</v>
      </c>
      <c r="O52" s="66" t="n">
        <f aca="false">SUMIFS($K:$K,$E:$E,N52)</f>
        <v>20045.78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2906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2905</v>
      </c>
      <c r="K53" s="66" t="n">
        <v>120</v>
      </c>
      <c r="N53" s="16" t="n">
        <v>46178</v>
      </c>
      <c r="O53" s="66" t="n">
        <f aca="false">SUMIFS($K:$K,$E:$E,N53)</f>
        <v>20045.78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2906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2905</v>
      </c>
      <c r="K54" s="66" t="n">
        <v>120</v>
      </c>
      <c r="N54" s="16" t="n">
        <v>46178</v>
      </c>
      <c r="O54" s="66" t="n">
        <f aca="false">SUMIFS($K:$K,$E:$E,N54)</f>
        <v>20045.78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2906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2905</v>
      </c>
      <c r="K55" s="66" t="n">
        <v>1772</v>
      </c>
      <c r="N55" s="16" t="n">
        <v>46178</v>
      </c>
      <c r="O55" s="66" t="n">
        <f aca="false">SUMIFS($K:$K,$E:$E,N55)</f>
        <v>20045.78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2929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2905</v>
      </c>
      <c r="K56" s="66" t="n">
        <v>694</v>
      </c>
      <c r="N56" s="16" t="n">
        <v>46178</v>
      </c>
      <c r="O56" s="66" t="n">
        <f aca="false">SUMIFS($K:$K,$E:$E,N56)</f>
        <v>20045.78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2930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2905</v>
      </c>
      <c r="K57" s="66" t="n">
        <v>228</v>
      </c>
      <c r="N57" s="16" t="n">
        <v>46178</v>
      </c>
      <c r="O57" s="66" t="n">
        <f aca="false">SUMIFS($K:$K,$E:$E,N57)</f>
        <v>20045.78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2907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2905</v>
      </c>
      <c r="K58" s="66" t="n">
        <v>270</v>
      </c>
      <c r="N58" s="16" t="n">
        <v>46179</v>
      </c>
      <c r="O58" s="66" t="n">
        <f aca="false">SUMIFS($K:$K,$E:$E,N58)</f>
        <v>10523.21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2931</v>
      </c>
      <c r="D59" s="1" t="s">
        <v>2932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2905</v>
      </c>
      <c r="K59" s="66" t="n">
        <v>3845.86</v>
      </c>
      <c r="N59" s="16" t="n">
        <v>46179</v>
      </c>
      <c r="O59" s="66" t="n">
        <f aca="false">SUMIFS($K:$K,$E:$E,N59)</f>
        <v>10523.21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2933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2905</v>
      </c>
      <c r="K60" s="66" t="n">
        <v>1387.2</v>
      </c>
      <c r="N60" s="16" t="n">
        <v>46179</v>
      </c>
      <c r="O60" s="66" t="n">
        <f aca="false">SUMIFS($K:$K,$E:$E,N60)</f>
        <v>10523.21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2934</v>
      </c>
      <c r="D61" s="1" t="s">
        <v>2935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2905</v>
      </c>
      <c r="K61" s="66" t="n">
        <v>1860</v>
      </c>
      <c r="N61" s="16" t="n">
        <v>46179</v>
      </c>
      <c r="O61" s="66" t="n">
        <f aca="false">SUMIFS($K:$K,$E:$E,N61)</f>
        <v>10523.21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2936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2905</v>
      </c>
      <c r="K62" s="66" t="n">
        <v>1050</v>
      </c>
      <c r="N62" s="16" t="n">
        <v>46179</v>
      </c>
      <c r="O62" s="66" t="n">
        <f aca="false">SUMIFS($K:$K,$E:$E,N62)</f>
        <v>10523.21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2937</v>
      </c>
      <c r="E63" s="16" t="n">
        <v>46179</v>
      </c>
      <c r="F63" s="16" t="n">
        <v>46177</v>
      </c>
      <c r="G63" s="1" t="s">
        <v>2938</v>
      </c>
      <c r="H63" s="1" t="n">
        <v>1210603</v>
      </c>
      <c r="I63" s="1" t="n">
        <v>1</v>
      </c>
      <c r="J63" s="1" t="s">
        <v>2905</v>
      </c>
      <c r="K63" s="66" t="n">
        <v>707.65</v>
      </c>
      <c r="N63" s="16" t="n">
        <v>46179</v>
      </c>
      <c r="O63" s="66" t="n">
        <f aca="false">SUMIFS($K:$K,$E:$E,N63)</f>
        <v>10523.21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2906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2905</v>
      </c>
      <c r="K64" s="66" t="n">
        <v>311</v>
      </c>
      <c r="N64" s="16" t="n">
        <v>46179</v>
      </c>
      <c r="O64" s="66" t="n">
        <f aca="false">SUMIFS($K:$K,$E:$E,N64)</f>
        <v>10523.21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2906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2905</v>
      </c>
      <c r="K65" s="66" t="n">
        <v>240</v>
      </c>
      <c r="N65" s="16" t="n">
        <v>46179</v>
      </c>
      <c r="O65" s="66" t="n">
        <f aca="false">SUMIFS($K:$K,$E:$E,N65)</f>
        <v>10523.21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2906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2905</v>
      </c>
      <c r="K66" s="66" t="n">
        <v>240</v>
      </c>
      <c r="N66" s="16" t="n">
        <v>46179</v>
      </c>
      <c r="O66" s="66" t="n">
        <f aca="false">SUMIFS($K:$K,$E:$E,N66)</f>
        <v>10523.21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2906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2905</v>
      </c>
      <c r="K67" s="66" t="n">
        <v>311</v>
      </c>
      <c r="N67" s="16" t="n">
        <v>46179</v>
      </c>
      <c r="O67" s="66" t="n">
        <f aca="false">SUMIFS($K:$K,$E:$E,N67)</f>
        <v>10523.21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2920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2905</v>
      </c>
      <c r="K68" s="66" t="n">
        <v>300.5</v>
      </c>
      <c r="N68" s="16" t="n">
        <v>46179</v>
      </c>
      <c r="O68" s="66" t="n">
        <f aca="false">SUMIFS($K:$K,$E:$E,N68)</f>
        <v>10523.21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2939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2905</v>
      </c>
      <c r="K69" s="66" t="n">
        <v>240</v>
      </c>
      <c r="N69" s="16" t="n">
        <v>46181</v>
      </c>
      <c r="O69" s="66" t="n">
        <f aca="false">SUMIFS($K:$K,$E:$E,N69)</f>
        <v>30779.66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2940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2905</v>
      </c>
      <c r="K70" s="66" t="n">
        <v>863.1</v>
      </c>
      <c r="N70" s="16" t="n">
        <v>46181</v>
      </c>
      <c r="O70" s="66" t="n">
        <f aca="false">SUMIFS($K:$K,$E:$E,N70)</f>
        <v>30779.66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2911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2905</v>
      </c>
      <c r="K71" s="66" t="n">
        <v>8627.3</v>
      </c>
      <c r="N71" s="16" t="n">
        <v>46181</v>
      </c>
      <c r="O71" s="66" t="n">
        <f aca="false">SUMIFS($K:$K,$E:$E,N71)</f>
        <v>30779.66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2908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2905</v>
      </c>
      <c r="K72" s="66" t="n">
        <v>450</v>
      </c>
      <c r="N72" s="16" t="n">
        <v>46181</v>
      </c>
      <c r="O72" s="66" t="n">
        <f aca="false">SUMIFS($K:$K,$E:$E,N72)</f>
        <v>30779.66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2912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2905</v>
      </c>
      <c r="K73" s="66" t="n">
        <v>1943.5</v>
      </c>
      <c r="N73" s="16" t="n">
        <v>46181</v>
      </c>
      <c r="O73" s="66" t="n">
        <f aca="false">SUMIFS($K:$K,$E:$E,N73)</f>
        <v>30779.66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2926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2905</v>
      </c>
      <c r="K74" s="66" t="n">
        <v>3405.71</v>
      </c>
      <c r="N74" s="16" t="n">
        <v>46181</v>
      </c>
      <c r="O74" s="66" t="n">
        <f aca="false">SUMIFS($K:$K,$E:$E,N74)</f>
        <v>30779.66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2941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2905</v>
      </c>
      <c r="K75" s="66" t="n">
        <v>198.5</v>
      </c>
      <c r="N75" s="16" t="n">
        <v>46181</v>
      </c>
      <c r="O75" s="66" t="n">
        <f aca="false">SUMIFS($K:$K,$E:$E,N75)</f>
        <v>30779.66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2915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2905</v>
      </c>
      <c r="K76" s="66" t="n">
        <v>2118.6</v>
      </c>
      <c r="N76" s="16" t="n">
        <v>46181</v>
      </c>
      <c r="O76" s="66" t="n">
        <f aca="false">SUMIFS($K:$K,$E:$E,N76)</f>
        <v>30779.66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2942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2905</v>
      </c>
      <c r="K77" s="66" t="n">
        <v>210</v>
      </c>
      <c r="N77" s="16" t="n">
        <v>46181</v>
      </c>
      <c r="O77" s="66" t="n">
        <f aca="false">SUMIFS($K:$K,$E:$E,N77)</f>
        <v>30779.66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2916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2905</v>
      </c>
      <c r="K78" s="66" t="n">
        <v>240</v>
      </c>
      <c r="N78" s="16" t="n">
        <v>46181</v>
      </c>
      <c r="O78" s="66" t="n">
        <f aca="false">SUMIFS($K:$K,$E:$E,N78)</f>
        <v>30779.66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2917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2905</v>
      </c>
      <c r="K79" s="66" t="n">
        <v>1261.5</v>
      </c>
      <c r="N79" s="16" t="n">
        <v>46181</v>
      </c>
      <c r="O79" s="66" t="n">
        <f aca="false">SUMIFS($K:$K,$E:$E,N79)</f>
        <v>30779.66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2943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2905</v>
      </c>
      <c r="K80" s="66" t="n">
        <v>1189.5</v>
      </c>
      <c r="N80" s="16" t="n">
        <v>46181</v>
      </c>
      <c r="O80" s="66" t="n">
        <f aca="false">SUMIFS($K:$K,$E:$E,N80)</f>
        <v>30779.66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2944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2905</v>
      </c>
      <c r="K81" s="66" t="n">
        <v>668.05</v>
      </c>
      <c r="N81" s="16" t="n">
        <v>46181</v>
      </c>
      <c r="O81" s="66" t="n">
        <f aca="false">SUMIFS($K:$K,$E:$E,N81)</f>
        <v>30779.66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2944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2905</v>
      </c>
      <c r="K82" s="66" t="n">
        <v>547.22</v>
      </c>
      <c r="N82" s="16" t="n">
        <v>46181</v>
      </c>
      <c r="O82" s="66" t="n">
        <f aca="false">SUMIFS($K:$K,$E:$E,N82)</f>
        <v>30779.66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2944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2905</v>
      </c>
      <c r="K83" s="66" t="n">
        <v>554.53</v>
      </c>
      <c r="N83" s="16" t="n">
        <v>46181</v>
      </c>
      <c r="O83" s="66" t="n">
        <f aca="false">SUMIFS($K:$K,$E:$E,N83)</f>
        <v>30779.66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2944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2905</v>
      </c>
      <c r="K84" s="66" t="n">
        <v>220.73</v>
      </c>
      <c r="N84" s="16" t="n">
        <v>46181</v>
      </c>
      <c r="O84" s="66" t="n">
        <f aca="false">SUMIFS($K:$K,$E:$E,N84)</f>
        <v>30779.66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2944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2905</v>
      </c>
      <c r="K85" s="66" t="n">
        <v>453.6</v>
      </c>
      <c r="N85" s="16" t="n">
        <v>46181</v>
      </c>
      <c r="O85" s="66" t="n">
        <f aca="false">SUMIFS($K:$K,$E:$E,N85)</f>
        <v>30779.66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2906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2905</v>
      </c>
      <c r="K86" s="66" t="n">
        <v>161</v>
      </c>
      <c r="N86" s="16" t="n">
        <v>46181</v>
      </c>
      <c r="O86" s="66" t="n">
        <f aca="false">SUMIFS($K:$K,$E:$E,N86)</f>
        <v>30779.66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2906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2905</v>
      </c>
      <c r="K87" s="66" t="n">
        <v>260</v>
      </c>
      <c r="N87" s="16" t="n">
        <v>46181</v>
      </c>
      <c r="O87" s="66" t="n">
        <f aca="false">SUMIFS($K:$K,$E:$E,N87)</f>
        <v>30779.66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2906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2905</v>
      </c>
      <c r="K88" s="66" t="n">
        <v>120</v>
      </c>
      <c r="N88" s="16" t="n">
        <v>46181</v>
      </c>
      <c r="O88" s="66" t="n">
        <f aca="false">SUMIFS($K:$K,$E:$E,N88)</f>
        <v>30779.66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2906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2905</v>
      </c>
      <c r="K89" s="66" t="n">
        <v>161</v>
      </c>
      <c r="N89" s="16" t="n">
        <v>46181</v>
      </c>
      <c r="O89" s="66" t="n">
        <f aca="false">SUMIFS($K:$K,$E:$E,N89)</f>
        <v>30779.66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2906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2905</v>
      </c>
      <c r="K90" s="66" t="n">
        <v>260</v>
      </c>
      <c r="N90" s="16" t="n">
        <v>46181</v>
      </c>
      <c r="O90" s="66" t="n">
        <f aca="false">SUMIFS($K:$K,$E:$E,N90)</f>
        <v>30779.66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2906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2905</v>
      </c>
      <c r="K91" s="66" t="n">
        <v>120</v>
      </c>
      <c r="N91" s="16" t="n">
        <v>46181</v>
      </c>
      <c r="O91" s="66" t="n">
        <f aca="false">SUMIFS($K:$K,$E:$E,N91)</f>
        <v>30779.66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2945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2905</v>
      </c>
      <c r="K92" s="66" t="n">
        <v>1496</v>
      </c>
      <c r="N92" s="16" t="n">
        <v>46181</v>
      </c>
      <c r="O92" s="66" t="n">
        <f aca="false">SUMIFS($K:$K,$E:$E,N92)</f>
        <v>30779.66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2803</v>
      </c>
      <c r="D93" s="1" t="s">
        <v>2946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2905</v>
      </c>
      <c r="K93" s="66" t="n">
        <v>5009.82</v>
      </c>
      <c r="N93" s="16" t="n">
        <v>46181</v>
      </c>
      <c r="O93" s="66" t="n">
        <f aca="false">SUMIFS($K:$K,$E:$E,N93)</f>
        <v>30779.66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2940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2905</v>
      </c>
      <c r="K94" s="66" t="n">
        <v>736.8</v>
      </c>
      <c r="N94" s="70" t="n">
        <v>46182</v>
      </c>
      <c r="O94" s="66" t="n">
        <f aca="false">SUMIFS($K:$K,$E:$E,N94)</f>
        <v>10170.06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2947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2905</v>
      </c>
      <c r="K95" s="66" t="n">
        <v>330</v>
      </c>
      <c r="N95" s="70" t="n">
        <v>46182</v>
      </c>
      <c r="O95" s="66" t="n">
        <f aca="false">SUMIFS($K:$K,$E:$E,N95)</f>
        <v>10170.06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2908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2905</v>
      </c>
      <c r="K96" s="66" t="n">
        <v>250</v>
      </c>
      <c r="N96" s="71" t="n">
        <v>46182</v>
      </c>
      <c r="O96" s="66" t="n">
        <f aca="false">SUMIFS($K:$K,$E:$E,N96)</f>
        <v>10170.06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2948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2905</v>
      </c>
      <c r="K97" s="66" t="n">
        <v>1298.98</v>
      </c>
      <c r="N97" s="72" t="n">
        <v>46182</v>
      </c>
      <c r="O97" s="68" t="n">
        <f aca="false">SUMIFS($K:$K,$E:$E,N97)</f>
        <v>10170.06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2949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2905</v>
      </c>
      <c r="K98" s="66" t="n">
        <v>263.27</v>
      </c>
      <c r="N98" s="15" t="n">
        <v>46182</v>
      </c>
      <c r="O98" s="66" t="n">
        <f aca="false">SUMIFS($K:$K,$E:$E,N98)</f>
        <v>10170.06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2950</v>
      </c>
      <c r="E99" s="16" t="n">
        <v>46182</v>
      </c>
      <c r="F99" s="16" t="n">
        <v>46122</v>
      </c>
      <c r="G99" s="1" t="s">
        <v>2951</v>
      </c>
      <c r="H99" s="1" t="n">
        <v>1226361</v>
      </c>
      <c r="I99" s="1" t="n">
        <v>11</v>
      </c>
      <c r="J99" s="1" t="s">
        <v>2905</v>
      </c>
      <c r="K99" s="66" t="n">
        <v>436.01</v>
      </c>
      <c r="N99" s="15" t="n">
        <v>46182</v>
      </c>
      <c r="O99" s="66" t="n">
        <f aca="false">SUMIFS($K:$K,$E:$E,N99)</f>
        <v>10170.06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2952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2905</v>
      </c>
      <c r="K100" s="66" t="n">
        <v>500</v>
      </c>
      <c r="N100" s="15" t="n">
        <v>46182</v>
      </c>
      <c r="O100" s="66" t="n">
        <f aca="false">SUMIFS($K:$K,$E:$E,N100)</f>
        <v>10170.06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2906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2905</v>
      </c>
      <c r="K101" s="66" t="n">
        <v>155</v>
      </c>
      <c r="N101" s="73" t="n">
        <v>46182</v>
      </c>
      <c r="O101" s="66" t="n">
        <f aca="false">SUMIFS($K:$K,$E:$E,N101)</f>
        <v>10170.06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2906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2905</v>
      </c>
      <c r="K102" s="66" t="n">
        <v>120</v>
      </c>
      <c r="N102" s="70" t="n">
        <v>46182</v>
      </c>
      <c r="O102" s="66" t="n">
        <f aca="false">SUMIFS($K:$K,$E:$E,N102)</f>
        <v>10170.06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2906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2905</v>
      </c>
      <c r="K103" s="66" t="n">
        <v>260</v>
      </c>
      <c r="N103" s="70" t="n">
        <v>46182</v>
      </c>
      <c r="O103" s="66" t="n">
        <f aca="false">SUMIFS($K:$K,$E:$E,N103)</f>
        <v>10170.06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2906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2905</v>
      </c>
      <c r="K104" s="66" t="n">
        <v>2642.5</v>
      </c>
      <c r="N104" s="70" t="n">
        <v>46182</v>
      </c>
      <c r="O104" s="66" t="n">
        <f aca="false">SUMIFS($K:$K,$E:$E,N104)</f>
        <v>10170.06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2906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2905</v>
      </c>
      <c r="K105" s="66" t="n">
        <v>155</v>
      </c>
      <c r="N105" s="70" t="n">
        <v>46182</v>
      </c>
      <c r="O105" s="66" t="n">
        <f aca="false">SUMIFS($K:$K,$E:$E,N105)</f>
        <v>10170.06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2906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2905</v>
      </c>
      <c r="K106" s="66" t="n">
        <v>120</v>
      </c>
      <c r="N106" s="70" t="n">
        <v>46182</v>
      </c>
      <c r="O106" s="66" t="n">
        <f aca="false">SUMIFS($K:$K,$E:$E,N106)</f>
        <v>10170.06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2906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2905</v>
      </c>
      <c r="K107" s="66" t="n">
        <v>260</v>
      </c>
      <c r="N107" s="70" t="n">
        <v>46182</v>
      </c>
      <c r="O107" s="66" t="n">
        <f aca="false">SUMIFS($K:$K,$E:$E,N107)</f>
        <v>10170.06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2906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2905</v>
      </c>
      <c r="K108" s="66" t="n">
        <v>2642.5</v>
      </c>
      <c r="N108" s="70" t="n">
        <v>46182</v>
      </c>
      <c r="O108" s="66" t="n">
        <f aca="false">SUMIFS($K:$K,$E:$E,N108)</f>
        <v>10170.06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2907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2905</v>
      </c>
      <c r="K109" s="66" t="n">
        <v>270</v>
      </c>
      <c r="N109" s="70" t="n">
        <v>46183</v>
      </c>
      <c r="O109" s="66" t="n">
        <f aca="false">SUMIFS($K:$K,$E:$E,N109)</f>
        <v>20626.17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2911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2905</v>
      </c>
      <c r="K110" s="66" t="n">
        <v>3106.4</v>
      </c>
      <c r="N110" s="70" t="n">
        <v>46183</v>
      </c>
      <c r="O110" s="66" t="n">
        <f aca="false">SUMIFS($K:$K,$E:$E,N110)</f>
        <v>20626.17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2953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2905</v>
      </c>
      <c r="K111" s="66" t="n">
        <v>6619.56</v>
      </c>
      <c r="N111" s="70" t="n">
        <v>46183</v>
      </c>
      <c r="O111" s="66" t="n">
        <f aca="false">SUMIFS($K:$K,$E:$E,N111)</f>
        <v>20626.17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2953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2905</v>
      </c>
      <c r="K112" s="66" t="n">
        <v>909.13</v>
      </c>
      <c r="N112" s="70" t="n">
        <v>46183</v>
      </c>
      <c r="O112" s="66" t="n">
        <f aca="false">SUMIFS($K:$K,$E:$E,N112)</f>
        <v>20626.17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2916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2905</v>
      </c>
      <c r="K113" s="66" t="n">
        <v>240</v>
      </c>
      <c r="N113" s="70" t="n">
        <v>46183</v>
      </c>
      <c r="O113" s="66" t="n">
        <f aca="false">SUMIFS($K:$K,$E:$E,N113)</f>
        <v>20626.17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2917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2905</v>
      </c>
      <c r="K114" s="66" t="n">
        <v>883</v>
      </c>
      <c r="N114" s="70" t="n">
        <v>46183</v>
      </c>
      <c r="O114" s="66" t="n">
        <f aca="false">SUMIFS($K:$K,$E:$E,N114)</f>
        <v>20626.17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2954</v>
      </c>
      <c r="D115" s="1" t="s">
        <v>2955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2905</v>
      </c>
      <c r="K115" s="66" t="n">
        <v>1195.4</v>
      </c>
      <c r="N115" s="70" t="n">
        <v>46183</v>
      </c>
      <c r="O115" s="66" t="n">
        <f aca="false">SUMIFS($K:$K,$E:$E,N115)</f>
        <v>20626.17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2954</v>
      </c>
      <c r="D116" s="1" t="s">
        <v>2956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2905</v>
      </c>
      <c r="K116" s="66" t="n">
        <v>1944.71</v>
      </c>
      <c r="N116" s="70" t="n">
        <v>46183</v>
      </c>
      <c r="O116" s="66" t="n">
        <f aca="false">SUMIFS($K:$K,$E:$E,N116)</f>
        <v>20626.17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2918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2905</v>
      </c>
      <c r="K117" s="66" t="n">
        <v>3466.2</v>
      </c>
      <c r="N117" s="70" t="n">
        <v>46183</v>
      </c>
      <c r="O117" s="66" t="n">
        <f aca="false">SUMIFS($K:$K,$E:$E,N117)</f>
        <v>20626.17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2918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2905</v>
      </c>
      <c r="K118" s="66" t="n">
        <v>80.82</v>
      </c>
      <c r="N118" s="70" t="n">
        <v>46183</v>
      </c>
      <c r="O118" s="66" t="n">
        <f aca="false">SUMIFS($K:$K,$E:$E,N118)</f>
        <v>20626.17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2906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2905</v>
      </c>
      <c r="K119" s="66" t="n">
        <v>140</v>
      </c>
      <c r="N119" s="70" t="n">
        <v>46183</v>
      </c>
      <c r="O119" s="66" t="n">
        <f aca="false">SUMIFS($K:$K,$E:$E,N119)</f>
        <v>20626.17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2906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2905</v>
      </c>
      <c r="K120" s="66" t="n">
        <v>120</v>
      </c>
      <c r="N120" s="70" t="n">
        <v>46183</v>
      </c>
      <c r="O120" s="66" t="n">
        <f aca="false">SUMIFS($K:$K,$E:$E,N120)</f>
        <v>20626.17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2906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2905</v>
      </c>
      <c r="K121" s="66" t="n">
        <v>140</v>
      </c>
      <c r="N121" s="70" t="n">
        <v>46183</v>
      </c>
      <c r="O121" s="66" t="n">
        <f aca="false">SUMIFS($K:$K,$E:$E,N121)</f>
        <v>20626.17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2906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2905</v>
      </c>
      <c r="K122" s="66" t="n">
        <v>120</v>
      </c>
      <c r="N122" s="70" t="n">
        <v>46183</v>
      </c>
      <c r="O122" s="66" t="n">
        <f aca="false">SUMIFS($K:$K,$E:$E,N122)</f>
        <v>20626.17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2921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2905</v>
      </c>
      <c r="K123" s="66" t="n">
        <v>541.26</v>
      </c>
      <c r="N123" s="70" t="n">
        <v>46183</v>
      </c>
      <c r="O123" s="66" t="n">
        <f aca="false">SUMIFS($K:$K,$E:$E,N123)</f>
        <v>20626.17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2921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2905</v>
      </c>
      <c r="K124" s="66" t="n">
        <v>849.69</v>
      </c>
      <c r="N124" s="70" t="n">
        <v>46183</v>
      </c>
      <c r="O124" s="66" t="n">
        <f aca="false">SUMIFS($K:$K,$E:$E,N124)</f>
        <v>20626.17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2924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2905</v>
      </c>
      <c r="K125" s="66" t="n">
        <v>436.38</v>
      </c>
      <c r="N125" s="70" t="n">
        <v>46184</v>
      </c>
      <c r="O125" s="66" t="n">
        <f aca="false">SUMIFS($K:$K,$E:$E,N125)</f>
        <v>25401.94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2910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2905</v>
      </c>
      <c r="K126" s="66" t="n">
        <v>742.5</v>
      </c>
      <c r="N126" s="70" t="n">
        <v>46184</v>
      </c>
      <c r="O126" s="66" t="n">
        <f aca="false">SUMIFS($K:$K,$E:$E,N126)</f>
        <v>25401.94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2925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2905</v>
      </c>
      <c r="K127" s="66" t="n">
        <v>729.38</v>
      </c>
      <c r="N127" s="70" t="n">
        <v>46184</v>
      </c>
      <c r="O127" s="66" t="n">
        <f aca="false">SUMIFS($K:$K,$E:$E,N127)</f>
        <v>25401.94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2957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2905</v>
      </c>
      <c r="K128" s="66" t="n">
        <v>417</v>
      </c>
      <c r="N128" s="70" t="n">
        <v>46184</v>
      </c>
      <c r="O128" s="66" t="n">
        <f aca="false">SUMIFS($K:$K,$E:$E,N128)</f>
        <v>25401.94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2958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2905</v>
      </c>
      <c r="K129" s="66" t="n">
        <v>1126.38</v>
      </c>
      <c r="N129" s="70" t="n">
        <v>46184</v>
      </c>
      <c r="O129" s="66" t="n">
        <f aca="false">SUMIFS($K:$K,$E:$E,N129)</f>
        <v>25401.94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2959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2905</v>
      </c>
      <c r="K130" s="66" t="n">
        <v>1488.1</v>
      </c>
      <c r="N130" s="70" t="n">
        <v>46184</v>
      </c>
      <c r="O130" s="66" t="n">
        <f aca="false">SUMIFS($K:$K,$E:$E,N130)</f>
        <v>25401.94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2915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2905</v>
      </c>
      <c r="K131" s="66" t="n">
        <v>6946.48</v>
      </c>
      <c r="N131" s="70" t="n">
        <v>46184</v>
      </c>
      <c r="O131" s="66" t="n">
        <f aca="false">SUMIFS($K:$K,$E:$E,N131)</f>
        <v>25401.94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2960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2905</v>
      </c>
      <c r="K132" s="66" t="n">
        <v>250</v>
      </c>
      <c r="N132" s="70" t="n">
        <v>46184</v>
      </c>
      <c r="O132" s="66" t="n">
        <f aca="false">SUMIFS($K:$K,$E:$E,N132)</f>
        <v>25401.94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2961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2905</v>
      </c>
      <c r="K133" s="66" t="n">
        <v>3734.4</v>
      </c>
      <c r="N133" s="70" t="n">
        <v>46184</v>
      </c>
      <c r="O133" s="66" t="n">
        <f aca="false">SUMIFS($K:$K,$E:$E,N133)</f>
        <v>25401.94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2906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2905</v>
      </c>
      <c r="K134" s="66" t="n">
        <v>128</v>
      </c>
      <c r="N134" s="70" t="n">
        <v>46184</v>
      </c>
      <c r="O134" s="66" t="n">
        <f aca="false">SUMIFS($K:$K,$E:$E,N134)</f>
        <v>25401.94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2906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2905</v>
      </c>
      <c r="K135" s="66" t="n">
        <v>120</v>
      </c>
      <c r="N135" s="70" t="n">
        <v>46184</v>
      </c>
      <c r="O135" s="66" t="n">
        <f aca="false">SUMIFS($K:$K,$E:$E,N135)</f>
        <v>25401.94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2906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2905</v>
      </c>
      <c r="K136" s="66" t="n">
        <v>128</v>
      </c>
      <c r="N136" s="70" t="n">
        <v>46184</v>
      </c>
      <c r="O136" s="66" t="n">
        <f aca="false">SUMIFS($K:$K,$E:$E,N136)</f>
        <v>25401.94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2906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2905</v>
      </c>
      <c r="K137" s="66" t="n">
        <v>120</v>
      </c>
      <c r="N137" s="70" t="n">
        <v>46184</v>
      </c>
      <c r="O137" s="66" t="n">
        <f aca="false">SUMIFS($K:$K,$E:$E,N137)</f>
        <v>25401.94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2919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2905</v>
      </c>
      <c r="K138" s="66" t="n">
        <v>1145.4</v>
      </c>
      <c r="N138" s="70" t="n">
        <v>46184</v>
      </c>
      <c r="O138" s="66" t="n">
        <f aca="false">SUMIFS($K:$K,$E:$E,N138)</f>
        <v>25401.94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2945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2905</v>
      </c>
      <c r="K139" s="66" t="n">
        <v>2190</v>
      </c>
      <c r="N139" s="70" t="n">
        <v>46184</v>
      </c>
      <c r="O139" s="66" t="n">
        <f aca="false">SUMIFS($K:$K,$E:$E,N139)</f>
        <v>25401.94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2962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2905</v>
      </c>
      <c r="K140" s="66" t="n">
        <v>2374.81</v>
      </c>
      <c r="N140" s="70" t="n">
        <v>46184</v>
      </c>
      <c r="O140" s="66" t="n">
        <f aca="false">SUMIFS($K:$K,$E:$E,N140)</f>
        <v>25401.94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2963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2905</v>
      </c>
      <c r="K141" s="66" t="n">
        <v>3325.11</v>
      </c>
      <c r="N141" s="70" t="n">
        <v>46184</v>
      </c>
      <c r="O141" s="66" t="n">
        <f aca="false">SUMIFS($K:$K,$E:$E,N141)</f>
        <v>25401.94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2922</v>
      </c>
      <c r="E142" s="16" t="n">
        <v>46185</v>
      </c>
      <c r="F142" s="16" t="n">
        <v>46185</v>
      </c>
      <c r="G142" s="1" t="s">
        <v>2923</v>
      </c>
      <c r="H142" s="1" t="n">
        <v>1243882</v>
      </c>
      <c r="I142" s="1" t="n">
        <v>1</v>
      </c>
      <c r="J142" s="1" t="s">
        <v>2905</v>
      </c>
      <c r="K142" s="66" t="n">
        <v>1155</v>
      </c>
      <c r="N142" s="70" t="n">
        <v>46185</v>
      </c>
      <c r="O142" s="66" t="n">
        <f aca="false">SUMIFS($K:$K,$E:$E,N142)</f>
        <v>22364.94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2909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2905</v>
      </c>
      <c r="K143" s="66" t="n">
        <v>855.75</v>
      </c>
      <c r="N143" s="70" t="n">
        <v>46185</v>
      </c>
      <c r="O143" s="66" t="n">
        <f aca="false">SUMIFS($K:$K,$E:$E,N143)</f>
        <v>22364.94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2904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2905</v>
      </c>
      <c r="K144" s="66" t="n">
        <v>604.66</v>
      </c>
      <c r="N144" s="70" t="n">
        <v>46185</v>
      </c>
      <c r="O144" s="66" t="n">
        <f aca="false">SUMIFS($K:$K,$E:$E,N144)</f>
        <v>22364.94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2904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2905</v>
      </c>
      <c r="K145" s="66" t="n">
        <v>6197.73</v>
      </c>
      <c r="N145" s="70" t="n">
        <v>46185</v>
      </c>
      <c r="O145" s="66" t="n">
        <f aca="false">SUMIFS($K:$K,$E:$E,N145)</f>
        <v>22364.94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2957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2905</v>
      </c>
      <c r="K146" s="66" t="n">
        <v>1512.8</v>
      </c>
      <c r="N146" s="70" t="n">
        <v>46185</v>
      </c>
      <c r="O146" s="66" t="n">
        <f aca="false">SUMIFS($K:$K,$E:$E,N146)</f>
        <v>22364.94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2958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2905</v>
      </c>
      <c r="K147" s="66" t="n">
        <v>1053.9</v>
      </c>
      <c r="N147" s="70" t="n">
        <v>46185</v>
      </c>
      <c r="O147" s="66" t="n">
        <f aca="false">SUMIFS($K:$K,$E:$E,N147)</f>
        <v>22364.94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2908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2905</v>
      </c>
      <c r="K148" s="66" t="n">
        <v>670</v>
      </c>
      <c r="N148" s="70" t="n">
        <v>46185</v>
      </c>
      <c r="O148" s="66" t="n">
        <f aca="false">SUMIFS($K:$K,$E:$E,N148)</f>
        <v>22364.94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2934</v>
      </c>
      <c r="D149" s="1" t="s">
        <v>2935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2905</v>
      </c>
      <c r="K149" s="66" t="n">
        <v>2050</v>
      </c>
      <c r="N149" s="70" t="n">
        <v>46185</v>
      </c>
      <c r="O149" s="66" t="n">
        <f aca="false">SUMIFS($K:$K,$E:$E,N149)</f>
        <v>22364.94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2917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2905</v>
      </c>
      <c r="K150" s="66" t="n">
        <v>1124.1</v>
      </c>
      <c r="N150" s="70" t="n">
        <v>46185</v>
      </c>
      <c r="O150" s="66" t="n">
        <f aca="false">SUMIFS($K:$K,$E:$E,N150)</f>
        <v>22364.94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2906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2905</v>
      </c>
      <c r="K151" s="66" t="n">
        <v>176</v>
      </c>
      <c r="N151" s="70" t="n">
        <v>46185</v>
      </c>
      <c r="O151" s="66" t="n">
        <f aca="false">SUMIFS($K:$K,$E:$E,N151)</f>
        <v>22364.94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2906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2905</v>
      </c>
      <c r="K152" s="66" t="n">
        <v>120</v>
      </c>
      <c r="N152" s="70" t="n">
        <v>46185</v>
      </c>
      <c r="O152" s="66" t="n">
        <f aca="false">SUMIFS($K:$K,$E:$E,N152)</f>
        <v>22364.94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2906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2905</v>
      </c>
      <c r="K153" s="66" t="n">
        <v>260</v>
      </c>
      <c r="N153" s="70" t="n">
        <v>46185</v>
      </c>
      <c r="O153" s="66" t="n">
        <f aca="false">SUMIFS($K:$K,$E:$E,N153)</f>
        <v>22364.94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2906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2905</v>
      </c>
      <c r="K154" s="66" t="n">
        <v>3014.5</v>
      </c>
      <c r="N154" s="70" t="n">
        <v>46185</v>
      </c>
      <c r="O154" s="66" t="n">
        <f aca="false">SUMIFS($K:$K,$E:$E,N154)</f>
        <v>22364.94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2906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2905</v>
      </c>
      <c r="K155" s="66" t="n">
        <v>176</v>
      </c>
      <c r="N155" s="70" t="n">
        <v>46185</v>
      </c>
      <c r="O155" s="66" t="n">
        <f aca="false">SUMIFS($K:$K,$E:$E,N155)</f>
        <v>22364.94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2906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2905</v>
      </c>
      <c r="K156" s="66" t="n">
        <v>120</v>
      </c>
      <c r="N156" s="70" t="n">
        <v>46185</v>
      </c>
      <c r="O156" s="66" t="n">
        <f aca="false">SUMIFS($K:$K,$E:$E,N156)</f>
        <v>22364.94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2906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2905</v>
      </c>
      <c r="K157" s="66" t="n">
        <v>260</v>
      </c>
      <c r="N157" s="70" t="n">
        <v>46185</v>
      </c>
      <c r="O157" s="66" t="n">
        <f aca="false">SUMIFS($K:$K,$E:$E,N157)</f>
        <v>22364.94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2906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2905</v>
      </c>
      <c r="K158" s="66" t="n">
        <v>3014.5</v>
      </c>
      <c r="N158" s="70" t="n">
        <v>46185</v>
      </c>
      <c r="O158" s="66" t="n">
        <f aca="false">SUMIFS($K:$K,$E:$E,N158)</f>
        <v>22364.94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2916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2905</v>
      </c>
      <c r="K159" s="66" t="n">
        <v>240</v>
      </c>
      <c r="N159" s="70" t="n">
        <v>46186</v>
      </c>
      <c r="O159" s="66" t="n">
        <f aca="false">SUMIFS($K:$K,$E:$E,N159)</f>
        <v>1596.46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2906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2905</v>
      </c>
      <c r="K160" s="66" t="n">
        <v>335</v>
      </c>
      <c r="N160" s="70" t="n">
        <v>46186</v>
      </c>
      <c r="O160" s="66" t="n">
        <f aca="false">SUMIFS($K:$K,$E:$E,N160)</f>
        <v>1596.46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2906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2905</v>
      </c>
      <c r="K161" s="66" t="n">
        <v>120</v>
      </c>
      <c r="N161" s="70" t="n">
        <v>46186</v>
      </c>
      <c r="O161" s="66" t="n">
        <f aca="false">SUMIFS($K:$K,$E:$E,N161)</f>
        <v>1596.46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2906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2905</v>
      </c>
      <c r="K162" s="66" t="n">
        <v>335</v>
      </c>
      <c r="N162" s="70" t="n">
        <v>46186</v>
      </c>
      <c r="O162" s="66" t="n">
        <f aca="false">SUMIFS($K:$K,$E:$E,N162)</f>
        <v>1596.46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2906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2905</v>
      </c>
      <c r="K163" s="66" t="n">
        <v>120</v>
      </c>
      <c r="N163" s="70" t="n">
        <v>46186</v>
      </c>
      <c r="O163" s="66" t="n">
        <f aca="false">SUMIFS($K:$K,$E:$E,N163)</f>
        <v>1596.46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2919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2905</v>
      </c>
      <c r="K164" s="66" t="n">
        <v>446.46</v>
      </c>
      <c r="N164" s="70" t="n">
        <v>46186</v>
      </c>
      <c r="O164" s="66" t="n">
        <f aca="false">SUMIFS($K:$K,$E:$E,N164)</f>
        <v>1596.46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2907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2905</v>
      </c>
      <c r="K165" s="66" t="n">
        <v>270</v>
      </c>
      <c r="N165" s="70" t="n">
        <v>46188</v>
      </c>
      <c r="O165" s="66" t="n">
        <f aca="false">SUMIFS($K:$K,$E:$E,N165)</f>
        <v>44455.05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2939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2905</v>
      </c>
      <c r="K166" s="66" t="n">
        <v>360</v>
      </c>
      <c r="N166" s="70" t="n">
        <v>46188</v>
      </c>
      <c r="O166" s="66" t="n">
        <f aca="false">SUMIFS($K:$K,$E:$E,N166)</f>
        <v>44455.05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2964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2905</v>
      </c>
      <c r="K167" s="66" t="n">
        <v>3483</v>
      </c>
      <c r="N167" s="70" t="n">
        <v>46188</v>
      </c>
      <c r="O167" s="66" t="n">
        <f aca="false">SUMIFS($K:$K,$E:$E,N167)</f>
        <v>44455.05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2965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2905</v>
      </c>
      <c r="K168" s="66" t="n">
        <v>781.5</v>
      </c>
      <c r="N168" s="70" t="n">
        <v>46188</v>
      </c>
      <c r="O168" s="66" t="n">
        <f aca="false">SUMIFS($K:$K,$E:$E,N168)</f>
        <v>44455.05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2966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2905</v>
      </c>
      <c r="K169" s="66" t="n">
        <v>934.38</v>
      </c>
      <c r="N169" s="70" t="n">
        <v>46188</v>
      </c>
      <c r="O169" s="66" t="n">
        <f aca="false">SUMIFS($K:$K,$E:$E,N169)</f>
        <v>44455.05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2967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2905</v>
      </c>
      <c r="K170" s="66" t="n">
        <v>3052.86</v>
      </c>
      <c r="N170" s="70" t="n">
        <v>46188</v>
      </c>
      <c r="O170" s="66" t="n">
        <f aca="false">SUMIFS($K:$K,$E:$E,N170)</f>
        <v>44455.05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2911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2905</v>
      </c>
      <c r="K171" s="66" t="n">
        <v>4748.8</v>
      </c>
      <c r="N171" s="70" t="n">
        <v>46188</v>
      </c>
      <c r="O171" s="66" t="n">
        <f aca="false">SUMIFS($K:$K,$E:$E,N171)</f>
        <v>44455.05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2911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2905</v>
      </c>
      <c r="K172" s="66" t="n">
        <v>2252.8</v>
      </c>
      <c r="N172" s="70" t="n">
        <v>46188</v>
      </c>
      <c r="O172" s="66" t="n">
        <f aca="false">SUMIFS($K:$K,$E:$E,N172)</f>
        <v>44455.05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2911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2905</v>
      </c>
      <c r="K173" s="66" t="n">
        <v>5746</v>
      </c>
      <c r="N173" s="70" t="n">
        <v>46188</v>
      </c>
      <c r="O173" s="66" t="n">
        <f aca="false">SUMIFS($K:$K,$E:$E,N173)</f>
        <v>44455.05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2911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2905</v>
      </c>
      <c r="K174" s="66" t="n">
        <v>3966.4</v>
      </c>
      <c r="N174" s="70" t="n">
        <v>46188</v>
      </c>
      <c r="O174" s="66" t="n">
        <f aca="false">SUMIFS($K:$K,$E:$E,N174)</f>
        <v>44455.05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2931</v>
      </c>
      <c r="D175" s="1" t="s">
        <v>2932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2905</v>
      </c>
      <c r="K175" s="66" t="n">
        <v>4393.07</v>
      </c>
      <c r="N175" s="70" t="n">
        <v>46188</v>
      </c>
      <c r="O175" s="66" t="n">
        <f aca="false">SUMIFS($K:$K,$E:$E,N175)</f>
        <v>44455.05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2954</v>
      </c>
      <c r="D176" s="1" t="s">
        <v>2955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2905</v>
      </c>
      <c r="K176" s="66" t="n">
        <v>6875.05</v>
      </c>
      <c r="N176" s="70" t="n">
        <v>46188</v>
      </c>
      <c r="O176" s="66" t="n">
        <f aca="false">SUMIFS($K:$K,$E:$E,N176)</f>
        <v>44455.05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2944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2905</v>
      </c>
      <c r="K177" s="66" t="n">
        <v>716.75</v>
      </c>
      <c r="N177" s="70" t="n">
        <v>46188</v>
      </c>
      <c r="O177" s="66" t="n">
        <f aca="false">SUMIFS($K:$K,$E:$E,N177)</f>
        <v>44455.05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2906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2905</v>
      </c>
      <c r="K178" s="66" t="n">
        <v>1670</v>
      </c>
      <c r="N178" s="70" t="n">
        <v>46188</v>
      </c>
      <c r="O178" s="66" t="n">
        <f aca="false">SUMIFS($K:$K,$E:$E,N178)</f>
        <v>44455.05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2906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2905</v>
      </c>
      <c r="K179" s="66" t="n">
        <v>280</v>
      </c>
      <c r="N179" s="70" t="n">
        <v>46188</v>
      </c>
      <c r="O179" s="66" t="n">
        <f aca="false">SUMIFS($K:$K,$E:$E,N179)</f>
        <v>44455.05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2906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2905</v>
      </c>
      <c r="K180" s="66" t="n">
        <v>1670</v>
      </c>
      <c r="N180" s="70" t="n">
        <v>46188</v>
      </c>
      <c r="O180" s="66" t="n">
        <f aca="false">SUMIFS($K:$K,$E:$E,N180)</f>
        <v>44455.05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2906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2905</v>
      </c>
      <c r="K181" s="66" t="n">
        <v>280</v>
      </c>
      <c r="N181" s="70" t="n">
        <v>46188</v>
      </c>
      <c r="O181" s="66" t="n">
        <f aca="false">SUMIFS($K:$K,$E:$E,N181)</f>
        <v>44455.05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2968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2905</v>
      </c>
      <c r="K182" s="66" t="n">
        <v>2974.44</v>
      </c>
      <c r="N182" s="70" t="n">
        <v>46188</v>
      </c>
      <c r="O182" s="66" t="n">
        <f aca="false">SUMIFS($K:$K,$E:$E,N182)</f>
        <v>44455.05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2940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2905</v>
      </c>
      <c r="K183" s="66" t="n">
        <v>1103.52</v>
      </c>
      <c r="N183" s="70" t="n">
        <v>46189</v>
      </c>
      <c r="O183" s="66" t="n">
        <f aca="false">SUMIFS($K:$K,$E:$E,N183)</f>
        <v>32199.78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2940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2905</v>
      </c>
      <c r="K184" s="66" t="n">
        <v>1799</v>
      </c>
      <c r="N184" s="70" t="n">
        <v>46189</v>
      </c>
      <c r="O184" s="66" t="n">
        <f aca="false">SUMIFS($K:$K,$E:$E,N184)</f>
        <v>32199.78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2969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2905</v>
      </c>
      <c r="K185" s="66" t="n">
        <v>2507.29</v>
      </c>
      <c r="N185" s="70" t="n">
        <v>46189</v>
      </c>
      <c r="O185" s="66" t="n">
        <f aca="false">SUMIFS($K:$K,$E:$E,N185)</f>
        <v>32199.78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2904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2905</v>
      </c>
      <c r="K186" s="66" t="n">
        <v>1174.72</v>
      </c>
      <c r="N186" s="70" t="n">
        <v>46189</v>
      </c>
      <c r="O186" s="66" t="n">
        <f aca="false">SUMIFS($K:$K,$E:$E,N186)</f>
        <v>32199.78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2904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2905</v>
      </c>
      <c r="K187" s="66" t="n">
        <v>1514.13</v>
      </c>
      <c r="N187" s="70" t="n">
        <v>46189</v>
      </c>
      <c r="O187" s="66" t="n">
        <f aca="false">SUMIFS($K:$K,$E:$E,N187)</f>
        <v>32199.78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2911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2905</v>
      </c>
      <c r="K188" s="66" t="n">
        <v>5708.8</v>
      </c>
      <c r="N188" s="70" t="n">
        <v>46189</v>
      </c>
      <c r="O188" s="66" t="n">
        <f aca="false">SUMIFS($K:$K,$E:$E,N188)</f>
        <v>32199.78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2908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2905</v>
      </c>
      <c r="K189" s="66" t="n">
        <v>450</v>
      </c>
      <c r="N189" s="70" t="n">
        <v>46189</v>
      </c>
      <c r="O189" s="66" t="n">
        <f aca="false">SUMIFS($K:$K,$E:$E,N189)</f>
        <v>32199.78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2970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2905</v>
      </c>
      <c r="K190" s="66" t="n">
        <v>2574.72</v>
      </c>
      <c r="N190" s="70" t="n">
        <v>46189</v>
      </c>
      <c r="O190" s="66" t="n">
        <f aca="false">SUMIFS($K:$K,$E:$E,N190)</f>
        <v>32199.78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2914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2905</v>
      </c>
      <c r="K191" s="66" t="n">
        <v>489.3</v>
      </c>
      <c r="N191" s="70" t="n">
        <v>46189</v>
      </c>
      <c r="O191" s="66" t="n">
        <f aca="false">SUMIFS($K:$K,$E:$E,N191)</f>
        <v>32199.78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2941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2905</v>
      </c>
      <c r="K192" s="66" t="n">
        <v>105</v>
      </c>
      <c r="N192" s="70" t="n">
        <v>46189</v>
      </c>
      <c r="O192" s="66" t="n">
        <f aca="false">SUMIFS($K:$K,$E:$E,N192)</f>
        <v>32199.78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2941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2905</v>
      </c>
      <c r="K193" s="66" t="n">
        <v>137.5</v>
      </c>
      <c r="N193" s="70" t="n">
        <v>46189</v>
      </c>
      <c r="O193" s="66" t="n">
        <f aca="false">SUMIFS($K:$K,$E:$E,N193)</f>
        <v>32199.78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2971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2905</v>
      </c>
      <c r="K194" s="66" t="n">
        <v>3282.75</v>
      </c>
      <c r="N194" s="70" t="n">
        <v>46189</v>
      </c>
      <c r="O194" s="66" t="n">
        <f aca="false">SUMIFS($K:$K,$E:$E,N194)</f>
        <v>32199.78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2917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2905</v>
      </c>
      <c r="K195" s="66" t="n">
        <v>420</v>
      </c>
      <c r="N195" s="70" t="n">
        <v>46189</v>
      </c>
      <c r="O195" s="66" t="n">
        <f aca="false">SUMIFS($K:$K,$E:$E,N195)</f>
        <v>32199.78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2918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2905</v>
      </c>
      <c r="K196" s="66" t="n">
        <v>632.15</v>
      </c>
      <c r="N196" s="70" t="n">
        <v>46189</v>
      </c>
      <c r="O196" s="66" t="n">
        <f aca="false">SUMIFS($K:$K,$E:$E,N196)</f>
        <v>32199.78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2918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2905</v>
      </c>
      <c r="K197" s="66" t="n">
        <v>431.5</v>
      </c>
      <c r="N197" s="70" t="n">
        <v>46189</v>
      </c>
      <c r="O197" s="66" t="n">
        <f aca="false">SUMIFS($K:$K,$E:$E,N197)</f>
        <v>32199.78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2906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2905</v>
      </c>
      <c r="K198" s="66" t="n">
        <v>86</v>
      </c>
      <c r="N198" s="70" t="n">
        <v>46189</v>
      </c>
      <c r="O198" s="66" t="n">
        <f aca="false">SUMIFS($K:$K,$E:$E,N198)</f>
        <v>32199.78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2906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2905</v>
      </c>
      <c r="K199" s="66" t="n">
        <v>240</v>
      </c>
      <c r="N199" s="70" t="n">
        <v>46189</v>
      </c>
      <c r="O199" s="66" t="n">
        <f aca="false">SUMIFS($K:$K,$E:$E,N199)</f>
        <v>32199.78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2906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2905</v>
      </c>
      <c r="K200" s="66" t="n">
        <v>2433</v>
      </c>
      <c r="N200" s="70" t="n">
        <v>46189</v>
      </c>
      <c r="O200" s="66" t="n">
        <f aca="false">SUMIFS($K:$K,$E:$E,N200)</f>
        <v>32199.78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2906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2905</v>
      </c>
      <c r="K201" s="66" t="n">
        <v>86</v>
      </c>
      <c r="N201" s="70" t="n">
        <v>46189</v>
      </c>
      <c r="O201" s="66" t="n">
        <f aca="false">SUMIFS($K:$K,$E:$E,N201)</f>
        <v>32199.78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2906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2905</v>
      </c>
      <c r="K202" s="66" t="n">
        <v>240</v>
      </c>
      <c r="N202" s="70" t="n">
        <v>46189</v>
      </c>
      <c r="O202" s="66" t="n">
        <f aca="false">SUMIFS($K:$K,$E:$E,N202)</f>
        <v>32199.78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2906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2905</v>
      </c>
      <c r="K203" s="66" t="n">
        <v>2433</v>
      </c>
      <c r="N203" s="70" t="n">
        <v>46189</v>
      </c>
      <c r="O203" s="66" t="n">
        <f aca="false">SUMIFS($K:$K,$E:$E,N203)</f>
        <v>32199.78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2972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2905</v>
      </c>
      <c r="K204" s="66" t="n">
        <v>2778</v>
      </c>
      <c r="N204" s="70" t="n">
        <v>46189</v>
      </c>
      <c r="O204" s="66" t="n">
        <f aca="false">SUMIFS($K:$K,$E:$E,N204)</f>
        <v>32199.78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2973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2905</v>
      </c>
      <c r="K205" s="66" t="n">
        <v>1040</v>
      </c>
      <c r="N205" s="70" t="n">
        <v>46189</v>
      </c>
      <c r="O205" s="66" t="n">
        <f aca="false">SUMIFS($K:$K,$E:$E,N205)</f>
        <v>32199.78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2920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2905</v>
      </c>
      <c r="K206" s="66" t="n">
        <v>312.4</v>
      </c>
      <c r="N206" s="70" t="n">
        <v>46189</v>
      </c>
      <c r="O206" s="66" t="n">
        <f aca="false">SUMIFS($K:$K,$E:$E,N206)</f>
        <v>32199.78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2920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2905</v>
      </c>
      <c r="K207" s="66" t="n">
        <v>221</v>
      </c>
      <c r="N207" s="70" t="n">
        <v>46189</v>
      </c>
      <c r="O207" s="66" t="n">
        <f aca="false">SUMIFS($K:$K,$E:$E,N207)</f>
        <v>32199.78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2974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2905</v>
      </c>
      <c r="K208" s="66" t="n">
        <v>411.68</v>
      </c>
      <c r="N208" s="70" t="n">
        <v>46190</v>
      </c>
      <c r="O208" s="66" t="n">
        <f aca="false">SUMIFS($K:$K,$E:$E,N208)</f>
        <v>18796.91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2975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2905</v>
      </c>
      <c r="K209" s="66" t="n">
        <v>1326.02</v>
      </c>
      <c r="N209" s="70" t="n">
        <v>46190</v>
      </c>
      <c r="O209" s="66" t="n">
        <f aca="false">SUMIFS($K:$K,$E:$E,N209)</f>
        <v>18796.91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2904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2905</v>
      </c>
      <c r="K210" s="66" t="n">
        <v>916.19</v>
      </c>
      <c r="N210" s="70" t="n">
        <v>46190</v>
      </c>
      <c r="O210" s="66" t="n">
        <f aca="false">SUMIFS($K:$K,$E:$E,N210)</f>
        <v>18796.91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2904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2905</v>
      </c>
      <c r="K211" s="66" t="n">
        <v>4072.51</v>
      </c>
      <c r="N211" s="70" t="n">
        <v>46190</v>
      </c>
      <c r="O211" s="66" t="n">
        <f aca="false">SUMIFS($K:$K,$E:$E,N211)</f>
        <v>18796.91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2948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2905</v>
      </c>
      <c r="K212" s="66" t="n">
        <v>1428</v>
      </c>
      <c r="N212" s="70" t="n">
        <v>46190</v>
      </c>
      <c r="O212" s="66" t="n">
        <f aca="false">SUMIFS($K:$K,$E:$E,N212)</f>
        <v>18796.91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2913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2905</v>
      </c>
      <c r="K213" s="66" t="n">
        <v>973.94</v>
      </c>
      <c r="N213" s="70" t="n">
        <v>46190</v>
      </c>
      <c r="O213" s="66" t="n">
        <f aca="false">SUMIFS($K:$K,$E:$E,N213)</f>
        <v>18796.91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2976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2905</v>
      </c>
      <c r="K214" s="66" t="n">
        <v>539.46</v>
      </c>
      <c r="N214" s="70" t="n">
        <v>46190</v>
      </c>
      <c r="O214" s="66" t="n">
        <f aca="false">SUMIFS($K:$K,$E:$E,N214)</f>
        <v>18796.91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2977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2905</v>
      </c>
      <c r="K215" s="66" t="n">
        <v>1229.96</v>
      </c>
      <c r="N215" s="70" t="n">
        <v>46190</v>
      </c>
      <c r="O215" s="66" t="n">
        <f aca="false">SUMIFS($K:$K,$E:$E,N215)</f>
        <v>18796.91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2915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2905</v>
      </c>
      <c r="K216" s="66" t="n">
        <v>1107</v>
      </c>
      <c r="N216" s="70" t="n">
        <v>46190</v>
      </c>
      <c r="O216" s="66" t="n">
        <f aca="false">SUMIFS($K:$K,$E:$E,N216)</f>
        <v>18796.91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2917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2905</v>
      </c>
      <c r="K217" s="66" t="n">
        <v>1322.5</v>
      </c>
      <c r="N217" s="70" t="n">
        <v>46190</v>
      </c>
      <c r="O217" s="66" t="n">
        <f aca="false">SUMIFS($K:$K,$E:$E,N217)</f>
        <v>18796.91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2918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2905</v>
      </c>
      <c r="K218" s="66" t="n">
        <v>2791.05</v>
      </c>
      <c r="N218" s="70" t="n">
        <v>46190</v>
      </c>
      <c r="O218" s="66" t="n">
        <f aca="false">SUMIFS($K:$K,$E:$E,N218)</f>
        <v>18796.91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2906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2905</v>
      </c>
      <c r="K219" s="66" t="n">
        <v>181</v>
      </c>
      <c r="N219" s="70" t="n">
        <v>46190</v>
      </c>
      <c r="O219" s="66" t="n">
        <f aca="false">SUMIFS($K:$K,$E:$E,N219)</f>
        <v>18796.91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2906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2905</v>
      </c>
      <c r="K220" s="66" t="n">
        <v>181</v>
      </c>
      <c r="N220" s="70" t="n">
        <v>46190</v>
      </c>
      <c r="O220" s="66" t="n">
        <f aca="false">SUMIFS($K:$K,$E:$E,N220)</f>
        <v>18796.91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2945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2905</v>
      </c>
      <c r="K221" s="66" t="n">
        <v>1104</v>
      </c>
      <c r="N221" s="70" t="n">
        <v>46190</v>
      </c>
      <c r="O221" s="66" t="n">
        <f aca="false">SUMIFS($K:$K,$E:$E,N221)</f>
        <v>18796.91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2921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2905</v>
      </c>
      <c r="K222" s="66" t="n">
        <v>352.46</v>
      </c>
      <c r="N222" s="70" t="n">
        <v>46190</v>
      </c>
      <c r="O222" s="66" t="n">
        <f aca="false">SUMIFS($K:$K,$E:$E,N222)</f>
        <v>18796.91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2921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2905</v>
      </c>
      <c r="K223" s="66" t="n">
        <v>860.14</v>
      </c>
      <c r="N223" s="70" t="n">
        <v>46190</v>
      </c>
      <c r="O223" s="66" t="n">
        <f aca="false">SUMIFS($K:$K,$E:$E,N223)</f>
        <v>18796.91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2924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2905</v>
      </c>
      <c r="K224" s="66" t="n">
        <v>180.27</v>
      </c>
      <c r="N224" s="70" t="n">
        <v>46191</v>
      </c>
      <c r="O224" s="66" t="n">
        <f aca="false">SUMIFS($K:$K,$E:$E,N224)</f>
        <v>10997.38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2967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2905</v>
      </c>
      <c r="K225" s="66" t="n">
        <v>6080.62</v>
      </c>
      <c r="N225" s="70" t="n">
        <v>46191</v>
      </c>
      <c r="O225" s="66" t="n">
        <f aca="false">SUMIFS($K:$K,$E:$E,N225)</f>
        <v>10997.38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2925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2905</v>
      </c>
      <c r="K226" s="66" t="n">
        <v>756.82</v>
      </c>
      <c r="N226" s="70" t="n">
        <v>46191</v>
      </c>
      <c r="O226" s="66" t="n">
        <f aca="false">SUMIFS($K:$K,$E:$E,N226)</f>
        <v>10997.38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2937</v>
      </c>
      <c r="E227" s="16" t="n">
        <v>46191</v>
      </c>
      <c r="F227" s="16" t="n">
        <v>46191</v>
      </c>
      <c r="G227" s="1" t="s">
        <v>2938</v>
      </c>
      <c r="H227" s="1" t="n">
        <v>1270052</v>
      </c>
      <c r="I227" s="1" t="n">
        <v>1</v>
      </c>
      <c r="J227" s="1" t="s">
        <v>2905</v>
      </c>
      <c r="K227" s="66" t="n">
        <v>566</v>
      </c>
      <c r="N227" s="70" t="n">
        <v>46191</v>
      </c>
      <c r="O227" s="66" t="n">
        <f aca="false">SUMIFS($K:$K,$E:$E,N227)</f>
        <v>10997.38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2906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2905</v>
      </c>
      <c r="K228" s="66" t="n">
        <v>130</v>
      </c>
      <c r="N228" s="70" t="n">
        <v>46191</v>
      </c>
      <c r="O228" s="66" t="n">
        <f aca="false">SUMIFS($K:$K,$E:$E,N228)</f>
        <v>10997.38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2906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2905</v>
      </c>
      <c r="K229" s="66" t="n">
        <v>280</v>
      </c>
      <c r="N229" s="70" t="n">
        <v>46191</v>
      </c>
      <c r="O229" s="66" t="n">
        <f aca="false">SUMIFS($K:$K,$E:$E,N229)</f>
        <v>10997.38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2906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2905</v>
      </c>
      <c r="K230" s="66" t="n">
        <v>240</v>
      </c>
      <c r="N230" s="70" t="n">
        <v>46191</v>
      </c>
      <c r="O230" s="66" t="n">
        <f aca="false">SUMIFS($K:$K,$E:$E,N230)</f>
        <v>10997.38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2906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2905</v>
      </c>
      <c r="K231" s="66" t="n">
        <v>130</v>
      </c>
      <c r="N231" s="70" t="n">
        <v>46191</v>
      </c>
      <c r="O231" s="66" t="n">
        <f aca="false">SUMIFS($K:$K,$E:$E,N231)</f>
        <v>10997.38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2906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2905</v>
      </c>
      <c r="K232" s="66" t="n">
        <v>280</v>
      </c>
      <c r="N232" s="70" t="n">
        <v>46191</v>
      </c>
      <c r="O232" s="66" t="n">
        <f aca="false">SUMIFS($K:$K,$E:$E,N232)</f>
        <v>10997.38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2906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2905</v>
      </c>
      <c r="K233" s="66" t="n">
        <v>240</v>
      </c>
      <c r="N233" s="70" t="n">
        <v>46191</v>
      </c>
      <c r="O233" s="66" t="n">
        <f aca="false">SUMIFS($K:$K,$E:$E,N233)</f>
        <v>10997.38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2978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2905</v>
      </c>
      <c r="K234" s="66" t="n">
        <v>1518.05</v>
      </c>
      <c r="N234" s="70" t="n">
        <v>46191</v>
      </c>
      <c r="O234" s="66" t="n">
        <f aca="false">SUMIFS($K:$K,$E:$E,N234)</f>
        <v>10997.38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2979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2905</v>
      </c>
      <c r="K235" s="66" t="n">
        <v>595.62</v>
      </c>
      <c r="N235" s="70" t="n">
        <v>46191</v>
      </c>
      <c r="O235" s="66" t="n">
        <f aca="false">SUMIFS($K:$K,$E:$E,N235)</f>
        <v>10997.38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2922</v>
      </c>
      <c r="E236" s="16" t="n">
        <v>46192</v>
      </c>
      <c r="F236" s="16" t="n">
        <v>46192</v>
      </c>
      <c r="G236" s="1" t="s">
        <v>2923</v>
      </c>
      <c r="H236" s="1" t="n">
        <v>1279589</v>
      </c>
      <c r="I236" s="1" t="n">
        <v>1</v>
      </c>
      <c r="J236" s="1" t="s">
        <v>2905</v>
      </c>
      <c r="K236" s="66" t="n">
        <v>927</v>
      </c>
      <c r="N236" s="70" t="n">
        <v>46192</v>
      </c>
      <c r="O236" s="66" t="n">
        <f aca="false">SUMIFS($K:$K,$E:$E,N236)</f>
        <v>35948.6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2958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2905</v>
      </c>
      <c r="K237" s="66" t="n">
        <v>941.2</v>
      </c>
      <c r="N237" s="70" t="n">
        <v>46192</v>
      </c>
      <c r="O237" s="66" t="n">
        <f aca="false">SUMIFS($K:$K,$E:$E,N237)</f>
        <v>35948.6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2911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2905</v>
      </c>
      <c r="K238" s="66" t="n">
        <v>2882</v>
      </c>
      <c r="N238" s="70" t="n">
        <v>46192</v>
      </c>
      <c r="O238" s="66" t="n">
        <f aca="false">SUMIFS($K:$K,$E:$E,N238)</f>
        <v>35948.6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2911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2905</v>
      </c>
      <c r="K239" s="66" t="n">
        <v>4761.6</v>
      </c>
      <c r="N239" s="70" t="n">
        <v>46192</v>
      </c>
      <c r="O239" s="66" t="n">
        <f aca="false">SUMIFS($K:$K,$E:$E,N239)</f>
        <v>35948.6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2908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2905</v>
      </c>
      <c r="K240" s="66" t="n">
        <v>170</v>
      </c>
      <c r="N240" s="70" t="n">
        <v>46192</v>
      </c>
      <c r="O240" s="66" t="n">
        <f aca="false">SUMIFS($K:$K,$E:$E,N240)</f>
        <v>35948.6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2948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2905</v>
      </c>
      <c r="K241" s="66" t="n">
        <v>3288.08</v>
      </c>
      <c r="N241" s="70" t="n">
        <v>46192</v>
      </c>
      <c r="O241" s="66" t="n">
        <f aca="false">SUMIFS($K:$K,$E:$E,N241)</f>
        <v>35948.6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2948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2905</v>
      </c>
      <c r="K242" s="66" t="n">
        <v>3218.1</v>
      </c>
      <c r="N242" s="70" t="n">
        <v>46192</v>
      </c>
      <c r="O242" s="66" t="n">
        <f aca="false">SUMIFS($K:$K,$E:$E,N242)</f>
        <v>35948.6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2948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2905</v>
      </c>
      <c r="K243" s="66" t="n">
        <v>3951.52</v>
      </c>
      <c r="N243" s="70" t="n">
        <v>46192</v>
      </c>
      <c r="O243" s="66" t="n">
        <f aca="false">SUMIFS($K:$K,$E:$E,N243)</f>
        <v>35948.6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2948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2905</v>
      </c>
      <c r="K244" s="66" t="n">
        <v>3052.79</v>
      </c>
      <c r="N244" s="70" t="n">
        <v>46192</v>
      </c>
      <c r="O244" s="66" t="n">
        <f aca="false">SUMIFS($K:$K,$E:$E,N244)</f>
        <v>35948.6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2934</v>
      </c>
      <c r="D245" s="1" t="s">
        <v>2935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2905</v>
      </c>
      <c r="K245" s="66" t="n">
        <v>1865</v>
      </c>
      <c r="N245" s="70" t="n">
        <v>46192</v>
      </c>
      <c r="O245" s="66" t="n">
        <f aca="false">SUMIFS($K:$K,$E:$E,N245)</f>
        <v>35948.6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2953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2905</v>
      </c>
      <c r="K246" s="66" t="n">
        <v>245.49</v>
      </c>
      <c r="N246" s="70" t="n">
        <v>46192</v>
      </c>
      <c r="O246" s="66" t="n">
        <f aca="false">SUMIFS($K:$K,$E:$E,N246)</f>
        <v>35948.6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2961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2905</v>
      </c>
      <c r="K247" s="66" t="n">
        <v>1174.2</v>
      </c>
      <c r="N247" s="70" t="n">
        <v>46192</v>
      </c>
      <c r="O247" s="66" t="n">
        <f aca="false">SUMIFS($K:$K,$E:$E,N247)</f>
        <v>35948.6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2954</v>
      </c>
      <c r="D248" s="1" t="s">
        <v>2955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2905</v>
      </c>
      <c r="K248" s="66" t="n">
        <v>1180.5</v>
      </c>
      <c r="N248" s="70" t="n">
        <v>46192</v>
      </c>
      <c r="O248" s="66" t="n">
        <f aca="false">SUMIFS($K:$K,$E:$E,N248)</f>
        <v>35948.6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2906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2905</v>
      </c>
      <c r="K249" s="66" t="n">
        <v>145</v>
      </c>
      <c r="N249" s="70" t="n">
        <v>46192</v>
      </c>
      <c r="O249" s="66" t="n">
        <f aca="false">SUMIFS($K:$K,$E:$E,N249)</f>
        <v>35948.6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2906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2905</v>
      </c>
      <c r="K250" s="66" t="n">
        <v>2624</v>
      </c>
      <c r="N250" s="70" t="n">
        <v>46192</v>
      </c>
      <c r="O250" s="66" t="n">
        <f aca="false">SUMIFS($K:$K,$E:$E,N250)</f>
        <v>35948.6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2906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2905</v>
      </c>
      <c r="K251" s="66" t="n">
        <v>145</v>
      </c>
      <c r="N251" s="70" t="n">
        <v>46192</v>
      </c>
      <c r="O251" s="66" t="n">
        <f aca="false">SUMIFS($K:$K,$E:$E,N251)</f>
        <v>35948.6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2906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2905</v>
      </c>
      <c r="K252" s="66" t="n">
        <v>2624</v>
      </c>
      <c r="N252" s="70" t="n">
        <v>46192</v>
      </c>
      <c r="O252" s="66" t="n">
        <f aca="false">SUMIFS($K:$K,$E:$E,N252)</f>
        <v>35948.6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2920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2905</v>
      </c>
      <c r="K253" s="66" t="n">
        <v>201</v>
      </c>
      <c r="N253" s="70" t="n">
        <v>46192</v>
      </c>
      <c r="O253" s="66" t="n">
        <f aca="false">SUMIFS($K:$K,$E:$E,N253)</f>
        <v>35948.6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2803</v>
      </c>
      <c r="D254" s="1" t="s">
        <v>2946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2905</v>
      </c>
      <c r="K254" s="66" t="n">
        <v>2552.12</v>
      </c>
      <c r="N254" s="70" t="n">
        <v>46192</v>
      </c>
      <c r="O254" s="66" t="n">
        <f aca="false">SUMIFS($K:$K,$E:$E,N254)</f>
        <v>35948.6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2931</v>
      </c>
      <c r="D255" s="1" t="s">
        <v>2932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2905</v>
      </c>
      <c r="K255" s="66" t="n">
        <v>3902.24</v>
      </c>
      <c r="N255" s="70" t="n">
        <v>46193</v>
      </c>
      <c r="O255" s="66" t="n">
        <f aca="false">SUMIFS($K:$K,$E:$E,N255)</f>
        <v>10941.93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2941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2905</v>
      </c>
      <c r="K256" s="66" t="n">
        <v>1613</v>
      </c>
      <c r="N256" s="70" t="n">
        <v>46193</v>
      </c>
      <c r="O256" s="66" t="n">
        <f aca="false">SUMIFS($K:$K,$E:$E,N256)</f>
        <v>10941.93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2980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2905</v>
      </c>
      <c r="K257" s="66" t="n">
        <v>320.4</v>
      </c>
      <c r="N257" s="70" t="n">
        <v>46193</v>
      </c>
      <c r="O257" s="66" t="n">
        <f aca="false">SUMIFS($K:$K,$E:$E,N257)</f>
        <v>10941.93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2981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2905</v>
      </c>
      <c r="K258" s="66" t="n">
        <v>3908.29</v>
      </c>
      <c r="N258" s="70" t="n">
        <v>46193</v>
      </c>
      <c r="O258" s="66" t="n">
        <f aca="false">SUMIFS($K:$K,$E:$E,N258)</f>
        <v>10941.93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2906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2905</v>
      </c>
      <c r="K259" s="66" t="n">
        <v>359</v>
      </c>
      <c r="N259" s="70" t="n">
        <v>46193</v>
      </c>
      <c r="O259" s="66" t="n">
        <f aca="false">SUMIFS($K:$K,$E:$E,N259)</f>
        <v>10941.93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2906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2905</v>
      </c>
      <c r="K260" s="66" t="n">
        <v>240</v>
      </c>
      <c r="N260" s="70" t="n">
        <v>46193</v>
      </c>
      <c r="O260" s="66" t="n">
        <f aca="false">SUMIFS($K:$K,$E:$E,N260)</f>
        <v>10941.93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2906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2905</v>
      </c>
      <c r="K261" s="66" t="n">
        <v>359</v>
      </c>
      <c r="N261" s="70" t="n">
        <v>46193</v>
      </c>
      <c r="O261" s="66" t="n">
        <f aca="false">SUMIFS($K:$K,$E:$E,N261)</f>
        <v>10941.93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2906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2905</v>
      </c>
      <c r="K262" s="66" t="n">
        <v>240</v>
      </c>
      <c r="N262" s="70" t="n">
        <v>46193</v>
      </c>
      <c r="O262" s="66" t="n">
        <f aca="false">SUMIFS($K:$K,$E:$E,N262)</f>
        <v>10941.93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2939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2905</v>
      </c>
      <c r="K263" s="66" t="n">
        <v>240</v>
      </c>
      <c r="N263" s="70" t="n">
        <v>46195</v>
      </c>
      <c r="O263" s="66" t="n">
        <f aca="false">SUMIFS($K:$K,$E:$E,N263)</f>
        <v>31613.86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2969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2905</v>
      </c>
      <c r="K264" s="66" t="n">
        <v>1564.37</v>
      </c>
      <c r="N264" s="70" t="n">
        <v>46195</v>
      </c>
      <c r="O264" s="66" t="n">
        <f aca="false">SUMIFS($K:$K,$E:$E,N264)</f>
        <v>31613.86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2982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2905</v>
      </c>
      <c r="K265" s="66" t="n">
        <v>3130.25</v>
      </c>
      <c r="N265" s="70" t="n">
        <v>46195</v>
      </c>
      <c r="O265" s="66" t="n">
        <f aca="false">SUMIFS($K:$K,$E:$E,N265)</f>
        <v>31613.86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2911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2905</v>
      </c>
      <c r="K266" s="66" t="n">
        <v>4085.5</v>
      </c>
      <c r="N266" s="70" t="n">
        <v>46195</v>
      </c>
      <c r="O266" s="66" t="n">
        <f aca="false">SUMIFS($K:$K,$E:$E,N266)</f>
        <v>31613.86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2931</v>
      </c>
      <c r="D267" s="1" t="s">
        <v>2932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2905</v>
      </c>
      <c r="K267" s="66" t="n">
        <v>1050.99</v>
      </c>
      <c r="N267" s="70" t="n">
        <v>46195</v>
      </c>
      <c r="O267" s="66" t="n">
        <f aca="false">SUMIFS($K:$K,$E:$E,N267)</f>
        <v>31613.86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2948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2905</v>
      </c>
      <c r="K268" s="66" t="n">
        <v>3409.01</v>
      </c>
      <c r="N268" s="70" t="n">
        <v>46195</v>
      </c>
      <c r="O268" s="66" t="n">
        <f aca="false">SUMIFS($K:$K,$E:$E,N268)</f>
        <v>31613.86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2983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2905</v>
      </c>
      <c r="K269" s="66" t="n">
        <v>11901.86</v>
      </c>
      <c r="N269" s="70" t="n">
        <v>46195</v>
      </c>
      <c r="O269" s="66" t="n">
        <f aca="false">SUMIFS($K:$K,$E:$E,N269)</f>
        <v>31613.86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2944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2905</v>
      </c>
      <c r="K270" s="66" t="n">
        <v>732.36</v>
      </c>
      <c r="N270" s="70" t="n">
        <v>46195</v>
      </c>
      <c r="O270" s="66" t="n">
        <f aca="false">SUMIFS($K:$K,$E:$E,N270)</f>
        <v>31613.86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2944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2905</v>
      </c>
      <c r="K271" s="66" t="n">
        <v>388.89</v>
      </c>
      <c r="N271" s="70" t="n">
        <v>46195</v>
      </c>
      <c r="O271" s="66" t="n">
        <f aca="false">SUMIFS($K:$K,$E:$E,N271)</f>
        <v>31613.86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2906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2905</v>
      </c>
      <c r="K272" s="66" t="n">
        <v>115</v>
      </c>
      <c r="N272" s="70" t="n">
        <v>46195</v>
      </c>
      <c r="O272" s="66" t="n">
        <f aca="false">SUMIFS($K:$K,$E:$E,N272)</f>
        <v>31613.86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2906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2905</v>
      </c>
      <c r="K273" s="66" t="n">
        <v>120</v>
      </c>
      <c r="N273" s="70" t="n">
        <v>46195</v>
      </c>
      <c r="O273" s="66" t="n">
        <f aca="false">SUMIFS($K:$K,$E:$E,N273)</f>
        <v>31613.86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2906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2905</v>
      </c>
      <c r="K274" s="66" t="n">
        <v>115</v>
      </c>
      <c r="N274" s="70" t="n">
        <v>46195</v>
      </c>
      <c r="O274" s="66" t="n">
        <f aca="false">SUMIFS($K:$K,$E:$E,N274)</f>
        <v>31613.86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2906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2905</v>
      </c>
      <c r="K275" s="66" t="n">
        <v>120</v>
      </c>
      <c r="N275" s="70" t="n">
        <v>46195</v>
      </c>
      <c r="O275" s="66" t="n">
        <f aca="false">SUMIFS($K:$K,$E:$E,N275)</f>
        <v>31613.86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2906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2905</v>
      </c>
      <c r="K276" s="66" t="n">
        <v>2380</v>
      </c>
      <c r="N276" s="70" t="n">
        <v>46195</v>
      </c>
      <c r="O276" s="66" t="n">
        <f aca="false">SUMIFS($K:$K,$E:$E,N276)</f>
        <v>31613.86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2929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2905</v>
      </c>
      <c r="K277" s="66" t="n">
        <v>536.1</v>
      </c>
      <c r="N277" s="70" t="n">
        <v>46195</v>
      </c>
      <c r="O277" s="66" t="n">
        <f aca="false">SUMIFS($K:$K,$E:$E,N277)</f>
        <v>31613.86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2984</v>
      </c>
      <c r="E278" s="16" t="n">
        <v>46195</v>
      </c>
      <c r="F278" s="16" t="n">
        <v>46179</v>
      </c>
      <c r="G278" s="1" t="s">
        <v>2985</v>
      </c>
      <c r="H278" s="1" t="n">
        <v>1289649</v>
      </c>
      <c r="I278" s="1" t="n">
        <v>11</v>
      </c>
      <c r="J278" s="1" t="s">
        <v>2905</v>
      </c>
      <c r="K278" s="66" t="n">
        <v>523.45</v>
      </c>
      <c r="N278" s="70" t="n">
        <v>46195</v>
      </c>
      <c r="O278" s="66" t="n">
        <f aca="false">SUMIFS($K:$K,$E:$E,N278)</f>
        <v>31613.86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2984</v>
      </c>
      <c r="E279" s="16" t="n">
        <v>46195</v>
      </c>
      <c r="F279" s="16" t="n">
        <v>46186</v>
      </c>
      <c r="G279" s="1" t="s">
        <v>2985</v>
      </c>
      <c r="H279" s="1" t="n">
        <v>1289650</v>
      </c>
      <c r="I279" s="1" t="n">
        <v>11</v>
      </c>
      <c r="J279" s="1" t="s">
        <v>2905</v>
      </c>
      <c r="K279" s="66" t="n">
        <v>324.44</v>
      </c>
      <c r="N279" s="70" t="n">
        <v>46195</v>
      </c>
      <c r="O279" s="66" t="n">
        <f aca="false">SUMIFS($K:$K,$E:$E,N279)</f>
        <v>31613.86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2984</v>
      </c>
      <c r="E280" s="16" t="n">
        <v>46195</v>
      </c>
      <c r="F280" s="16" t="n">
        <v>46193</v>
      </c>
      <c r="G280" s="1" t="s">
        <v>2985</v>
      </c>
      <c r="H280" s="1" t="n">
        <v>1289657</v>
      </c>
      <c r="I280" s="1" t="n">
        <v>11</v>
      </c>
      <c r="J280" s="1" t="s">
        <v>2905</v>
      </c>
      <c r="K280" s="66" t="n">
        <v>547.64</v>
      </c>
      <c r="N280" s="70" t="n">
        <v>46195</v>
      </c>
      <c r="O280" s="66" t="n">
        <f aca="false">SUMIFS($K:$K,$E:$E,N280)</f>
        <v>31613.86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2984</v>
      </c>
      <c r="E281" s="16" t="n">
        <v>46195</v>
      </c>
      <c r="F281" s="16" t="n">
        <v>46194</v>
      </c>
      <c r="G281" s="1" t="s">
        <v>2985</v>
      </c>
      <c r="H281" s="1" t="n">
        <v>1289655</v>
      </c>
      <c r="I281" s="1" t="n">
        <v>11</v>
      </c>
      <c r="J281" s="1" t="s">
        <v>2905</v>
      </c>
      <c r="K281" s="66" t="n">
        <v>329</v>
      </c>
      <c r="N281" s="70" t="n">
        <v>46195</v>
      </c>
      <c r="O281" s="66" t="n">
        <f aca="false">SUMIFS($K:$K,$E:$E,N281)</f>
        <v>31613.86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2907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2905</v>
      </c>
      <c r="K282" s="66" t="n">
        <v>270</v>
      </c>
      <c r="N282" s="70" t="n">
        <v>46196</v>
      </c>
      <c r="O282" s="66" t="n">
        <f aca="false">SUMIFS($K:$K,$E:$E,N282)</f>
        <v>13379.55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2986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2905</v>
      </c>
      <c r="K283" s="66" t="n">
        <v>862</v>
      </c>
      <c r="N283" s="70" t="n">
        <v>46196</v>
      </c>
      <c r="O283" s="66" t="n">
        <f aca="false">SUMIFS($K:$K,$E:$E,N283)</f>
        <v>13379.55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2926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2905</v>
      </c>
      <c r="K284" s="66" t="n">
        <v>3568</v>
      </c>
      <c r="N284" s="70" t="n">
        <v>46196</v>
      </c>
      <c r="O284" s="66" t="n">
        <f aca="false">SUMIFS($K:$K,$E:$E,N284)</f>
        <v>13379.55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2981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2905</v>
      </c>
      <c r="K285" s="66" t="n">
        <v>2258.55</v>
      </c>
      <c r="N285" s="70" t="n">
        <v>46196</v>
      </c>
      <c r="O285" s="66" t="n">
        <f aca="false">SUMIFS($K:$K,$E:$E,N285)</f>
        <v>13379.55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2960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2905</v>
      </c>
      <c r="K286" s="66" t="n">
        <v>250</v>
      </c>
      <c r="N286" s="70" t="n">
        <v>46196</v>
      </c>
      <c r="O286" s="66" t="n">
        <f aca="false">SUMIFS($K:$K,$E:$E,N286)</f>
        <v>13379.55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2906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2905</v>
      </c>
      <c r="K287" s="66" t="n">
        <v>115</v>
      </c>
      <c r="N287" s="70" t="n">
        <v>46196</v>
      </c>
      <c r="O287" s="66" t="n">
        <f aca="false">SUMIFS($K:$K,$E:$E,N287)</f>
        <v>13379.55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2906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2905</v>
      </c>
      <c r="K288" s="66" t="n">
        <v>120</v>
      </c>
      <c r="N288" s="70" t="n">
        <v>46196</v>
      </c>
      <c r="O288" s="66" t="n">
        <f aca="false">SUMIFS($K:$K,$E:$E,N288)</f>
        <v>13379.55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2906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2905</v>
      </c>
      <c r="K289" s="66" t="n">
        <v>280</v>
      </c>
      <c r="N289" s="70" t="n">
        <v>46196</v>
      </c>
      <c r="O289" s="66" t="n">
        <f aca="false">SUMIFS($K:$K,$E:$E,N289)</f>
        <v>13379.55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2906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2905</v>
      </c>
      <c r="K290" s="66" t="n">
        <v>2570.5</v>
      </c>
      <c r="N290" s="70" t="n">
        <v>46196</v>
      </c>
      <c r="O290" s="66" t="n">
        <f aca="false">SUMIFS($K:$K,$E:$E,N290)</f>
        <v>13379.55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2906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2905</v>
      </c>
      <c r="K291" s="66" t="n">
        <v>115</v>
      </c>
      <c r="N291" s="70" t="n">
        <v>46196</v>
      </c>
      <c r="O291" s="66" t="n">
        <f aca="false">SUMIFS($K:$K,$E:$E,N291)</f>
        <v>13379.55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2906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2905</v>
      </c>
      <c r="K292" s="66" t="n">
        <v>120</v>
      </c>
      <c r="N292" s="70" t="n">
        <v>46196</v>
      </c>
      <c r="O292" s="66" t="n">
        <f aca="false">SUMIFS($K:$K,$E:$E,N292)</f>
        <v>13379.55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2906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2905</v>
      </c>
      <c r="K293" s="66" t="n">
        <v>280</v>
      </c>
      <c r="N293" s="70" t="n">
        <v>46196</v>
      </c>
      <c r="O293" s="66" t="n">
        <f aca="false">SUMIFS($K:$K,$E:$E,N293)</f>
        <v>13379.55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2906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2905</v>
      </c>
      <c r="K294" s="66" t="n">
        <v>2570.5</v>
      </c>
      <c r="N294" s="70" t="n">
        <v>46196</v>
      </c>
      <c r="O294" s="66" t="n">
        <f aca="false">SUMIFS($K:$K,$E:$E,N294)</f>
        <v>13379.55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2987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2905</v>
      </c>
      <c r="K295" s="66" t="n">
        <v>120</v>
      </c>
      <c r="N295" s="70" t="n">
        <v>46197</v>
      </c>
      <c r="O295" s="66" t="n">
        <f aca="false">SUMIFS($K:$K,$E:$E,N295)</f>
        <v>19761.98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2987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2905</v>
      </c>
      <c r="K296" s="66" t="n">
        <v>180</v>
      </c>
      <c r="N296" s="70" t="n">
        <v>46197</v>
      </c>
      <c r="O296" s="66" t="n">
        <f aca="false">SUMIFS($K:$K,$E:$E,N296)</f>
        <v>19761.98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2988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2905</v>
      </c>
      <c r="K297" s="66" t="n">
        <v>1790</v>
      </c>
      <c r="N297" s="70" t="n">
        <v>46197</v>
      </c>
      <c r="O297" s="66" t="n">
        <f aca="false">SUMIFS($K:$K,$E:$E,N297)</f>
        <v>19761.98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2924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2905</v>
      </c>
      <c r="K298" s="66" t="n">
        <v>351.36</v>
      </c>
      <c r="N298" s="70" t="n">
        <v>46197</v>
      </c>
      <c r="O298" s="66" t="n">
        <f aca="false">SUMIFS($K:$K,$E:$E,N298)</f>
        <v>19761.98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2904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2905</v>
      </c>
      <c r="K299" s="66" t="n">
        <v>1514.51</v>
      </c>
      <c r="N299" s="70" t="n">
        <v>46197</v>
      </c>
      <c r="O299" s="66" t="n">
        <f aca="false">SUMIFS($K:$K,$E:$E,N299)</f>
        <v>19761.98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2904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2905</v>
      </c>
      <c r="K300" s="66" t="n">
        <v>5450.28</v>
      </c>
      <c r="N300" s="70" t="n">
        <v>46197</v>
      </c>
      <c r="O300" s="66" t="n">
        <f aca="false">SUMIFS($K:$K,$E:$E,N300)</f>
        <v>19761.98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2989</v>
      </c>
      <c r="E301" s="16" t="n">
        <v>46197</v>
      </c>
      <c r="F301" s="16" t="n">
        <v>46190</v>
      </c>
      <c r="G301" s="1" t="s">
        <v>2990</v>
      </c>
      <c r="H301" s="1" t="n">
        <v>1299871</v>
      </c>
      <c r="I301" s="1" t="n">
        <v>39</v>
      </c>
      <c r="J301" s="1" t="s">
        <v>2905</v>
      </c>
      <c r="K301" s="66" t="n">
        <v>593</v>
      </c>
      <c r="N301" s="70" t="n">
        <v>46197</v>
      </c>
      <c r="O301" s="66" t="n">
        <f aca="false">SUMIFS($K:$K,$E:$E,N301)</f>
        <v>19761.98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2954</v>
      </c>
      <c r="D302" s="1" t="s">
        <v>2991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2905</v>
      </c>
      <c r="K302" s="66" t="n">
        <v>534.8</v>
      </c>
      <c r="N302" s="70" t="n">
        <v>46197</v>
      </c>
      <c r="O302" s="66" t="n">
        <f aca="false">SUMIFS($K:$K,$E:$E,N302)</f>
        <v>19761.98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2926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2905</v>
      </c>
      <c r="K303" s="66" t="n">
        <v>1964.89</v>
      </c>
      <c r="N303" s="70" t="n">
        <v>46197</v>
      </c>
      <c r="O303" s="66" t="n">
        <f aca="false">SUMIFS($K:$K,$E:$E,N303)</f>
        <v>19761.98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2926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2905</v>
      </c>
      <c r="K304" s="66" t="n">
        <v>1016</v>
      </c>
      <c r="N304" s="70" t="n">
        <v>46197</v>
      </c>
      <c r="O304" s="66" t="n">
        <f aca="false">SUMIFS($K:$K,$E:$E,N304)</f>
        <v>19761.98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2917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2905</v>
      </c>
      <c r="K305" s="66" t="n">
        <v>1392.5</v>
      </c>
      <c r="N305" s="70" t="n">
        <v>46197</v>
      </c>
      <c r="O305" s="66" t="n">
        <f aca="false">SUMIFS($K:$K,$E:$E,N305)</f>
        <v>19761.98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2992</v>
      </c>
      <c r="E306" s="16" t="n">
        <v>46197</v>
      </c>
      <c r="F306" s="16" t="n">
        <v>46114</v>
      </c>
      <c r="G306" s="1" t="s">
        <v>2740</v>
      </c>
      <c r="H306" s="1" t="n">
        <v>1392258</v>
      </c>
      <c r="I306" s="1" t="n">
        <v>11</v>
      </c>
      <c r="J306" s="1" t="s">
        <v>2905</v>
      </c>
      <c r="K306" s="66" t="n">
        <v>100</v>
      </c>
      <c r="N306" s="70" t="n">
        <v>46197</v>
      </c>
      <c r="O306" s="66" t="n">
        <f aca="false">SUMIFS($K:$K,$E:$E,N306)</f>
        <v>19761.98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2906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2905</v>
      </c>
      <c r="K307" s="66" t="n">
        <v>120</v>
      </c>
      <c r="N307" s="70" t="n">
        <v>46197</v>
      </c>
      <c r="O307" s="66" t="n">
        <f aca="false">SUMIFS($K:$K,$E:$E,N307)</f>
        <v>19761.98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2906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2905</v>
      </c>
      <c r="K308" s="66" t="n">
        <v>144</v>
      </c>
      <c r="N308" s="70" t="n">
        <v>46197</v>
      </c>
      <c r="O308" s="66" t="n">
        <f aca="false">SUMIFS($K:$K,$E:$E,N308)</f>
        <v>19761.98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2906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2905</v>
      </c>
      <c r="K309" s="66" t="n">
        <v>2380</v>
      </c>
      <c r="N309" s="70" t="n">
        <v>46197</v>
      </c>
      <c r="O309" s="66" t="n">
        <f aca="false">SUMIFS($K:$K,$E:$E,N309)</f>
        <v>19761.98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2906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2905</v>
      </c>
      <c r="K310" s="66" t="n">
        <v>120</v>
      </c>
      <c r="N310" s="70" t="n">
        <v>46197</v>
      </c>
      <c r="O310" s="66" t="n">
        <f aca="false">SUMIFS($K:$K,$E:$E,N310)</f>
        <v>19761.98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2906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2905</v>
      </c>
      <c r="K311" s="66" t="n">
        <v>144</v>
      </c>
      <c r="N311" s="70" t="n">
        <v>46197</v>
      </c>
      <c r="O311" s="66" t="n">
        <f aca="false">SUMIFS($K:$K,$E:$E,N311)</f>
        <v>19761.98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2919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2905</v>
      </c>
      <c r="K312" s="66" t="n">
        <v>1351.84</v>
      </c>
      <c r="N312" s="70" t="n">
        <v>46197</v>
      </c>
      <c r="O312" s="66" t="n">
        <f aca="false">SUMIFS($K:$K,$E:$E,N312)</f>
        <v>19761.98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2930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2905</v>
      </c>
      <c r="K313" s="66" t="n">
        <v>266</v>
      </c>
      <c r="N313" s="70" t="n">
        <v>46197</v>
      </c>
      <c r="O313" s="66" t="n">
        <f aca="false">SUMIFS($K:$K,$E:$E,N313)</f>
        <v>19761.98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2993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2905</v>
      </c>
      <c r="K314" s="66" t="n">
        <v>228.8</v>
      </c>
      <c r="N314" s="70" t="n">
        <v>46197</v>
      </c>
      <c r="O314" s="66" t="n">
        <f aca="false">SUMIFS($K:$K,$E:$E,N314)</f>
        <v>19761.98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2909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2905</v>
      </c>
      <c r="K315" s="66" t="n">
        <v>2293</v>
      </c>
      <c r="N315" s="70" t="n">
        <v>46198</v>
      </c>
      <c r="O315" s="66" t="n">
        <f aca="false">SUMIFS($K:$K,$E:$E,N315)</f>
        <v>17001.9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2994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2905</v>
      </c>
      <c r="K316" s="66" t="n">
        <v>1279.8</v>
      </c>
      <c r="N316" s="70" t="n">
        <v>46198</v>
      </c>
      <c r="O316" s="66" t="n">
        <f aca="false">SUMIFS($K:$K,$E:$E,N316)</f>
        <v>17001.9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2925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2905</v>
      </c>
      <c r="K317" s="66" t="n">
        <v>594.06</v>
      </c>
      <c r="N317" s="70" t="n">
        <v>46198</v>
      </c>
      <c r="O317" s="66" t="n">
        <f aca="false">SUMIFS($K:$K,$E:$E,N317)</f>
        <v>17001.9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2995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2905</v>
      </c>
      <c r="K318" s="66" t="n">
        <v>1911.94</v>
      </c>
      <c r="N318" s="70" t="n">
        <v>46198</v>
      </c>
      <c r="O318" s="66" t="n">
        <f aca="false">SUMIFS($K:$K,$E:$E,N318)</f>
        <v>17001.9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2915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2905</v>
      </c>
      <c r="K319" s="66" t="n">
        <v>3705.35</v>
      </c>
      <c r="N319" s="70" t="n">
        <v>46198</v>
      </c>
      <c r="O319" s="66" t="n">
        <f aca="false">SUMIFS($K:$K,$E:$E,N319)</f>
        <v>17001.9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2918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2905</v>
      </c>
      <c r="K320" s="66" t="n">
        <v>2227.6</v>
      </c>
      <c r="N320" s="70" t="n">
        <v>46198</v>
      </c>
      <c r="O320" s="66" t="n">
        <f aca="false">SUMIFS($K:$K,$E:$E,N320)</f>
        <v>17001.9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2906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2905</v>
      </c>
      <c r="K321" s="66" t="n">
        <v>100</v>
      </c>
      <c r="N321" s="70" t="n">
        <v>46198</v>
      </c>
      <c r="O321" s="66" t="n">
        <f aca="false">SUMIFS($K:$K,$E:$E,N321)</f>
        <v>17001.9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2906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2905</v>
      </c>
      <c r="K322" s="66" t="n">
        <v>100</v>
      </c>
      <c r="N322" s="70" t="n">
        <v>46198</v>
      </c>
      <c r="O322" s="66" t="n">
        <f aca="false">SUMIFS($K:$K,$E:$E,N322)</f>
        <v>17001.9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2984</v>
      </c>
      <c r="E323" s="16" t="n">
        <v>46198</v>
      </c>
      <c r="F323" s="16" t="n">
        <v>46142</v>
      </c>
      <c r="G323" s="1" t="s">
        <v>2985</v>
      </c>
      <c r="H323" s="1" t="n">
        <v>1392270</v>
      </c>
      <c r="I323" s="1" t="n">
        <v>11</v>
      </c>
      <c r="J323" s="1" t="s">
        <v>2905</v>
      </c>
      <c r="K323" s="66" t="n">
        <v>1970</v>
      </c>
      <c r="N323" s="70" t="n">
        <v>46198</v>
      </c>
      <c r="O323" s="66" t="n">
        <f aca="false">SUMIFS($K:$K,$E:$E,N323)</f>
        <v>17001.9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2920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2905</v>
      </c>
      <c r="K324" s="66" t="n">
        <v>406.3</v>
      </c>
      <c r="N324" s="70" t="n">
        <v>46198</v>
      </c>
      <c r="O324" s="66" t="n">
        <f aca="false">SUMIFS($K:$K,$E:$E,N324)</f>
        <v>17001.9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2921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2905</v>
      </c>
      <c r="K325" s="66" t="n">
        <v>648.28</v>
      </c>
      <c r="N325" s="70" t="n">
        <v>46198</v>
      </c>
      <c r="O325" s="66" t="n">
        <f aca="false">SUMIFS($K:$K,$E:$E,N325)</f>
        <v>17001.9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2921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2905</v>
      </c>
      <c r="K326" s="66" t="n">
        <v>469.93</v>
      </c>
      <c r="N326" s="70" t="n">
        <v>46198</v>
      </c>
      <c r="O326" s="66" t="n">
        <f aca="false">SUMIFS($K:$K,$E:$E,N326)</f>
        <v>17001.9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2996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2905</v>
      </c>
      <c r="K327" s="66" t="n">
        <v>1295.64</v>
      </c>
      <c r="N327" s="70" t="n">
        <v>46198</v>
      </c>
      <c r="O327" s="66" t="n">
        <f aca="false">SUMIFS($K:$K,$E:$E,N327)</f>
        <v>17001.9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2922</v>
      </c>
      <c r="E328" s="16" t="n">
        <v>46199</v>
      </c>
      <c r="F328" s="16" t="n">
        <v>46199</v>
      </c>
      <c r="G328" s="1" t="s">
        <v>2923</v>
      </c>
      <c r="H328" s="1" t="n">
        <v>1312429</v>
      </c>
      <c r="I328" s="1" t="n">
        <v>1</v>
      </c>
      <c r="J328" s="1" t="s">
        <v>2905</v>
      </c>
      <c r="K328" s="66" t="n">
        <v>1071.5</v>
      </c>
      <c r="N328" s="70" t="n">
        <v>46199</v>
      </c>
      <c r="O328" s="66" t="n">
        <f aca="false">SUMIFS($K:$K,$E:$E,N328)</f>
        <v>7749.5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2908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2905</v>
      </c>
      <c r="K329" s="66" t="n">
        <v>670</v>
      </c>
      <c r="N329" s="70" t="n">
        <v>46199</v>
      </c>
      <c r="O329" s="66" t="n">
        <f aca="false">SUMIFS($K:$K,$E:$E,N329)</f>
        <v>7749.5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2906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2905</v>
      </c>
      <c r="K330" s="66" t="n">
        <v>85</v>
      </c>
      <c r="N330" s="70" t="n">
        <v>46199</v>
      </c>
      <c r="O330" s="66" t="n">
        <f aca="false">SUMIFS($K:$K,$E:$E,N330)</f>
        <v>7749.5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2906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2905</v>
      </c>
      <c r="K331" s="66" t="n">
        <v>120</v>
      </c>
      <c r="N331" s="70" t="n">
        <v>46199</v>
      </c>
      <c r="O331" s="66" t="n">
        <f aca="false">SUMIFS($K:$K,$E:$E,N331)</f>
        <v>7749.5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2906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2905</v>
      </c>
      <c r="K332" s="66" t="n">
        <v>2799</v>
      </c>
      <c r="N332" s="70" t="n">
        <v>46199</v>
      </c>
      <c r="O332" s="66" t="n">
        <f aca="false">SUMIFS($K:$K,$E:$E,N332)</f>
        <v>7749.5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2906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2905</v>
      </c>
      <c r="K333" s="66" t="n">
        <v>85</v>
      </c>
      <c r="N333" s="70" t="n">
        <v>46199</v>
      </c>
      <c r="O333" s="66" t="n">
        <f aca="false">SUMIFS($K:$K,$E:$E,N333)</f>
        <v>7749.5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2906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2905</v>
      </c>
      <c r="K334" s="66" t="n">
        <v>120</v>
      </c>
      <c r="N334" s="70" t="n">
        <v>46199</v>
      </c>
      <c r="O334" s="66" t="n">
        <f aca="false">SUMIFS($K:$K,$E:$E,N334)</f>
        <v>7749.5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2906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2905</v>
      </c>
      <c r="K335" s="66" t="n">
        <v>2799</v>
      </c>
      <c r="N335" s="70" t="n">
        <v>46199</v>
      </c>
      <c r="O335" s="66" t="n">
        <f aca="false">SUMIFS($K:$K,$E:$E,N335)</f>
        <v>7749.5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2987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2905</v>
      </c>
      <c r="K336" s="66" t="n">
        <v>180</v>
      </c>
      <c r="N336" s="70" t="n">
        <v>46200</v>
      </c>
      <c r="O336" s="66" t="n">
        <f aca="false">SUMIFS($K:$K,$E:$E,N336)</f>
        <v>7506.93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2958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2905</v>
      </c>
      <c r="K337" s="66" t="n">
        <v>931.6</v>
      </c>
      <c r="N337" s="70" t="n">
        <v>46200</v>
      </c>
      <c r="O337" s="66" t="n">
        <f aca="false">SUMIFS($K:$K,$E:$E,N337)</f>
        <v>7506.93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2997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2905</v>
      </c>
      <c r="K338" s="66" t="n">
        <v>653.6</v>
      </c>
      <c r="N338" s="70" t="n">
        <v>46200</v>
      </c>
      <c r="O338" s="66" t="n">
        <f aca="false">SUMIFS($K:$K,$E:$E,N338)</f>
        <v>7506.93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2941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2905</v>
      </c>
      <c r="K339" s="66" t="n">
        <v>105</v>
      </c>
      <c r="N339" s="70" t="n">
        <v>46200</v>
      </c>
      <c r="O339" s="66" t="n">
        <f aca="false">SUMIFS($K:$K,$E:$E,N339)</f>
        <v>7506.93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2941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2905</v>
      </c>
      <c r="K340" s="66" t="n">
        <v>137.5</v>
      </c>
      <c r="N340" s="70" t="n">
        <v>46200</v>
      </c>
      <c r="O340" s="66" t="n">
        <f aca="false">SUMIFS($K:$K,$E:$E,N340)</f>
        <v>7506.93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2998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2905</v>
      </c>
      <c r="K341" s="66" t="n">
        <v>208.5</v>
      </c>
      <c r="N341" s="70" t="n">
        <v>46200</v>
      </c>
      <c r="O341" s="66" t="n">
        <f aca="false">SUMIFS($K:$K,$E:$E,N341)</f>
        <v>7506.93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2917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2905</v>
      </c>
      <c r="K342" s="66" t="n">
        <v>1912.3</v>
      </c>
      <c r="N342" s="70" t="n">
        <v>46200</v>
      </c>
      <c r="O342" s="66" t="n">
        <f aca="false">SUMIFS($K:$K,$E:$E,N342)</f>
        <v>7506.93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2999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2905</v>
      </c>
      <c r="K343" s="66" t="n">
        <v>2128.43</v>
      </c>
      <c r="N343" s="70" t="n">
        <v>46200</v>
      </c>
      <c r="O343" s="66" t="n">
        <f aca="false">SUMIFS($K:$K,$E:$E,N343)</f>
        <v>7506.93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2906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2905</v>
      </c>
      <c r="K344" s="66" t="n">
        <v>385</v>
      </c>
      <c r="N344" s="70" t="n">
        <v>46200</v>
      </c>
      <c r="O344" s="66" t="n">
        <f aca="false">SUMIFS($K:$K,$E:$E,N344)</f>
        <v>7506.93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2906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2905</v>
      </c>
      <c r="K345" s="66" t="n">
        <v>240</v>
      </c>
      <c r="N345" s="70" t="n">
        <v>46200</v>
      </c>
      <c r="O345" s="66" t="n">
        <f aca="false">SUMIFS($K:$K,$E:$E,N345)</f>
        <v>7506.93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2906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2905</v>
      </c>
      <c r="K346" s="66" t="n">
        <v>385</v>
      </c>
      <c r="N346" s="70" t="n">
        <v>46200</v>
      </c>
      <c r="O346" s="66" t="n">
        <f aca="false">SUMIFS($K:$K,$E:$E,N346)</f>
        <v>7506.93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2906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2905</v>
      </c>
      <c r="K347" s="66" t="n">
        <v>240</v>
      </c>
      <c r="N347" s="70" t="n">
        <v>46200</v>
      </c>
      <c r="O347" s="66" t="n">
        <f aca="false">SUMIFS($K:$K,$E:$E,N347)</f>
        <v>7506.93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2939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2905</v>
      </c>
      <c r="K348" s="66" t="n">
        <v>240</v>
      </c>
      <c r="N348" s="70" t="n">
        <v>46202</v>
      </c>
      <c r="O348" s="66" t="n">
        <f aca="false">SUMIFS($K:$K,$E:$E,N348)</f>
        <v>30878.04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2911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2905</v>
      </c>
      <c r="K349" s="66" t="n">
        <v>3578.4</v>
      </c>
      <c r="N349" s="70" t="n">
        <v>46202</v>
      </c>
      <c r="O349" s="66" t="n">
        <f aca="false">SUMIFS($K:$K,$E:$E,N349)</f>
        <v>30878.04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2911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2905</v>
      </c>
      <c r="K350" s="66" t="n">
        <v>2176</v>
      </c>
      <c r="N350" s="70" t="n">
        <v>46202</v>
      </c>
      <c r="O350" s="66" t="n">
        <f aca="false">SUMIFS($K:$K,$E:$E,N350)</f>
        <v>30878.04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2911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2905</v>
      </c>
      <c r="K351" s="66" t="n">
        <v>3672</v>
      </c>
      <c r="N351" s="70" t="n">
        <v>46202</v>
      </c>
      <c r="O351" s="66" t="n">
        <f aca="false">SUMIFS($K:$K,$E:$E,N351)</f>
        <v>30878.04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2911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2905</v>
      </c>
      <c r="K352" s="66" t="n">
        <v>8101.7</v>
      </c>
      <c r="N352" s="70" t="n">
        <v>46202</v>
      </c>
      <c r="O352" s="66" t="n">
        <f aca="false">SUMIFS($K:$K,$E:$E,N352)</f>
        <v>30878.04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2970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2905</v>
      </c>
      <c r="K353" s="66" t="n">
        <v>1660.08</v>
      </c>
      <c r="N353" s="70" t="n">
        <v>46202</v>
      </c>
      <c r="O353" s="66" t="n">
        <f aca="false">SUMIFS($K:$K,$E:$E,N353)</f>
        <v>30878.04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3000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2905</v>
      </c>
      <c r="K354" s="66" t="n">
        <v>3661.91</v>
      </c>
      <c r="N354" s="70" t="n">
        <v>46202</v>
      </c>
      <c r="O354" s="66" t="n">
        <f aca="false">SUMIFS($K:$K,$E:$E,N354)</f>
        <v>30878.04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2793</v>
      </c>
      <c r="D355" s="1" t="s">
        <v>3000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2905</v>
      </c>
      <c r="K355" s="66" t="n">
        <v>3302.4</v>
      </c>
      <c r="N355" s="70" t="n">
        <v>46202</v>
      </c>
      <c r="O355" s="66" t="n">
        <f aca="false">SUMIFS($K:$K,$E:$E,N355)</f>
        <v>30878.04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2937</v>
      </c>
      <c r="E356" s="16" t="n">
        <v>46202</v>
      </c>
      <c r="F356" s="16" t="n">
        <v>46200</v>
      </c>
      <c r="G356" s="1" t="s">
        <v>2938</v>
      </c>
      <c r="H356" s="1" t="n">
        <v>1322109</v>
      </c>
      <c r="I356" s="1" t="n">
        <v>1</v>
      </c>
      <c r="J356" s="1" t="s">
        <v>2905</v>
      </c>
      <c r="K356" s="66" t="n">
        <v>728</v>
      </c>
      <c r="N356" s="70" t="n">
        <v>46202</v>
      </c>
      <c r="O356" s="66" t="n">
        <f aca="false">SUMIFS($K:$K,$E:$E,N356)</f>
        <v>30878.04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2961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2905</v>
      </c>
      <c r="K357" s="66" t="n">
        <v>1947.55</v>
      </c>
      <c r="N357" s="70" t="n">
        <v>46202</v>
      </c>
      <c r="O357" s="66" t="n">
        <f aca="false">SUMIFS($K:$K,$E:$E,N357)</f>
        <v>30878.04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2906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2905</v>
      </c>
      <c r="K358" s="66" t="n">
        <v>240</v>
      </c>
      <c r="N358" s="70" t="n">
        <v>46202</v>
      </c>
      <c r="O358" s="66" t="n">
        <f aca="false">SUMIFS($K:$K,$E:$E,N358)</f>
        <v>30878.04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2906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2905</v>
      </c>
      <c r="K359" s="66" t="n">
        <v>280</v>
      </c>
      <c r="N359" s="70" t="n">
        <v>46202</v>
      </c>
      <c r="O359" s="66" t="n">
        <f aca="false">SUMIFS($K:$K,$E:$E,N359)</f>
        <v>30878.04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2906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2905</v>
      </c>
      <c r="K360" s="66" t="n">
        <v>385</v>
      </c>
      <c r="N360" s="70" t="n">
        <v>46202</v>
      </c>
      <c r="O360" s="66" t="n">
        <f aca="false">SUMIFS($K:$K,$E:$E,N360)</f>
        <v>30878.04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2906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2905</v>
      </c>
      <c r="K361" s="66" t="n">
        <v>240</v>
      </c>
      <c r="N361" s="70" t="n">
        <v>46202</v>
      </c>
      <c r="O361" s="66" t="n">
        <f aca="false">SUMIFS($K:$K,$E:$E,N361)</f>
        <v>30878.04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2906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2905</v>
      </c>
      <c r="K362" s="66" t="n">
        <v>280</v>
      </c>
      <c r="N362" s="70" t="n">
        <v>46202</v>
      </c>
      <c r="O362" s="66" t="n">
        <f aca="false">SUMIFS($K:$K,$E:$E,N362)</f>
        <v>30878.04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2906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2905</v>
      </c>
      <c r="K363" s="66" t="n">
        <v>385</v>
      </c>
      <c r="N363" s="70" t="n">
        <v>46202</v>
      </c>
      <c r="O363" s="66" t="n">
        <f aca="false">SUMIFS($K:$K,$E:$E,N363)</f>
        <v>30878.04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2907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2905</v>
      </c>
      <c r="K364" s="66" t="n">
        <v>270</v>
      </c>
      <c r="N364" s="70" t="n">
        <v>46203</v>
      </c>
      <c r="O364" s="66" t="n">
        <f aca="false">SUMIFS($K:$K,$E:$E,N364)</f>
        <v>32405.07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2904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2905</v>
      </c>
      <c r="K365" s="66" t="n">
        <v>1480.81</v>
      </c>
      <c r="N365" s="70" t="n">
        <v>46203</v>
      </c>
      <c r="O365" s="66" t="n">
        <f aca="false">SUMIFS($K:$K,$E:$E,N365)</f>
        <v>32405.07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2904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2905</v>
      </c>
      <c r="K366" s="66" t="n">
        <v>5599.16</v>
      </c>
      <c r="N366" s="70" t="n">
        <v>46203</v>
      </c>
      <c r="O366" s="66" t="n">
        <f aca="false">SUMIFS($K:$K,$E:$E,N366)</f>
        <v>32405.07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2967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2905</v>
      </c>
      <c r="K367" s="66" t="n">
        <v>4196.86</v>
      </c>
      <c r="N367" s="70" t="n">
        <v>46203</v>
      </c>
      <c r="O367" s="66" t="n">
        <f aca="false">SUMIFS($K:$K,$E:$E,N367)</f>
        <v>32405.07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2911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2905</v>
      </c>
      <c r="K368" s="66" t="n">
        <v>4742.4</v>
      </c>
      <c r="N368" s="70" t="n">
        <v>46203</v>
      </c>
      <c r="O368" s="66" t="n">
        <f aca="false">SUMIFS($K:$K,$E:$E,N368)</f>
        <v>32405.07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2908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2905</v>
      </c>
      <c r="K369" s="66" t="n">
        <v>680</v>
      </c>
      <c r="N369" s="70" t="n">
        <v>46203</v>
      </c>
      <c r="O369" s="66" t="n">
        <f aca="false">SUMIFS($K:$K,$E:$E,N369)</f>
        <v>32405.07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3001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2905</v>
      </c>
      <c r="K370" s="66" t="n">
        <v>865.1</v>
      </c>
      <c r="N370" s="70" t="n">
        <v>46203</v>
      </c>
      <c r="O370" s="66" t="n">
        <f aca="false">SUMIFS($K:$K,$E:$E,N370)</f>
        <v>32405.07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2914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2905</v>
      </c>
      <c r="K371" s="66" t="n">
        <v>524.3</v>
      </c>
      <c r="N371" s="70" t="n">
        <v>46203</v>
      </c>
      <c r="O371" s="66" t="n">
        <f aca="false">SUMIFS($K:$K,$E:$E,N371)</f>
        <v>32405.07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3002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2905</v>
      </c>
      <c r="K372" s="66" t="n">
        <v>222.97</v>
      </c>
      <c r="N372" s="70" t="n">
        <v>46203</v>
      </c>
      <c r="O372" s="66" t="n">
        <f aca="false">SUMIFS($K:$K,$E:$E,N372)</f>
        <v>32405.07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2942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2905</v>
      </c>
      <c r="K373" s="66" t="n">
        <v>303</v>
      </c>
      <c r="N373" s="70" t="n">
        <v>46203</v>
      </c>
      <c r="O373" s="66" t="n">
        <f aca="false">SUMIFS($K:$K,$E:$E,N373)</f>
        <v>32405.07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2954</v>
      </c>
      <c r="D374" s="1" t="s">
        <v>2956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2905</v>
      </c>
      <c r="K374" s="66" t="n">
        <v>423.71</v>
      </c>
      <c r="N374" s="70" t="n">
        <v>46203</v>
      </c>
      <c r="O374" s="66" t="n">
        <f aca="false">SUMIFS($K:$K,$E:$E,N374)</f>
        <v>32405.07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2906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2905</v>
      </c>
      <c r="K375" s="66" t="n">
        <v>250</v>
      </c>
      <c r="N375" s="70" t="n">
        <v>46203</v>
      </c>
      <c r="O375" s="66" t="n">
        <f aca="false">SUMIFS($K:$K,$E:$E,N375)</f>
        <v>32405.07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2906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2905</v>
      </c>
      <c r="K376" s="66" t="n">
        <v>60</v>
      </c>
      <c r="N376" s="70" t="n">
        <v>46203</v>
      </c>
      <c r="O376" s="66" t="n">
        <f aca="false">SUMIFS($K:$K,$E:$E,N376)</f>
        <v>32405.07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2906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2905</v>
      </c>
      <c r="K377" s="66" t="n">
        <v>2666.5</v>
      </c>
      <c r="N377" s="70" t="n">
        <v>46203</v>
      </c>
      <c r="O377" s="66" t="n">
        <f aca="false">SUMIFS($K:$K,$E:$E,N377)</f>
        <v>32405.07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2906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2905</v>
      </c>
      <c r="K378" s="66" t="n">
        <v>120</v>
      </c>
      <c r="N378" s="70" t="n">
        <v>46203</v>
      </c>
      <c r="O378" s="66" t="n">
        <f aca="false">SUMIFS($K:$K,$E:$E,N378)</f>
        <v>32405.07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2906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2905</v>
      </c>
      <c r="K379" s="66" t="n">
        <v>250</v>
      </c>
      <c r="N379" s="70" t="n">
        <v>46203</v>
      </c>
      <c r="O379" s="66" t="n">
        <f aca="false">SUMIFS($K:$K,$E:$E,N379)</f>
        <v>32405.07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2906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2905</v>
      </c>
      <c r="K380" s="66" t="n">
        <v>60</v>
      </c>
      <c r="N380" s="70" t="n">
        <v>46203</v>
      </c>
      <c r="O380" s="66" t="n">
        <f aca="false">SUMIFS($K:$K,$E:$E,N380)</f>
        <v>32405.07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2906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2905</v>
      </c>
      <c r="K381" s="66" t="n">
        <v>2666.5</v>
      </c>
      <c r="N381" s="70" t="n">
        <v>46203</v>
      </c>
      <c r="O381" s="66" t="n">
        <f aca="false">SUMIFS($K:$K,$E:$E,N381)</f>
        <v>32405.07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2906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2905</v>
      </c>
      <c r="K382" s="66" t="n">
        <v>120</v>
      </c>
      <c r="N382" s="70" t="n">
        <v>46203</v>
      </c>
      <c r="O382" s="66" t="n">
        <f aca="false">SUMIFS($K:$K,$E:$E,N382)</f>
        <v>32405.07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3003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2905</v>
      </c>
      <c r="K383" s="66" t="n">
        <v>2777.7</v>
      </c>
      <c r="N383" s="70" t="n">
        <v>46203</v>
      </c>
      <c r="O383" s="66" t="n">
        <f aca="false">SUMIFS($K:$K,$E:$E,N383)</f>
        <v>32405.07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2984</v>
      </c>
      <c r="E384" s="16" t="n">
        <v>46203</v>
      </c>
      <c r="F384" s="16" t="n">
        <v>46203</v>
      </c>
      <c r="G384" s="1" t="s">
        <v>2985</v>
      </c>
      <c r="H384" s="1" t="n">
        <v>1334186</v>
      </c>
      <c r="I384" s="1" t="n">
        <v>11</v>
      </c>
      <c r="J384" s="1" t="s">
        <v>2905</v>
      </c>
      <c r="K384" s="66" t="n">
        <v>250.73</v>
      </c>
      <c r="N384" s="70" t="n">
        <v>46203</v>
      </c>
      <c r="O384" s="66" t="n">
        <f aca="false">SUMIFS($K:$K,$E:$E,N384)</f>
        <v>32405.07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2945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2905</v>
      </c>
      <c r="K385" s="66" t="n">
        <v>1307.95</v>
      </c>
      <c r="N385" s="70" t="n">
        <v>46203</v>
      </c>
      <c r="O385" s="66" t="n">
        <f aca="false">SUMIFS($K:$K,$E:$E,N385)</f>
        <v>32405.07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2945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2905</v>
      </c>
      <c r="K386" s="66" t="n">
        <v>2224</v>
      </c>
      <c r="N386" s="70" t="n">
        <v>46203</v>
      </c>
      <c r="O386" s="66" t="n">
        <f aca="false">SUMIFS($K:$K,$E:$E,N386)</f>
        <v>32405.07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2993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2905</v>
      </c>
      <c r="K387" s="66" t="n">
        <v>343.38</v>
      </c>
      <c r="N387" s="70" t="n">
        <v>46203</v>
      </c>
      <c r="O387" s="66" t="n">
        <f aca="false">SUMIFS($K:$K,$E:$E,N387)</f>
        <v>32405.07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2924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2905</v>
      </c>
      <c r="K388" s="66" t="n">
        <v>328.41</v>
      </c>
      <c r="N388" s="70" t="n">
        <v>46204</v>
      </c>
      <c r="O388" s="66" t="n">
        <f aca="false">SUMIFS($K:$K,$E:$E,N388)</f>
        <v>9106.49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2911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2905</v>
      </c>
      <c r="K389" s="66" t="n">
        <v>2305.6</v>
      </c>
      <c r="N389" s="70" t="n">
        <v>46204</v>
      </c>
      <c r="O389" s="66" t="n">
        <f aca="false">SUMIFS($K:$K,$E:$E,N389)</f>
        <v>9106.49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2954</v>
      </c>
      <c r="D390" s="1" t="s">
        <v>3004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2905</v>
      </c>
      <c r="K390" s="66" t="n">
        <v>345</v>
      </c>
      <c r="N390" s="70" t="n">
        <v>46204</v>
      </c>
      <c r="O390" s="66" t="n">
        <f aca="false">SUMIFS($K:$K,$E:$E,N390)</f>
        <v>9106.49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2918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2905</v>
      </c>
      <c r="K391" s="66" t="n">
        <v>502.2</v>
      </c>
      <c r="N391" s="70" t="n">
        <v>46204</v>
      </c>
      <c r="O391" s="66" t="n">
        <f aca="false">SUMIFS($K:$K,$E:$E,N391)</f>
        <v>9106.49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2918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2905</v>
      </c>
      <c r="K392" s="66" t="n">
        <v>2049</v>
      </c>
      <c r="N392" s="70" t="n">
        <v>46204</v>
      </c>
      <c r="O392" s="66" t="n">
        <f aca="false">SUMIFS($K:$K,$E:$E,N392)</f>
        <v>9106.49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2918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2905</v>
      </c>
      <c r="K393" s="66" t="n">
        <v>2292</v>
      </c>
      <c r="N393" s="70" t="n">
        <v>46204</v>
      </c>
      <c r="O393" s="66" t="n">
        <f aca="false">SUMIFS($K:$K,$E:$E,N393)</f>
        <v>9106.49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2906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2905</v>
      </c>
      <c r="K394" s="66" t="n">
        <v>125</v>
      </c>
      <c r="N394" s="70" t="n">
        <v>46204</v>
      </c>
      <c r="O394" s="66" t="n">
        <f aca="false">SUMIFS($K:$K,$E:$E,N394)</f>
        <v>9106.49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2906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2905</v>
      </c>
      <c r="K395" s="66" t="n">
        <v>125</v>
      </c>
      <c r="N395" s="70" t="n">
        <v>46204</v>
      </c>
      <c r="O395" s="66" t="n">
        <f aca="false">SUMIFS($K:$K,$E:$E,N395)</f>
        <v>9106.49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2921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2905</v>
      </c>
      <c r="K396" s="66" t="n">
        <v>383.93</v>
      </c>
      <c r="N396" s="70" t="n">
        <v>46204</v>
      </c>
      <c r="O396" s="66" t="n">
        <f aca="false">SUMIFS($K:$K,$E:$E,N396)</f>
        <v>9106.49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2921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2905</v>
      </c>
      <c r="K397" s="66" t="n">
        <v>650.35</v>
      </c>
      <c r="N397" s="70" t="n">
        <v>46204</v>
      </c>
      <c r="O397" s="66" t="n">
        <f aca="false">SUMIFS($K:$K,$E:$E,N397)</f>
        <v>9106.49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2925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2905</v>
      </c>
      <c r="K398" s="66" t="n">
        <v>542.46</v>
      </c>
      <c r="N398" s="70" t="n">
        <v>46205</v>
      </c>
      <c r="O398" s="66" t="n">
        <f aca="false">SUMIFS($K:$K,$E:$E,N398)</f>
        <v>16683.21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2911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2905</v>
      </c>
      <c r="K399" s="66" t="n">
        <v>1971.2</v>
      </c>
      <c r="N399" s="70" t="n">
        <v>46205</v>
      </c>
      <c r="O399" s="66" t="n">
        <f aca="false">SUMIFS($K:$K,$E:$E,N399)</f>
        <v>16683.21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2959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2905</v>
      </c>
      <c r="K400" s="66" t="n">
        <v>1903.8</v>
      </c>
      <c r="N400" s="70" t="n">
        <v>46205</v>
      </c>
      <c r="O400" s="66" t="n">
        <f aca="false">SUMIFS($K:$K,$E:$E,N400)</f>
        <v>16683.21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2934</v>
      </c>
      <c r="D401" s="1" t="s">
        <v>3005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2905</v>
      </c>
      <c r="K401" s="66" t="n">
        <v>249.77</v>
      </c>
      <c r="N401" s="70" t="n">
        <v>46205</v>
      </c>
      <c r="O401" s="66" t="n">
        <f aca="false">SUMIFS($K:$K,$E:$E,N401)</f>
        <v>16683.21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2906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2905</v>
      </c>
      <c r="K402" s="66" t="n">
        <v>240</v>
      </c>
      <c r="N402" s="70" t="n">
        <v>46205</v>
      </c>
      <c r="O402" s="66" t="n">
        <f aca="false">SUMIFS($K:$K,$E:$E,N402)</f>
        <v>16683.21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2906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2905</v>
      </c>
      <c r="K403" s="66" t="n">
        <v>173</v>
      </c>
      <c r="N403" s="70" t="n">
        <v>46205</v>
      </c>
      <c r="O403" s="66" t="n">
        <f aca="false">SUMIFS($K:$K,$E:$E,N403)</f>
        <v>16683.21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2906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2905</v>
      </c>
      <c r="K404" s="66" t="n">
        <v>40.48</v>
      </c>
      <c r="N404" s="70" t="n">
        <v>46205</v>
      </c>
      <c r="O404" s="66" t="n">
        <f aca="false">SUMIFS($K:$K,$E:$E,N404)</f>
        <v>16683.21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2906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2905</v>
      </c>
      <c r="K405" s="66" t="n">
        <v>280</v>
      </c>
      <c r="N405" s="70" t="n">
        <v>46205</v>
      </c>
      <c r="O405" s="66" t="n">
        <f aca="false">SUMIFS($K:$K,$E:$E,N405)</f>
        <v>16683.21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2906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2905</v>
      </c>
      <c r="K406" s="66" t="n">
        <v>40.48</v>
      </c>
      <c r="N406" s="70" t="n">
        <v>46205</v>
      </c>
      <c r="O406" s="66" t="n">
        <f aca="false">SUMIFS($K:$K,$E:$E,N406)</f>
        <v>16683.21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2906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2905</v>
      </c>
      <c r="K407" s="66" t="n">
        <v>240</v>
      </c>
      <c r="N407" s="70" t="n">
        <v>46205</v>
      </c>
      <c r="O407" s="66" t="n">
        <f aca="false">SUMIFS($K:$K,$E:$E,N407)</f>
        <v>16683.21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2906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2905</v>
      </c>
      <c r="K408" s="66" t="n">
        <v>173</v>
      </c>
      <c r="N408" s="70" t="n">
        <v>46205</v>
      </c>
      <c r="O408" s="66" t="n">
        <f aca="false">SUMIFS($K:$K,$E:$E,N408)</f>
        <v>16683.21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2906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2905</v>
      </c>
      <c r="K409" s="66" t="n">
        <v>280</v>
      </c>
      <c r="N409" s="70" t="n">
        <v>46205</v>
      </c>
      <c r="O409" s="66" t="n">
        <f aca="false">SUMIFS($K:$K,$E:$E,N409)</f>
        <v>16683.21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2972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2905</v>
      </c>
      <c r="K410" s="66" t="n">
        <v>4797.1</v>
      </c>
      <c r="N410" s="70" t="n">
        <v>46205</v>
      </c>
      <c r="O410" s="66" t="n">
        <f aca="false">SUMIFS($K:$K,$E:$E,N410)</f>
        <v>16683.21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3006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2905</v>
      </c>
      <c r="K411" s="66" t="n">
        <v>1968.6</v>
      </c>
      <c r="N411" s="70" t="n">
        <v>46205</v>
      </c>
      <c r="O411" s="66" t="n">
        <f aca="false">SUMIFS($K:$K,$E:$E,N411)</f>
        <v>16683.21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2803</v>
      </c>
      <c r="D412" s="1" t="s">
        <v>2946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2905</v>
      </c>
      <c r="K412" s="66" t="n">
        <v>3783.32</v>
      </c>
      <c r="N412" s="70" t="n">
        <v>46205</v>
      </c>
      <c r="O412" s="66" t="n">
        <f aca="false">SUMIFS($K:$K,$E:$E,N412)</f>
        <v>16683.21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2922</v>
      </c>
      <c r="E413" s="16" t="n">
        <v>46206</v>
      </c>
      <c r="F413" s="16" t="n">
        <v>46206</v>
      </c>
      <c r="G413" s="1" t="s">
        <v>2923</v>
      </c>
      <c r="H413" s="1" t="n">
        <v>1348284</v>
      </c>
      <c r="I413" s="1" t="n">
        <v>1</v>
      </c>
      <c r="J413" s="1" t="s">
        <v>2905</v>
      </c>
      <c r="K413" s="66" t="n">
        <v>704</v>
      </c>
      <c r="N413" s="70" t="n">
        <v>46206</v>
      </c>
      <c r="O413" s="66" t="n">
        <f aca="false">SUMIFS($K:$K,$E:$E,N413)</f>
        <v>14336.74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3007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2905</v>
      </c>
      <c r="K414" s="66" t="n">
        <v>971.34</v>
      </c>
      <c r="N414" s="70" t="n">
        <v>46206</v>
      </c>
      <c r="O414" s="66" t="n">
        <f aca="false">SUMIFS($K:$K,$E:$E,N414)</f>
        <v>14336.74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2958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2905</v>
      </c>
      <c r="K415" s="66" t="n">
        <v>937.9</v>
      </c>
      <c r="N415" s="70" t="n">
        <v>46206</v>
      </c>
      <c r="O415" s="66" t="n">
        <f aca="false">SUMIFS($K:$K,$E:$E,N415)</f>
        <v>14336.74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2908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2905</v>
      </c>
      <c r="K416" s="66" t="n">
        <v>440</v>
      </c>
      <c r="N416" s="70" t="n">
        <v>46206</v>
      </c>
      <c r="O416" s="66" t="n">
        <f aca="false">SUMIFS($K:$K,$E:$E,N416)</f>
        <v>14336.74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2934</v>
      </c>
      <c r="D417" s="1" t="s">
        <v>2935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2905</v>
      </c>
      <c r="K417" s="66" t="n">
        <v>1815</v>
      </c>
      <c r="N417" s="70" t="n">
        <v>46206</v>
      </c>
      <c r="O417" s="66" t="n">
        <f aca="false">SUMIFS($K:$K,$E:$E,N417)</f>
        <v>14336.74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2941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2905</v>
      </c>
      <c r="K418" s="66" t="n">
        <v>105</v>
      </c>
      <c r="N418" s="70" t="n">
        <v>46206</v>
      </c>
      <c r="O418" s="66" t="n">
        <f aca="false">SUMIFS($K:$K,$E:$E,N418)</f>
        <v>14336.74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2941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2905</v>
      </c>
      <c r="K419" s="66" t="n">
        <v>249.5</v>
      </c>
      <c r="N419" s="70" t="n">
        <v>46206</v>
      </c>
      <c r="O419" s="66" t="n">
        <f aca="false">SUMIFS($K:$K,$E:$E,N419)</f>
        <v>14336.74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2941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2905</v>
      </c>
      <c r="K420" s="66" t="n">
        <v>1440</v>
      </c>
      <c r="N420" s="70" t="n">
        <v>46206</v>
      </c>
      <c r="O420" s="66" t="n">
        <f aca="false">SUMIFS($K:$K,$E:$E,N420)</f>
        <v>14336.74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2954</v>
      </c>
      <c r="D421" s="1" t="s">
        <v>3008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2905</v>
      </c>
      <c r="K421" s="66" t="n">
        <v>450</v>
      </c>
      <c r="N421" s="70" t="n">
        <v>46206</v>
      </c>
      <c r="O421" s="66" t="n">
        <f aca="false">SUMIFS($K:$K,$E:$E,N421)</f>
        <v>14336.74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2906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2905</v>
      </c>
      <c r="K422" s="66" t="n">
        <v>110</v>
      </c>
      <c r="N422" s="70" t="n">
        <v>46206</v>
      </c>
      <c r="O422" s="66" t="n">
        <f aca="false">SUMIFS($K:$K,$E:$E,N422)</f>
        <v>14336.74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2906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2905</v>
      </c>
      <c r="K423" s="66" t="n">
        <v>1615</v>
      </c>
      <c r="N423" s="70" t="n">
        <v>46206</v>
      </c>
      <c r="O423" s="66" t="n">
        <f aca="false">SUMIFS($K:$K,$E:$E,N423)</f>
        <v>14336.74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2906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2905</v>
      </c>
      <c r="K424" s="66" t="n">
        <v>240</v>
      </c>
      <c r="N424" s="70" t="n">
        <v>46206</v>
      </c>
      <c r="O424" s="66" t="n">
        <f aca="false">SUMIFS($K:$K,$E:$E,N424)</f>
        <v>14336.74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2906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2905</v>
      </c>
      <c r="K425" s="66" t="n">
        <v>110</v>
      </c>
      <c r="N425" s="70" t="n">
        <v>46206</v>
      </c>
      <c r="O425" s="66" t="n">
        <f aca="false">SUMIFS($K:$K,$E:$E,N425)</f>
        <v>14336.74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2906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2905</v>
      </c>
      <c r="K426" s="66" t="n">
        <v>1615</v>
      </c>
      <c r="N426" s="70" t="n">
        <v>46206</v>
      </c>
      <c r="O426" s="66" t="n">
        <f aca="false">SUMIFS($K:$K,$E:$E,N426)</f>
        <v>14336.74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2906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2905</v>
      </c>
      <c r="K427" s="66" t="n">
        <v>240</v>
      </c>
      <c r="N427" s="70" t="n">
        <v>46206</v>
      </c>
      <c r="O427" s="66" t="n">
        <f aca="false">SUMIFS($K:$K,$E:$E,N427)</f>
        <v>14336.74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2945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2905</v>
      </c>
      <c r="K428" s="66" t="n">
        <v>3294</v>
      </c>
      <c r="N428" s="70" t="n">
        <v>46206</v>
      </c>
      <c r="O428" s="66" t="n">
        <f aca="false">SUMIFS($K:$K,$E:$E,N428)</f>
        <v>14336.74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2911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2905</v>
      </c>
      <c r="K429" s="66" t="n">
        <v>5615.6</v>
      </c>
      <c r="N429" s="70" t="n">
        <v>46207</v>
      </c>
      <c r="O429" s="66" t="n">
        <f aca="false">SUMIFS($K:$K,$E:$E,N429)</f>
        <v>9482.54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2913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2905</v>
      </c>
      <c r="K430" s="66" t="n">
        <v>1175.25</v>
      </c>
      <c r="N430" s="70" t="n">
        <v>46207</v>
      </c>
      <c r="O430" s="66" t="n">
        <f aca="false">SUMIFS($K:$K,$E:$E,N430)</f>
        <v>9482.54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2944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2905</v>
      </c>
      <c r="K431" s="66" t="n">
        <v>914.42</v>
      </c>
      <c r="N431" s="70" t="n">
        <v>46207</v>
      </c>
      <c r="O431" s="66" t="n">
        <f aca="false">SUMIFS($K:$K,$E:$E,N431)</f>
        <v>9482.54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2944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2905</v>
      </c>
      <c r="K432" s="66" t="n">
        <v>849.67</v>
      </c>
      <c r="N432" s="70" t="n">
        <v>46207</v>
      </c>
      <c r="O432" s="66" t="n">
        <f aca="false">SUMIFS($K:$K,$E:$E,N432)</f>
        <v>9482.54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2906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2905</v>
      </c>
      <c r="K433" s="66" t="n">
        <v>318</v>
      </c>
      <c r="N433" s="70" t="n">
        <v>46207</v>
      </c>
      <c r="O433" s="66" t="n">
        <f aca="false">SUMIFS($K:$K,$E:$E,N433)</f>
        <v>9482.54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2906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2905</v>
      </c>
      <c r="K434" s="66" t="n">
        <v>318</v>
      </c>
      <c r="N434" s="70" t="n">
        <v>46207</v>
      </c>
      <c r="O434" s="66" t="n">
        <f aca="false">SUMIFS($K:$K,$E:$E,N434)</f>
        <v>9482.54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2920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2905</v>
      </c>
      <c r="K435" s="66" t="n">
        <v>291.6</v>
      </c>
      <c r="N435" s="70" t="n">
        <v>46207</v>
      </c>
      <c r="O435" s="66" t="n">
        <f aca="false">SUMIFS($K:$K,$E:$E,N435)</f>
        <v>9482.54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2922</v>
      </c>
      <c r="E436" s="16" t="n">
        <v>46209</v>
      </c>
      <c r="F436" s="16" t="n">
        <v>46207</v>
      </c>
      <c r="G436" s="1" t="s">
        <v>2923</v>
      </c>
      <c r="H436" s="1" t="n">
        <v>1364295</v>
      </c>
      <c r="I436" s="1" t="n">
        <v>1</v>
      </c>
      <c r="J436" s="1" t="s">
        <v>2905</v>
      </c>
      <c r="K436" s="66" t="n">
        <v>320</v>
      </c>
      <c r="N436" s="70" t="n">
        <v>46209</v>
      </c>
      <c r="O436" s="66" t="n">
        <f aca="false">SUMIFS($K:$K,$E:$E,N436)</f>
        <v>21042.19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2939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2905</v>
      </c>
      <c r="K437" s="66" t="n">
        <v>300</v>
      </c>
      <c r="N437" s="70" t="n">
        <v>46209</v>
      </c>
      <c r="O437" s="66" t="n">
        <f aca="false">SUMIFS($K:$K,$E:$E,N437)</f>
        <v>21042.19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2940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2905</v>
      </c>
      <c r="K438" s="66" t="n">
        <v>1573.75</v>
      </c>
      <c r="N438" s="70" t="n">
        <v>46209</v>
      </c>
      <c r="O438" s="66" t="n">
        <f aca="false">SUMIFS($K:$K,$E:$E,N438)</f>
        <v>21042.19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2911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2905</v>
      </c>
      <c r="K439" s="66" t="n">
        <v>5232.9</v>
      </c>
      <c r="N439" s="70" t="n">
        <v>46209</v>
      </c>
      <c r="O439" s="66" t="n">
        <f aca="false">SUMIFS($K:$K,$E:$E,N439)</f>
        <v>21042.19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2911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2905</v>
      </c>
      <c r="K440" s="66" t="n">
        <v>1151.7</v>
      </c>
      <c r="N440" s="70" t="n">
        <v>46209</v>
      </c>
      <c r="O440" s="66" t="n">
        <f aca="false">SUMIFS($K:$K,$E:$E,N440)</f>
        <v>21042.19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2931</v>
      </c>
      <c r="D441" s="1" t="s">
        <v>2932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2905</v>
      </c>
      <c r="K441" s="66" t="n">
        <v>4805.92</v>
      </c>
      <c r="N441" s="70" t="n">
        <v>46209</v>
      </c>
      <c r="O441" s="66" t="n">
        <f aca="false">SUMIFS($K:$K,$E:$E,N441)</f>
        <v>21042.19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2906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2905</v>
      </c>
      <c r="K442" s="66" t="n">
        <v>90</v>
      </c>
      <c r="N442" s="70" t="n">
        <v>46209</v>
      </c>
      <c r="O442" s="66" t="n">
        <f aca="false">SUMIFS($K:$K,$E:$E,N442)</f>
        <v>21042.19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2906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2905</v>
      </c>
      <c r="K443" s="66" t="n">
        <v>240</v>
      </c>
      <c r="N443" s="70" t="n">
        <v>46209</v>
      </c>
      <c r="O443" s="66" t="n">
        <f aca="false">SUMIFS($K:$K,$E:$E,N443)</f>
        <v>21042.19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2906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2905</v>
      </c>
      <c r="K444" s="66" t="n">
        <v>90</v>
      </c>
      <c r="N444" s="70" t="n">
        <v>46209</v>
      </c>
      <c r="O444" s="66" t="n">
        <f aca="false">SUMIFS($K:$K,$E:$E,N444)</f>
        <v>21042.19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2906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2905</v>
      </c>
      <c r="K445" s="66" t="n">
        <v>240</v>
      </c>
      <c r="N445" s="70" t="n">
        <v>46209</v>
      </c>
      <c r="O445" s="66" t="n">
        <f aca="false">SUMIFS($K:$K,$E:$E,N445)</f>
        <v>21042.19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3009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2905</v>
      </c>
      <c r="K446" s="66" t="n">
        <v>5457.93</v>
      </c>
      <c r="N446" s="70" t="n">
        <v>46209</v>
      </c>
      <c r="O446" s="66" t="n">
        <f aca="false">SUMIFS($K:$K,$E:$E,N446)</f>
        <v>21042.19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2984</v>
      </c>
      <c r="E447" s="16" t="n">
        <v>46209</v>
      </c>
      <c r="F447" s="16" t="n">
        <v>46207</v>
      </c>
      <c r="G447" s="1" t="s">
        <v>2985</v>
      </c>
      <c r="H447" s="1" t="n">
        <v>1361453</v>
      </c>
      <c r="I447" s="1" t="n">
        <v>11</v>
      </c>
      <c r="J447" s="1" t="s">
        <v>2905</v>
      </c>
      <c r="K447" s="66" t="n">
        <v>1539.99</v>
      </c>
      <c r="N447" s="70" t="n">
        <v>46209</v>
      </c>
      <c r="O447" s="66" t="n">
        <f aca="false">SUMIFS($K:$K,$E:$E,N447)</f>
        <v>21042.19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2907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2905</v>
      </c>
      <c r="K448" s="66" t="n">
        <v>270</v>
      </c>
      <c r="N448" s="70" t="n">
        <v>46210</v>
      </c>
      <c r="O448" s="66" t="n">
        <f aca="false">SUMIFS($K:$K,$E:$E,N448)</f>
        <v>16203.93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2908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2905</v>
      </c>
      <c r="K449" s="66" t="n">
        <v>450</v>
      </c>
      <c r="N449" s="70" t="n">
        <v>46210</v>
      </c>
      <c r="O449" s="66" t="n">
        <f aca="false">SUMIFS($K:$K,$E:$E,N449)</f>
        <v>16203.93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2936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2905</v>
      </c>
      <c r="K450" s="66" t="n">
        <v>2932.71</v>
      </c>
      <c r="N450" s="70" t="n">
        <v>46210</v>
      </c>
      <c r="O450" s="66" t="n">
        <f aca="false">SUMIFS($K:$K,$E:$E,N450)</f>
        <v>16203.93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2915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2905</v>
      </c>
      <c r="K451" s="66" t="n">
        <v>7526.72</v>
      </c>
      <c r="N451" s="70" t="n">
        <v>46210</v>
      </c>
      <c r="O451" s="66" t="n">
        <f aca="false">SUMIFS($K:$K,$E:$E,N451)</f>
        <v>16203.93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2906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2905</v>
      </c>
      <c r="K452" s="66" t="n">
        <v>105</v>
      </c>
      <c r="N452" s="70" t="n">
        <v>46210</v>
      </c>
      <c r="O452" s="66" t="n">
        <f aca="false">SUMIFS($K:$K,$E:$E,N452)</f>
        <v>16203.93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2906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2905</v>
      </c>
      <c r="K453" s="66" t="n">
        <v>280</v>
      </c>
      <c r="N453" s="70" t="n">
        <v>46210</v>
      </c>
      <c r="O453" s="66" t="n">
        <f aca="false">SUMIFS($K:$K,$E:$E,N453)</f>
        <v>16203.93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2906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2905</v>
      </c>
      <c r="K454" s="66" t="n">
        <v>1818</v>
      </c>
      <c r="N454" s="70" t="n">
        <v>46210</v>
      </c>
      <c r="O454" s="66" t="n">
        <f aca="false">SUMIFS($K:$K,$E:$E,N454)</f>
        <v>16203.93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2906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2905</v>
      </c>
      <c r="K455" s="66" t="n">
        <v>105</v>
      </c>
      <c r="N455" s="70" t="n">
        <v>46210</v>
      </c>
      <c r="O455" s="66" t="n">
        <f aca="false">SUMIFS($K:$K,$E:$E,N455)</f>
        <v>16203.93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2906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2905</v>
      </c>
      <c r="K456" s="66" t="n">
        <v>280</v>
      </c>
      <c r="N456" s="70" t="n">
        <v>46210</v>
      </c>
      <c r="O456" s="66" t="n">
        <f aca="false">SUMIFS($K:$K,$E:$E,N456)</f>
        <v>16203.93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2906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2905</v>
      </c>
      <c r="K457" s="66" t="n">
        <v>1818</v>
      </c>
      <c r="N457" s="70" t="n">
        <v>46210</v>
      </c>
      <c r="O457" s="66" t="n">
        <f aca="false">SUMIFS($K:$K,$E:$E,N457)</f>
        <v>16203.93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2973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2905</v>
      </c>
      <c r="K458" s="66" t="n">
        <v>618.5</v>
      </c>
      <c r="N458" s="70" t="n">
        <v>46210</v>
      </c>
      <c r="O458" s="66" t="n">
        <f aca="false">SUMIFS($K:$K,$E:$E,N458)</f>
        <v>16203.93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2917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2905</v>
      </c>
      <c r="K459" s="66" t="n">
        <v>1775</v>
      </c>
      <c r="N459" s="70" t="n">
        <v>46211</v>
      </c>
      <c r="O459" s="66" t="n">
        <f aca="false">SUMIFS($K:$K,$E:$E,N459)</f>
        <v>3934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2906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2905</v>
      </c>
      <c r="K460" s="66" t="n">
        <v>600</v>
      </c>
      <c r="N460" s="70" t="n">
        <v>46211</v>
      </c>
      <c r="O460" s="66" t="n">
        <f aca="false">SUMIFS($K:$K,$E:$E,N460)</f>
        <v>3934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2906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2905</v>
      </c>
      <c r="K461" s="66" t="n">
        <v>240</v>
      </c>
      <c r="N461" s="70" t="n">
        <v>46211</v>
      </c>
      <c r="O461" s="66" t="n">
        <f aca="false">SUMIFS($K:$K,$E:$E,N461)</f>
        <v>3934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2906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2905</v>
      </c>
      <c r="K462" s="66" t="n">
        <v>110</v>
      </c>
      <c r="N462" s="70" t="n">
        <v>46211</v>
      </c>
      <c r="O462" s="66" t="n">
        <f aca="false">SUMIFS($K:$K,$E:$E,N462)</f>
        <v>3934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2906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2905</v>
      </c>
      <c r="K463" s="66" t="n">
        <v>600</v>
      </c>
      <c r="N463" s="70" t="n">
        <v>46211</v>
      </c>
      <c r="O463" s="66" t="n">
        <f aca="false">SUMIFS($K:$K,$E:$E,N463)</f>
        <v>3934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2906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2905</v>
      </c>
      <c r="K464" s="66" t="n">
        <v>240</v>
      </c>
      <c r="N464" s="70" t="n">
        <v>46211</v>
      </c>
      <c r="O464" s="66" t="n">
        <f aca="false">SUMIFS($K:$K,$E:$E,N464)</f>
        <v>3934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2906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2905</v>
      </c>
      <c r="K465" s="66" t="n">
        <v>110</v>
      </c>
      <c r="N465" s="70" t="n">
        <v>46211</v>
      </c>
      <c r="O465" s="66" t="n">
        <f aca="false">SUMIFS($K:$K,$E:$E,N465)</f>
        <v>3934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2920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2905</v>
      </c>
      <c r="K466" s="66" t="n">
        <v>259</v>
      </c>
      <c r="N466" s="70" t="n">
        <v>46211</v>
      </c>
      <c r="O466" s="66" t="n">
        <f aca="false">SUMIFS($K:$K,$E:$E,N466)</f>
        <v>3934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2924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2905</v>
      </c>
      <c r="K467" s="66" t="n">
        <v>173.66</v>
      </c>
      <c r="N467" s="70" t="n">
        <v>46212</v>
      </c>
      <c r="O467" s="66" t="n">
        <f aca="false">SUMIFS($K:$K,$E:$E,N467)</f>
        <v>28544.16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2904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2905</v>
      </c>
      <c r="K468" s="66" t="n">
        <v>82.27</v>
      </c>
      <c r="N468" s="70" t="n">
        <v>46212</v>
      </c>
      <c r="O468" s="66" t="n">
        <f aca="false">SUMIFS($K:$K,$E:$E,N468)</f>
        <v>28544.16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2904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2905</v>
      </c>
      <c r="K469" s="66" t="n">
        <v>653.29</v>
      </c>
      <c r="N469" s="70" t="n">
        <v>46212</v>
      </c>
      <c r="O469" s="66" t="n">
        <f aca="false">SUMIFS($K:$K,$E:$E,N469)</f>
        <v>28544.16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2904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2905</v>
      </c>
      <c r="K470" s="66" t="n">
        <v>806.21</v>
      </c>
      <c r="N470" s="70" t="n">
        <v>46212</v>
      </c>
      <c r="O470" s="66" t="n">
        <f aca="false">SUMIFS($K:$K,$E:$E,N470)</f>
        <v>28544.16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2904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2905</v>
      </c>
      <c r="K471" s="66" t="n">
        <v>510.87</v>
      </c>
      <c r="N471" s="70" t="n">
        <v>46212</v>
      </c>
      <c r="O471" s="66" t="n">
        <f aca="false">SUMIFS($K:$K,$E:$E,N471)</f>
        <v>28544.16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2904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2905</v>
      </c>
      <c r="K472" s="66" t="n">
        <v>4501.19</v>
      </c>
      <c r="N472" s="70" t="n">
        <v>46212</v>
      </c>
      <c r="O472" s="66" t="n">
        <f aca="false">SUMIFS($K:$K,$E:$E,N472)</f>
        <v>28544.16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2925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2905</v>
      </c>
      <c r="K473" s="66" t="n">
        <v>501.3</v>
      </c>
      <c r="N473" s="70" t="n">
        <v>46212</v>
      </c>
      <c r="O473" s="66" t="n">
        <f aca="false">SUMIFS($K:$K,$E:$E,N473)</f>
        <v>28544.16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2982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2905</v>
      </c>
      <c r="K474" s="66" t="n">
        <v>1189.54</v>
      </c>
      <c r="N474" s="70" t="n">
        <v>46212</v>
      </c>
      <c r="O474" s="66" t="n">
        <f aca="false">SUMIFS($K:$K,$E:$E,N474)</f>
        <v>28544.16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2911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2905</v>
      </c>
      <c r="K475" s="66" t="n">
        <v>2772</v>
      </c>
      <c r="N475" s="70" t="n">
        <v>46212</v>
      </c>
      <c r="O475" s="66" t="n">
        <f aca="false">SUMIFS($K:$K,$E:$E,N475)</f>
        <v>28544.16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2911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2905</v>
      </c>
      <c r="K476" s="66" t="n">
        <v>5267.2</v>
      </c>
      <c r="N476" s="70" t="n">
        <v>46212</v>
      </c>
      <c r="O476" s="66" t="n">
        <f aca="false">SUMIFS($K:$K,$E:$E,N476)</f>
        <v>28544.16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2912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2905</v>
      </c>
      <c r="K477" s="66" t="n">
        <v>739.64</v>
      </c>
      <c r="N477" s="70" t="n">
        <v>46212</v>
      </c>
      <c r="O477" s="66" t="n">
        <f aca="false">SUMIFS($K:$K,$E:$E,N477)</f>
        <v>28544.16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2941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2905</v>
      </c>
      <c r="K478" s="66" t="n">
        <v>2200</v>
      </c>
      <c r="N478" s="70" t="n">
        <v>46212</v>
      </c>
      <c r="O478" s="66" t="n">
        <f aca="false">SUMIFS($K:$K,$E:$E,N478)</f>
        <v>28544.16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2942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2905</v>
      </c>
      <c r="K479" s="66" t="n">
        <v>199</v>
      </c>
      <c r="N479" s="70" t="n">
        <v>46212</v>
      </c>
      <c r="O479" s="66" t="n">
        <f aca="false">SUMIFS($K:$K,$E:$E,N479)</f>
        <v>28544.16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2918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2905</v>
      </c>
      <c r="K480" s="66" t="n">
        <v>2707.7</v>
      </c>
      <c r="N480" s="70" t="n">
        <v>46212</v>
      </c>
      <c r="O480" s="66" t="n">
        <f aca="false">SUMIFS($K:$K,$E:$E,N480)</f>
        <v>28544.16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2999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2905</v>
      </c>
      <c r="K481" s="66" t="n">
        <v>1953.32</v>
      </c>
      <c r="N481" s="70" t="n">
        <v>46212</v>
      </c>
      <c r="O481" s="66" t="n">
        <f aca="false">SUMIFS($K:$K,$E:$E,N481)</f>
        <v>28544.16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2906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2905</v>
      </c>
      <c r="K482" s="66" t="n">
        <v>65</v>
      </c>
      <c r="N482" s="70" t="n">
        <v>46212</v>
      </c>
      <c r="O482" s="66" t="n">
        <f aca="false">SUMIFS($K:$K,$E:$E,N482)</f>
        <v>28544.16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2919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2905</v>
      </c>
      <c r="K483" s="66" t="n">
        <v>1071.8</v>
      </c>
      <c r="N483" s="70" t="n">
        <v>46212</v>
      </c>
      <c r="O483" s="66" t="n">
        <f aca="false">SUMIFS($K:$K,$E:$E,N483)</f>
        <v>28544.16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2962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2905</v>
      </c>
      <c r="K484" s="66" t="n">
        <v>1717.28</v>
      </c>
      <c r="N484" s="70" t="n">
        <v>46212</v>
      </c>
      <c r="O484" s="66" t="n">
        <f aca="false">SUMIFS($K:$K,$E:$E,N484)</f>
        <v>28544.16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2921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2905</v>
      </c>
      <c r="K485" s="66" t="n">
        <v>879.02</v>
      </c>
      <c r="N485" s="70" t="n">
        <v>46212</v>
      </c>
      <c r="O485" s="66" t="n">
        <f aca="false">SUMIFS($K:$K,$E:$E,N485)</f>
        <v>28544.16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2921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2905</v>
      </c>
      <c r="K486" s="66" t="n">
        <v>553.87</v>
      </c>
      <c r="N486" s="70" t="n">
        <v>46212</v>
      </c>
      <c r="O486" s="66" t="n">
        <f aca="false">SUMIFS($K:$K,$E:$E,N486)</f>
        <v>28544.16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2922</v>
      </c>
      <c r="E487" s="16" t="n">
        <v>46213</v>
      </c>
      <c r="F487" s="16" t="n">
        <v>46213</v>
      </c>
      <c r="G487" s="1" t="s">
        <v>2923</v>
      </c>
      <c r="H487" s="1" t="n">
        <v>1381927</v>
      </c>
      <c r="I487" s="1" t="n">
        <v>1</v>
      </c>
      <c r="J487" s="1" t="s">
        <v>2905</v>
      </c>
      <c r="K487" s="66" t="n">
        <v>784</v>
      </c>
      <c r="N487" s="70" t="n">
        <v>46213</v>
      </c>
      <c r="O487" s="66" t="n">
        <f aca="false">SUMIFS($K:$K,$E:$E,N487)</f>
        <v>12215.15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2958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2905</v>
      </c>
      <c r="K488" s="66" t="n">
        <v>700.4</v>
      </c>
      <c r="N488" s="70" t="n">
        <v>46213</v>
      </c>
      <c r="O488" s="66" t="n">
        <f aca="false">SUMIFS($K:$K,$E:$E,N488)</f>
        <v>12215.15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2908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2905</v>
      </c>
      <c r="K489" s="66" t="n">
        <v>440</v>
      </c>
      <c r="N489" s="70" t="n">
        <v>46213</v>
      </c>
      <c r="O489" s="66" t="n">
        <f aca="false">SUMIFS($K:$K,$E:$E,N489)</f>
        <v>12215.15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2934</v>
      </c>
      <c r="D490" s="1" t="s">
        <v>2935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2905</v>
      </c>
      <c r="K490" s="66" t="n">
        <v>1815</v>
      </c>
      <c r="N490" s="70" t="n">
        <v>46213</v>
      </c>
      <c r="O490" s="66" t="n">
        <f aca="false">SUMIFS($K:$K,$E:$E,N490)</f>
        <v>12215.15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2949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2905</v>
      </c>
      <c r="K491" s="66" t="n">
        <v>591.47</v>
      </c>
      <c r="N491" s="70" t="n">
        <v>46213</v>
      </c>
      <c r="O491" s="66" t="n">
        <f aca="false">SUMIFS($K:$K,$E:$E,N491)</f>
        <v>12215.15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2937</v>
      </c>
      <c r="E492" s="16" t="n">
        <v>46213</v>
      </c>
      <c r="F492" s="16" t="n">
        <v>46213</v>
      </c>
      <c r="G492" s="1" t="s">
        <v>2938</v>
      </c>
      <c r="H492" s="1" t="n">
        <v>1377144</v>
      </c>
      <c r="I492" s="1" t="n">
        <v>1</v>
      </c>
      <c r="J492" s="1" t="s">
        <v>2905</v>
      </c>
      <c r="K492" s="66" t="n">
        <v>859</v>
      </c>
      <c r="N492" s="70" t="n">
        <v>46213</v>
      </c>
      <c r="O492" s="66" t="n">
        <f aca="false">SUMIFS($K:$K,$E:$E,N492)</f>
        <v>12215.15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2906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2905</v>
      </c>
      <c r="K493" s="66" t="n">
        <v>128</v>
      </c>
      <c r="N493" s="70" t="n">
        <v>46213</v>
      </c>
      <c r="O493" s="66" t="n">
        <f aca="false">SUMIFS($K:$K,$E:$E,N493)</f>
        <v>12215.15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2906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2905</v>
      </c>
      <c r="K494" s="66" t="n">
        <v>1904</v>
      </c>
      <c r="N494" s="70" t="n">
        <v>46213</v>
      </c>
      <c r="O494" s="66" t="n">
        <f aca="false">SUMIFS($K:$K,$E:$E,N494)</f>
        <v>12215.15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3010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2905</v>
      </c>
      <c r="K495" s="66" t="n">
        <v>54</v>
      </c>
      <c r="N495" s="70" t="n">
        <v>46213</v>
      </c>
      <c r="O495" s="66" t="n">
        <f aca="false">SUMIFS($K:$K,$E:$E,N495)</f>
        <v>12215.15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2803</v>
      </c>
      <c r="D496" s="1" t="s">
        <v>2946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2905</v>
      </c>
      <c r="K496" s="66" t="n">
        <v>3803.85</v>
      </c>
      <c r="N496" s="70" t="n">
        <v>46213</v>
      </c>
      <c r="O496" s="66" t="n">
        <f aca="false">SUMIFS($K:$K,$E:$E,N496)</f>
        <v>12215.15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2968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2905</v>
      </c>
      <c r="K497" s="66" t="n">
        <v>1135.43</v>
      </c>
      <c r="N497" s="70" t="n">
        <v>46213</v>
      </c>
      <c r="O497" s="66" t="n">
        <f aca="false">SUMIFS($K:$K,$E:$E,N497)</f>
        <v>12215.15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3011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2905</v>
      </c>
      <c r="K498" s="66" t="n">
        <v>210</v>
      </c>
      <c r="N498" s="70" t="n">
        <v>46214</v>
      </c>
      <c r="O498" s="66" t="n">
        <f aca="false">SUMIFS($K:$K,$E:$E,N498)</f>
        <v>1183.84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2906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2905</v>
      </c>
      <c r="K499" s="66" t="n">
        <v>280</v>
      </c>
      <c r="N499" s="70" t="n">
        <v>46214</v>
      </c>
      <c r="O499" s="66" t="n">
        <f aca="false">SUMIFS($K:$K,$E:$E,N499)</f>
        <v>1183.84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2906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2905</v>
      </c>
      <c r="K500" s="66" t="n">
        <v>330</v>
      </c>
      <c r="N500" s="70" t="n">
        <v>46214</v>
      </c>
      <c r="O500" s="66" t="n">
        <f aca="false">SUMIFS($K:$K,$E:$E,N500)</f>
        <v>1183.84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2906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2905</v>
      </c>
      <c r="K501" s="66" t="n">
        <v>41.44</v>
      </c>
      <c r="N501" s="70" t="n">
        <v>46214</v>
      </c>
      <c r="O501" s="66" t="n">
        <f aca="false">SUMIFS($K:$K,$E:$E,N501)</f>
        <v>1183.84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2906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2905</v>
      </c>
      <c r="K502" s="66" t="n">
        <v>120</v>
      </c>
      <c r="N502" s="70" t="n">
        <v>46214</v>
      </c>
      <c r="O502" s="66" t="n">
        <f aca="false">SUMIFS($K:$K,$E:$E,N502)</f>
        <v>1183.84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2920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2905</v>
      </c>
      <c r="K503" s="66" t="n">
        <v>202.4</v>
      </c>
      <c r="N503" s="70" t="n">
        <v>46214</v>
      </c>
      <c r="O503" s="66" t="n">
        <f aca="false">SUMIFS($K:$K,$E:$E,N503)</f>
        <v>1183.84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2939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2905</v>
      </c>
      <c r="K504" s="66" t="n">
        <v>300</v>
      </c>
      <c r="N504" s="70" t="n">
        <v>46216</v>
      </c>
      <c r="O504" s="66" t="n">
        <f aca="false">SUMIFS($K:$K,$E:$E,N504)</f>
        <v>15930.84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2947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2905</v>
      </c>
      <c r="K505" s="66" t="n">
        <v>572.5</v>
      </c>
      <c r="N505" s="70" t="n">
        <v>46216</v>
      </c>
      <c r="O505" s="66" t="n">
        <f aca="false">SUMIFS($K:$K,$E:$E,N505)</f>
        <v>15930.84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2904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2905</v>
      </c>
      <c r="K506" s="66" t="n">
        <v>246.66</v>
      </c>
      <c r="N506" s="70" t="n">
        <v>46216</v>
      </c>
      <c r="O506" s="66" t="n">
        <f aca="false">SUMIFS($K:$K,$E:$E,N506)</f>
        <v>15930.84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2904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2905</v>
      </c>
      <c r="K507" s="66" t="n">
        <v>2686.59</v>
      </c>
      <c r="N507" s="70" t="n">
        <v>46216</v>
      </c>
      <c r="O507" s="66" t="n">
        <f aca="false">SUMIFS($K:$K,$E:$E,N507)</f>
        <v>15930.84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2911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2905</v>
      </c>
      <c r="K508" s="66" t="n">
        <v>2442</v>
      </c>
      <c r="N508" s="70" t="n">
        <v>46216</v>
      </c>
      <c r="O508" s="66" t="n">
        <f aca="false">SUMIFS($K:$K,$E:$E,N508)</f>
        <v>15930.84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2911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2905</v>
      </c>
      <c r="K509" s="66" t="n">
        <v>2052.8</v>
      </c>
      <c r="N509" s="70" t="n">
        <v>46216</v>
      </c>
      <c r="O509" s="66" t="n">
        <f aca="false">SUMIFS($K:$K,$E:$E,N509)</f>
        <v>15930.84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3012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2905</v>
      </c>
      <c r="K510" s="66" t="n">
        <v>2260.14</v>
      </c>
      <c r="N510" s="70" t="n">
        <v>46216</v>
      </c>
      <c r="O510" s="66" t="n">
        <f aca="false">SUMIFS($K:$K,$E:$E,N510)</f>
        <v>15930.84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2914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2905</v>
      </c>
      <c r="K511" s="66" t="n">
        <v>524.3</v>
      </c>
      <c r="N511" s="70" t="n">
        <v>46216</v>
      </c>
      <c r="O511" s="66" t="n">
        <f aca="false">SUMIFS($K:$K,$E:$E,N511)</f>
        <v>15930.84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2971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2905</v>
      </c>
      <c r="K512" s="66" t="n">
        <v>4585.85</v>
      </c>
      <c r="N512" s="70" t="n">
        <v>46216</v>
      </c>
      <c r="O512" s="66" t="n">
        <f aca="false">SUMIFS($K:$K,$E:$E,N512)</f>
        <v>15930.84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2906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2905</v>
      </c>
      <c r="K513" s="66" t="n">
        <v>20</v>
      </c>
      <c r="N513" s="70" t="n">
        <v>46216</v>
      </c>
      <c r="O513" s="66" t="n">
        <f aca="false">SUMIFS($K:$K,$E:$E,N513)</f>
        <v>15930.84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2906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2905</v>
      </c>
      <c r="K514" s="66" t="n">
        <v>240</v>
      </c>
      <c r="N514" s="70" t="n">
        <v>46216</v>
      </c>
      <c r="O514" s="66" t="n">
        <f aca="false">SUMIFS($K:$K,$E:$E,N514)</f>
        <v>15930.84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2907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2905</v>
      </c>
      <c r="K515" s="66" t="n">
        <v>270</v>
      </c>
      <c r="N515" s="70" t="n">
        <v>46217</v>
      </c>
      <c r="O515" s="66" t="n">
        <f aca="false">SUMIFS($K:$K,$E:$E,N515)</f>
        <v>2156.5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2906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2905</v>
      </c>
      <c r="K516" s="66" t="n">
        <v>148</v>
      </c>
      <c r="N516" s="70" t="n">
        <v>46217</v>
      </c>
      <c r="O516" s="66" t="n">
        <f aca="false">SUMIFS($K:$K,$E:$E,N516)</f>
        <v>2156.5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2906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2905</v>
      </c>
      <c r="K517" s="66" t="n">
        <v>1738.5</v>
      </c>
      <c r="N517" s="70" t="n">
        <v>46217</v>
      </c>
      <c r="O517" s="66" t="n">
        <f aca="false">SUMIFS($K:$K,$E:$E,N517)</f>
        <v>2156.5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2924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2905</v>
      </c>
      <c r="K518" s="66" t="n">
        <v>269.49</v>
      </c>
      <c r="N518" s="70" t="n">
        <v>46218</v>
      </c>
      <c r="O518" s="66" t="n">
        <f aca="false">SUMIFS($K:$K,$E:$E,N518)</f>
        <v>5172.52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2944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2905</v>
      </c>
      <c r="K519" s="66" t="n">
        <v>1113.53</v>
      </c>
      <c r="N519" s="70" t="n">
        <v>46218</v>
      </c>
      <c r="O519" s="66" t="n">
        <f aca="false">SUMIFS($K:$K,$E:$E,N519)</f>
        <v>5172.52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2944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2905</v>
      </c>
      <c r="K520" s="66" t="n">
        <v>1041.28</v>
      </c>
      <c r="N520" s="70" t="n">
        <v>46218</v>
      </c>
      <c r="O520" s="66" t="n">
        <f aca="false">SUMIFS($K:$K,$E:$E,N520)</f>
        <v>5172.52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2918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2905</v>
      </c>
      <c r="K521" s="66" t="n">
        <v>623.07</v>
      </c>
      <c r="N521" s="70" t="n">
        <v>46218</v>
      </c>
      <c r="O521" s="66" t="n">
        <f aca="false">SUMIFS($K:$K,$E:$E,N521)</f>
        <v>5172.52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2918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2905</v>
      </c>
      <c r="K522" s="66" t="n">
        <v>1681.85</v>
      </c>
      <c r="N522" s="70" t="n">
        <v>46218</v>
      </c>
      <c r="O522" s="66" t="n">
        <f aca="false">SUMIFS($K:$K,$E:$E,N522)</f>
        <v>5172.52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2906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2905</v>
      </c>
      <c r="K523" s="66" t="n">
        <v>100</v>
      </c>
      <c r="N523" s="70" t="n">
        <v>46218</v>
      </c>
      <c r="O523" s="66" t="n">
        <f aca="false">SUMIFS($K:$K,$E:$E,N523)</f>
        <v>5172.52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2906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2905</v>
      </c>
      <c r="K524" s="66" t="n">
        <v>120</v>
      </c>
      <c r="N524" s="70" t="n">
        <v>46218</v>
      </c>
      <c r="O524" s="66" t="n">
        <f aca="false">SUMIFS($K:$K,$E:$E,N524)</f>
        <v>5172.52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2920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2905</v>
      </c>
      <c r="K525" s="66" t="n">
        <v>223.3</v>
      </c>
      <c r="N525" s="70" t="n">
        <v>46218</v>
      </c>
      <c r="O525" s="66" t="n">
        <f aca="false">SUMIFS($K:$K,$E:$E,N525)</f>
        <v>5172.52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2925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2905</v>
      </c>
      <c r="K526" s="66" t="n">
        <v>577.1</v>
      </c>
      <c r="N526" s="70" t="n">
        <v>46219</v>
      </c>
      <c r="O526" s="66" t="n">
        <f aca="false">SUMIFS($K:$K,$E:$E,N526)</f>
        <v>3087.01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2906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2905</v>
      </c>
      <c r="K527" s="66" t="n">
        <v>280</v>
      </c>
      <c r="N527" s="70" t="n">
        <v>46219</v>
      </c>
      <c r="O527" s="66" t="n">
        <f aca="false">SUMIFS($K:$K,$E:$E,N527)</f>
        <v>3087.01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2906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2905</v>
      </c>
      <c r="K528" s="66" t="n">
        <v>240</v>
      </c>
      <c r="N528" s="70" t="n">
        <v>46219</v>
      </c>
      <c r="O528" s="66" t="n">
        <f aca="false">SUMIFS($K:$K,$E:$E,N528)</f>
        <v>3087.01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2906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2905</v>
      </c>
      <c r="K529" s="66" t="n">
        <v>85</v>
      </c>
      <c r="N529" s="70" t="n">
        <v>46219</v>
      </c>
      <c r="O529" s="66" t="n">
        <f aca="false">SUMIFS($K:$K,$E:$E,N529)</f>
        <v>3087.01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2906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2905</v>
      </c>
      <c r="K530" s="66" t="n">
        <v>59.95</v>
      </c>
      <c r="N530" s="70" t="n">
        <v>46219</v>
      </c>
      <c r="O530" s="66" t="n">
        <f aca="false">SUMIFS($K:$K,$E:$E,N530)</f>
        <v>3087.01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3013</v>
      </c>
      <c r="E531" s="16" t="n">
        <v>46219</v>
      </c>
      <c r="F531" s="16" t="n">
        <v>46216</v>
      </c>
      <c r="G531" s="1" t="s">
        <v>3014</v>
      </c>
      <c r="H531" s="1" t="n">
        <v>1407079</v>
      </c>
      <c r="I531" s="1" t="n">
        <v>11</v>
      </c>
      <c r="J531" s="1" t="s">
        <v>2905</v>
      </c>
      <c r="K531" s="66" t="n">
        <v>1844.96</v>
      </c>
      <c r="N531" s="70" t="n">
        <v>46219</v>
      </c>
      <c r="O531" s="66" t="n">
        <f aca="false">SUMIFS($K:$K,$E:$E,N531)</f>
        <v>3087.01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2922</v>
      </c>
      <c r="E532" s="16" t="n">
        <v>46220</v>
      </c>
      <c r="F532" s="16" t="n">
        <v>46220</v>
      </c>
      <c r="G532" s="1" t="s">
        <v>2923</v>
      </c>
      <c r="H532" s="1" t="n">
        <v>1424243</v>
      </c>
      <c r="I532" s="1" t="n">
        <v>1</v>
      </c>
      <c r="J532" s="1" t="s">
        <v>2905</v>
      </c>
      <c r="K532" s="66" t="n">
        <v>504</v>
      </c>
      <c r="N532" s="70" t="n">
        <v>46220</v>
      </c>
      <c r="O532" s="66" t="n">
        <f aca="false">SUMIFS($K:$K,$E:$E,N532)</f>
        <v>14721.68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2988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2905</v>
      </c>
      <c r="K533" s="66" t="n">
        <v>925</v>
      </c>
      <c r="N533" s="70" t="n">
        <v>46220</v>
      </c>
      <c r="O533" s="66" t="n">
        <f aca="false">SUMIFS($K:$K,$E:$E,N533)</f>
        <v>14721.68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2969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2905</v>
      </c>
      <c r="K534" s="66" t="n">
        <v>4361.78</v>
      </c>
      <c r="N534" s="70" t="n">
        <v>46220</v>
      </c>
      <c r="O534" s="66" t="n">
        <f aca="false">SUMIFS($K:$K,$E:$E,N534)</f>
        <v>14721.68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2904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2905</v>
      </c>
      <c r="K535" s="66" t="n">
        <v>1452.19</v>
      </c>
      <c r="N535" s="70" t="n">
        <v>46220</v>
      </c>
      <c r="O535" s="66" t="n">
        <f aca="false">SUMIFS($K:$K,$E:$E,N535)</f>
        <v>14721.68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2904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2905</v>
      </c>
      <c r="K536" s="66" t="n">
        <v>1042.19</v>
      </c>
      <c r="N536" s="70" t="n">
        <v>46220</v>
      </c>
      <c r="O536" s="66" t="n">
        <f aca="false">SUMIFS($K:$K,$E:$E,N536)</f>
        <v>14721.68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2908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2905</v>
      </c>
      <c r="K537" s="66" t="n">
        <v>370</v>
      </c>
      <c r="N537" s="70" t="n">
        <v>46220</v>
      </c>
      <c r="O537" s="66" t="n">
        <f aca="false">SUMIFS($K:$K,$E:$E,N537)</f>
        <v>14721.68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2913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2905</v>
      </c>
      <c r="K538" s="66" t="n">
        <v>1356.26</v>
      </c>
      <c r="N538" s="70" t="n">
        <v>46220</v>
      </c>
      <c r="O538" s="66" t="n">
        <f aca="false">SUMIFS($K:$K,$E:$E,N538)</f>
        <v>14721.68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3015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2905</v>
      </c>
      <c r="K539" s="66" t="n">
        <v>675</v>
      </c>
      <c r="N539" s="70" t="n">
        <v>46220</v>
      </c>
      <c r="O539" s="66" t="n">
        <f aca="false">SUMIFS($K:$K,$E:$E,N539)</f>
        <v>14721.68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2906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2905</v>
      </c>
      <c r="K540" s="66" t="n">
        <v>140</v>
      </c>
      <c r="N540" s="70" t="n">
        <v>46220</v>
      </c>
      <c r="O540" s="66" t="n">
        <f aca="false">SUMIFS($K:$K,$E:$E,N540)</f>
        <v>14721.68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2906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2905</v>
      </c>
      <c r="K541" s="66" t="n">
        <v>1926.5</v>
      </c>
      <c r="N541" s="70" t="n">
        <v>46220</v>
      </c>
      <c r="O541" s="66" t="n">
        <f aca="false">SUMIFS($K:$K,$E:$E,N541)</f>
        <v>14721.68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3016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2905</v>
      </c>
      <c r="K542" s="66" t="n">
        <v>1968.76</v>
      </c>
      <c r="N542" s="70" t="n">
        <v>46220</v>
      </c>
      <c r="O542" s="66" t="n">
        <f aca="false">SUMIFS($K:$K,$E:$E,N542)</f>
        <v>14721.68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2922</v>
      </c>
      <c r="E543" s="16" t="n">
        <v>46221</v>
      </c>
      <c r="F543" s="16" t="n">
        <v>46221</v>
      </c>
      <c r="G543" s="1" t="s">
        <v>2923</v>
      </c>
      <c r="H543" s="1" t="n">
        <v>1423876</v>
      </c>
      <c r="I543" s="1" t="n">
        <v>1</v>
      </c>
      <c r="J543" s="1" t="s">
        <v>2905</v>
      </c>
      <c r="K543" s="66" t="n">
        <v>200</v>
      </c>
      <c r="N543" s="70" t="n">
        <v>46221</v>
      </c>
      <c r="O543" s="66" t="n">
        <f aca="false">SUMIFS($K:$K,$E:$E,N543)</f>
        <v>11770.95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2911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2905</v>
      </c>
      <c r="K544" s="66" t="n">
        <v>4513.6</v>
      </c>
      <c r="N544" s="70" t="n">
        <v>46221</v>
      </c>
      <c r="O544" s="66" t="n">
        <f aca="false">SUMIFS($K:$K,$E:$E,N544)</f>
        <v>11770.95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2911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2905</v>
      </c>
      <c r="K545" s="66" t="n">
        <v>2889.6</v>
      </c>
      <c r="N545" s="70" t="n">
        <v>46221</v>
      </c>
      <c r="O545" s="66" t="n">
        <f aca="false">SUMIFS($K:$K,$E:$E,N545)</f>
        <v>11770.95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2931</v>
      </c>
      <c r="D546" s="1" t="s">
        <v>2932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2905</v>
      </c>
      <c r="K546" s="66" t="n">
        <v>924.13</v>
      </c>
      <c r="N546" s="70" t="n">
        <v>46221</v>
      </c>
      <c r="O546" s="66" t="n">
        <f aca="false">SUMIFS($K:$K,$E:$E,N546)</f>
        <v>11770.95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2954</v>
      </c>
      <c r="D547" s="1" t="s">
        <v>3017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2905</v>
      </c>
      <c r="K547" s="66" t="n">
        <v>337.4</v>
      </c>
      <c r="N547" s="70" t="n">
        <v>46221</v>
      </c>
      <c r="O547" s="66" t="n">
        <f aca="false">SUMIFS($K:$K,$E:$E,N547)</f>
        <v>11770.95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3018</v>
      </c>
      <c r="D548" s="1" t="s">
        <v>3019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2905</v>
      </c>
      <c r="K548" s="66" t="n">
        <v>2254.72</v>
      </c>
      <c r="N548" s="70" t="n">
        <v>46221</v>
      </c>
      <c r="O548" s="66" t="n">
        <f aca="false">SUMIFS($K:$K,$E:$E,N548)</f>
        <v>11770.95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2906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2905</v>
      </c>
      <c r="K549" s="66" t="n">
        <v>120</v>
      </c>
      <c r="N549" s="70" t="n">
        <v>46221</v>
      </c>
      <c r="O549" s="66" t="n">
        <f aca="false">SUMIFS($K:$K,$E:$E,N549)</f>
        <v>11770.95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2906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2905</v>
      </c>
      <c r="K550" s="66" t="n">
        <v>330</v>
      </c>
      <c r="N550" s="70" t="n">
        <v>46221</v>
      </c>
      <c r="O550" s="66" t="n">
        <f aca="false">SUMIFS($K:$K,$E:$E,N550)</f>
        <v>11770.95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2920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2905</v>
      </c>
      <c r="K551" s="66" t="n">
        <v>201.5</v>
      </c>
      <c r="N551" s="70" t="n">
        <v>46221</v>
      </c>
      <c r="O551" s="66" t="n">
        <f aca="false">SUMIFS($K:$K,$E:$E,N551)</f>
        <v>11770.95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2907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2905</v>
      </c>
      <c r="K552" s="66" t="n">
        <v>270</v>
      </c>
      <c r="N552" s="70" t="n">
        <v>46223</v>
      </c>
      <c r="O552" s="66" t="n">
        <f aca="false">SUMIFS($K:$K,$E:$E,N552)</f>
        <v>11423.83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2939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2905</v>
      </c>
      <c r="K553" s="66" t="n">
        <v>180</v>
      </c>
      <c r="N553" s="70" t="n">
        <v>46223</v>
      </c>
      <c r="O553" s="66" t="n">
        <f aca="false">SUMIFS($K:$K,$E:$E,N553)</f>
        <v>11423.83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2958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2905</v>
      </c>
      <c r="K554" s="66" t="n">
        <v>772</v>
      </c>
      <c r="N554" s="70" t="n">
        <v>46223</v>
      </c>
      <c r="O554" s="66" t="n">
        <f aca="false">SUMIFS($K:$K,$E:$E,N554)</f>
        <v>11423.83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2954</v>
      </c>
      <c r="D555" s="1" t="s">
        <v>2991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2905</v>
      </c>
      <c r="K555" s="66" t="n">
        <v>1894.86</v>
      </c>
      <c r="N555" s="70" t="n">
        <v>46223</v>
      </c>
      <c r="O555" s="66" t="n">
        <f aca="false">SUMIFS($K:$K,$E:$E,N555)</f>
        <v>11423.83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2954</v>
      </c>
      <c r="D556" s="1" t="s">
        <v>2991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2905</v>
      </c>
      <c r="K556" s="66" t="n">
        <v>809.1</v>
      </c>
      <c r="N556" s="70" t="n">
        <v>46223</v>
      </c>
      <c r="O556" s="66" t="n">
        <f aca="false">SUMIFS($K:$K,$E:$E,N556)</f>
        <v>11423.83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2948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2905</v>
      </c>
      <c r="K557" s="66" t="n">
        <v>2785.38</v>
      </c>
      <c r="N557" s="70" t="n">
        <v>46223</v>
      </c>
      <c r="O557" s="66" t="n">
        <f aca="false">SUMIFS($K:$K,$E:$E,N557)</f>
        <v>11423.83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2981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2905</v>
      </c>
      <c r="K558" s="66" t="n">
        <v>2124.28</v>
      </c>
      <c r="N558" s="70" t="n">
        <v>46223</v>
      </c>
      <c r="O558" s="66" t="n">
        <f aca="false">SUMIFS($K:$K,$E:$E,N558)</f>
        <v>11423.83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2906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2905</v>
      </c>
      <c r="K559" s="66" t="n">
        <v>100</v>
      </c>
      <c r="N559" s="70" t="n">
        <v>46223</v>
      </c>
      <c r="O559" s="66" t="n">
        <f aca="false">SUMIFS($K:$K,$E:$E,N559)</f>
        <v>11423.83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2906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2905</v>
      </c>
      <c r="K560" s="66" t="n">
        <v>120</v>
      </c>
      <c r="N560" s="70" t="n">
        <v>46223</v>
      </c>
      <c r="O560" s="66" t="n">
        <f aca="false">SUMIFS($K:$K,$E:$E,N560)</f>
        <v>11423.83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3020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2905</v>
      </c>
      <c r="K561" s="66" t="n">
        <v>2368.21</v>
      </c>
      <c r="N561" s="70" t="n">
        <v>46223</v>
      </c>
      <c r="O561" s="66" t="n">
        <f aca="false">SUMIFS($K:$K,$E:$E,N561)</f>
        <v>11423.83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2904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2905</v>
      </c>
      <c r="K562" s="66" t="n">
        <v>990.53</v>
      </c>
      <c r="N562" s="70" t="n">
        <v>46224</v>
      </c>
      <c r="O562" s="66" t="n">
        <f aca="false">SUMIFS($K:$K,$E:$E,N562)</f>
        <v>22668.02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2904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2905</v>
      </c>
      <c r="K563" s="66" t="n">
        <v>4839.24</v>
      </c>
      <c r="N563" s="70" t="n">
        <v>46224</v>
      </c>
      <c r="O563" s="66" t="n">
        <f aca="false">SUMIFS($K:$K,$E:$E,N563)</f>
        <v>22668.02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2911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2905</v>
      </c>
      <c r="K564" s="66" t="n">
        <v>10956.5</v>
      </c>
      <c r="N564" s="70" t="n">
        <v>46224</v>
      </c>
      <c r="O564" s="66" t="n">
        <f aca="false">SUMIFS($K:$K,$E:$E,N564)</f>
        <v>22668.02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2983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2905</v>
      </c>
      <c r="K565" s="66" t="n">
        <v>3682.25</v>
      </c>
      <c r="N565" s="70" t="n">
        <v>46224</v>
      </c>
      <c r="O565" s="66" t="n">
        <f aca="false">SUMIFS($K:$K,$E:$E,N565)</f>
        <v>22668.02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2906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2905</v>
      </c>
      <c r="K566" s="66" t="n">
        <v>95</v>
      </c>
      <c r="N566" s="70" t="n">
        <v>46224</v>
      </c>
      <c r="O566" s="66" t="n">
        <f aca="false">SUMIFS($K:$K,$E:$E,N566)</f>
        <v>22668.02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2906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2905</v>
      </c>
      <c r="K567" s="66" t="n">
        <v>280</v>
      </c>
      <c r="N567" s="70" t="n">
        <v>46224</v>
      </c>
      <c r="O567" s="66" t="n">
        <f aca="false">SUMIFS($K:$K,$E:$E,N567)</f>
        <v>22668.02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2906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2905</v>
      </c>
      <c r="K568" s="66" t="n">
        <v>125</v>
      </c>
      <c r="N568" s="70" t="n">
        <v>46224</v>
      </c>
      <c r="O568" s="66" t="n">
        <f aca="false">SUMIFS($K:$K,$E:$E,N568)</f>
        <v>22668.02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2906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2905</v>
      </c>
      <c r="K569" s="66" t="n">
        <v>1699.5</v>
      </c>
      <c r="N569" s="70" t="n">
        <v>46224</v>
      </c>
      <c r="O569" s="66" t="n">
        <f aca="false">SUMIFS($K:$K,$E:$E,N569)</f>
        <v>22668.02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2924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2905</v>
      </c>
      <c r="K570" s="66" t="n">
        <v>203.08</v>
      </c>
      <c r="N570" s="70" t="n">
        <v>46225</v>
      </c>
      <c r="O570" s="66" t="n">
        <f aca="false">SUMIFS($K:$K,$E:$E,N570)</f>
        <v>16588.34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2975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2905</v>
      </c>
      <c r="K571" s="66" t="n">
        <v>1080.46</v>
      </c>
      <c r="N571" s="70" t="n">
        <v>46225</v>
      </c>
      <c r="O571" s="66" t="n">
        <f aca="false">SUMIFS($K:$K,$E:$E,N571)</f>
        <v>16588.34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2967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2905</v>
      </c>
      <c r="K572" s="66" t="n">
        <v>3947</v>
      </c>
      <c r="N572" s="70" t="n">
        <v>46225</v>
      </c>
      <c r="O572" s="66" t="n">
        <f aca="false">SUMIFS($K:$K,$E:$E,N572)</f>
        <v>16588.34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2908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2905</v>
      </c>
      <c r="K573" s="66" t="n">
        <v>320</v>
      </c>
      <c r="N573" s="70" t="n">
        <v>46225</v>
      </c>
      <c r="O573" s="66" t="n">
        <f aca="false">SUMIFS($K:$K,$E:$E,N573)</f>
        <v>16588.34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3018</v>
      </c>
      <c r="D574" s="1" t="s">
        <v>3019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2905</v>
      </c>
      <c r="K574" s="66" t="n">
        <v>2419.55</v>
      </c>
      <c r="N574" s="70" t="n">
        <v>46225</v>
      </c>
      <c r="O574" s="66" t="n">
        <f aca="false">SUMIFS($K:$K,$E:$E,N574)</f>
        <v>16588.34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2941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2905</v>
      </c>
      <c r="K575" s="66" t="n">
        <v>249.5</v>
      </c>
      <c r="N575" s="70" t="n">
        <v>46225</v>
      </c>
      <c r="O575" s="66" t="n">
        <f aca="false">SUMIFS($K:$K,$E:$E,N575)</f>
        <v>16588.34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2937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2905</v>
      </c>
      <c r="K576" s="66" t="n">
        <v>884.95</v>
      </c>
      <c r="N576" s="70" t="n">
        <v>46225</v>
      </c>
      <c r="O576" s="66" t="n">
        <f aca="false">SUMIFS($K:$K,$E:$E,N576)</f>
        <v>16588.34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2942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2905</v>
      </c>
      <c r="K577" s="66" t="n">
        <v>233</v>
      </c>
      <c r="N577" s="70" t="n">
        <v>46225</v>
      </c>
      <c r="O577" s="66" t="n">
        <f aca="false">SUMIFS($K:$K,$E:$E,N577)</f>
        <v>16588.34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2917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2905</v>
      </c>
      <c r="K578" s="66" t="n">
        <v>2633.5</v>
      </c>
      <c r="N578" s="70" t="n">
        <v>46225</v>
      </c>
      <c r="O578" s="66" t="n">
        <f aca="false">SUMIFS($K:$K,$E:$E,N578)</f>
        <v>16588.34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2983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2905</v>
      </c>
      <c r="K579" s="66" t="n">
        <v>2086.5</v>
      </c>
      <c r="N579" s="70" t="n">
        <v>46225</v>
      </c>
      <c r="O579" s="66" t="n">
        <f aca="false">SUMIFS($K:$K,$E:$E,N579)</f>
        <v>16588.34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2906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2905</v>
      </c>
      <c r="K580" s="66" t="n">
        <v>120</v>
      </c>
      <c r="N580" s="70" t="n">
        <v>46225</v>
      </c>
      <c r="O580" s="66" t="n">
        <f aca="false">SUMIFS($K:$K,$E:$E,N580)</f>
        <v>16588.34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2906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2905</v>
      </c>
      <c r="K581" s="66" t="n">
        <v>600</v>
      </c>
      <c r="N581" s="70" t="n">
        <v>46225</v>
      </c>
      <c r="O581" s="66" t="n">
        <f aca="false">SUMIFS($K:$K,$E:$E,N581)</f>
        <v>16588.34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2906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2905</v>
      </c>
      <c r="K582" s="66" t="n">
        <v>125</v>
      </c>
      <c r="N582" s="70" t="n">
        <v>46225</v>
      </c>
      <c r="O582" s="66" t="n">
        <f aca="false">SUMIFS($K:$K,$E:$E,N582)</f>
        <v>16588.34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2973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2905</v>
      </c>
      <c r="K583" s="66" t="n">
        <v>1200.8</v>
      </c>
      <c r="N583" s="70" t="n">
        <v>46225</v>
      </c>
      <c r="O583" s="66" t="n">
        <f aca="false">SUMIFS($K:$K,$E:$E,N583)</f>
        <v>16588.34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2920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2905</v>
      </c>
      <c r="K584" s="66" t="n">
        <v>200</v>
      </c>
      <c r="N584" s="70" t="n">
        <v>46225</v>
      </c>
      <c r="O584" s="66" t="n">
        <f aca="false">SUMIFS($K:$K,$E:$E,N584)</f>
        <v>16588.34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2930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2905</v>
      </c>
      <c r="K585" s="66" t="n">
        <v>285</v>
      </c>
      <c r="N585" s="70" t="n">
        <v>46225</v>
      </c>
      <c r="O585" s="66" t="n">
        <f aca="false">SUMIFS($K:$K,$E:$E,N585)</f>
        <v>16588.34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2925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2905</v>
      </c>
      <c r="K586" s="66" t="n">
        <v>540.18</v>
      </c>
      <c r="N586" s="70" t="n">
        <v>46226</v>
      </c>
      <c r="O586" s="66" t="n">
        <f aca="false">SUMIFS($K:$K,$E:$E,N586)</f>
        <v>15898.2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2915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2905</v>
      </c>
      <c r="K587" s="66" t="n">
        <v>6201.84</v>
      </c>
      <c r="N587" s="70" t="n">
        <v>46226</v>
      </c>
      <c r="O587" s="66" t="n">
        <f aca="false">SUMIFS($K:$K,$E:$E,N587)</f>
        <v>15898.2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2961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2905</v>
      </c>
      <c r="K588" s="66" t="n">
        <v>2683</v>
      </c>
      <c r="N588" s="70" t="n">
        <v>46226</v>
      </c>
      <c r="O588" s="66" t="n">
        <f aca="false">SUMIFS($K:$K,$E:$E,N588)</f>
        <v>15898.2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2917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2905</v>
      </c>
      <c r="K589" s="66" t="n">
        <v>1775</v>
      </c>
      <c r="N589" s="70" t="n">
        <v>46226</v>
      </c>
      <c r="O589" s="66" t="n">
        <f aca="false">SUMIFS($K:$K,$E:$E,N589)</f>
        <v>15898.2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2918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2905</v>
      </c>
      <c r="K590" s="66" t="n">
        <v>2601.94</v>
      </c>
      <c r="N590" s="70" t="n">
        <v>46226</v>
      </c>
      <c r="O590" s="66" t="n">
        <f aca="false">SUMIFS($K:$K,$E:$E,N590)</f>
        <v>15898.2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2906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2905</v>
      </c>
      <c r="K591" s="66" t="n">
        <v>60</v>
      </c>
      <c r="N591" s="70" t="n">
        <v>46226</v>
      </c>
      <c r="O591" s="66" t="n">
        <f aca="false">SUMIFS($K:$K,$E:$E,N591)</f>
        <v>15898.2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2906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2905</v>
      </c>
      <c r="K592" s="66" t="n">
        <v>1200</v>
      </c>
      <c r="N592" s="70" t="n">
        <v>46226</v>
      </c>
      <c r="O592" s="66" t="n">
        <f aca="false">SUMIFS($K:$K,$E:$E,N592)</f>
        <v>15898.2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2906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2905</v>
      </c>
      <c r="K593" s="66" t="n">
        <v>125</v>
      </c>
      <c r="N593" s="70" t="n">
        <v>46226</v>
      </c>
      <c r="O593" s="66" t="n">
        <f aca="false">SUMIFS($K:$K,$E:$E,N593)</f>
        <v>15898.2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2921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2905</v>
      </c>
      <c r="K594" s="66" t="n">
        <v>711.24</v>
      </c>
      <c r="N594" s="70" t="n">
        <v>46226</v>
      </c>
      <c r="O594" s="66" t="n">
        <f aca="false">SUMIFS($K:$K,$E:$E,N594)</f>
        <v>15898.2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2947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2905</v>
      </c>
      <c r="K595" s="66" t="n">
        <v>400.5</v>
      </c>
      <c r="N595" s="70" t="n">
        <v>46227</v>
      </c>
      <c r="O595" s="66" t="n">
        <f aca="false">SUMIFS($K:$K,$E:$E,N595)</f>
        <v>9072.99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2908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2905</v>
      </c>
      <c r="K596" s="66" t="n">
        <v>310</v>
      </c>
      <c r="N596" s="70" t="n">
        <v>46227</v>
      </c>
      <c r="O596" s="66" t="n">
        <f aca="false">SUMIFS($K:$K,$E:$E,N596)</f>
        <v>9072.99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2926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2905</v>
      </c>
      <c r="K597" s="66" t="n">
        <v>2496.75</v>
      </c>
      <c r="N597" s="70" t="n">
        <v>46227</v>
      </c>
      <c r="O597" s="66" t="n">
        <f aca="false">SUMIFS($K:$K,$E:$E,N597)</f>
        <v>9072.99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2934</v>
      </c>
      <c r="D598" s="1" t="s">
        <v>2935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2905</v>
      </c>
      <c r="K598" s="66" t="n">
        <v>1870</v>
      </c>
      <c r="N598" s="70" t="n">
        <v>46227</v>
      </c>
      <c r="O598" s="66" t="n">
        <f aca="false">SUMIFS($K:$K,$E:$E,N598)</f>
        <v>9072.99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3021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2905</v>
      </c>
      <c r="K599" s="66" t="n">
        <v>240</v>
      </c>
      <c r="N599" s="70" t="n">
        <v>46227</v>
      </c>
      <c r="O599" s="66" t="n">
        <f aca="false">SUMIFS($K:$K,$E:$E,N599)</f>
        <v>9072.99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2922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2905</v>
      </c>
      <c r="K600" s="66" t="n">
        <v>1030</v>
      </c>
      <c r="N600" s="70" t="n">
        <v>46227</v>
      </c>
      <c r="O600" s="66" t="n">
        <f aca="false">SUMIFS($K:$K,$E:$E,N600)</f>
        <v>9072.99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2906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2905</v>
      </c>
      <c r="K601" s="66" t="n">
        <v>133.74</v>
      </c>
      <c r="N601" s="70" t="n">
        <v>46227</v>
      </c>
      <c r="O601" s="66" t="n">
        <f aca="false">SUMIFS($K:$K,$E:$E,N601)</f>
        <v>9072.99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2906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2905</v>
      </c>
      <c r="K602" s="66" t="n">
        <v>280</v>
      </c>
      <c r="N602" s="70" t="n">
        <v>46227</v>
      </c>
      <c r="O602" s="66" t="n">
        <f aca="false">SUMIFS($K:$K,$E:$E,N602)</f>
        <v>9072.99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2906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2905</v>
      </c>
      <c r="K603" s="66" t="n">
        <v>80</v>
      </c>
      <c r="N603" s="70" t="n">
        <v>46227</v>
      </c>
      <c r="O603" s="66" t="n">
        <f aca="false">SUMIFS($K:$K,$E:$E,N603)</f>
        <v>9072.99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2906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2905</v>
      </c>
      <c r="K604" s="66" t="n">
        <v>2232</v>
      </c>
      <c r="N604" s="70" t="n">
        <v>46227</v>
      </c>
      <c r="O604" s="66" t="n">
        <f aca="false">SUMIFS($K:$K,$E:$E,N604)</f>
        <v>9072.99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2907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2905</v>
      </c>
      <c r="K605" s="66" t="n">
        <v>270</v>
      </c>
      <c r="N605" s="70" t="n">
        <v>46228</v>
      </c>
      <c r="O605" s="66" t="n">
        <f aca="false">SUMIFS($K:$K,$E:$E,N605)</f>
        <v>17642.92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2969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2905</v>
      </c>
      <c r="K606" s="66" t="n">
        <v>3258.54</v>
      </c>
      <c r="N606" s="70" t="n">
        <v>46228</v>
      </c>
      <c r="O606" s="66" t="n">
        <f aca="false">SUMIFS($K:$K,$E:$E,N606)</f>
        <v>17642.92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2904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2905</v>
      </c>
      <c r="K607" s="66" t="n">
        <v>1661.93</v>
      </c>
      <c r="N607" s="70" t="n">
        <v>46228</v>
      </c>
      <c r="O607" s="66" t="n">
        <f aca="false">SUMIFS($K:$K,$E:$E,N607)</f>
        <v>17642.92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2904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2905</v>
      </c>
      <c r="K608" s="66" t="n">
        <v>2748.77</v>
      </c>
      <c r="N608" s="70" t="n">
        <v>46228</v>
      </c>
      <c r="O608" s="66" t="n">
        <f aca="false">SUMIFS($K:$K,$E:$E,N608)</f>
        <v>17642.92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2911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2905</v>
      </c>
      <c r="K609" s="66" t="n">
        <v>7307.8</v>
      </c>
      <c r="N609" s="70" t="n">
        <v>46228</v>
      </c>
      <c r="O609" s="66" t="n">
        <f aca="false">SUMIFS($K:$K,$E:$E,N609)</f>
        <v>17642.92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2948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2905</v>
      </c>
      <c r="K610" s="66" t="n">
        <v>861.86</v>
      </c>
      <c r="N610" s="70" t="n">
        <v>46228</v>
      </c>
      <c r="O610" s="66" t="n">
        <f aca="false">SUMIFS($K:$K,$E:$E,N610)</f>
        <v>17642.92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2944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2905</v>
      </c>
      <c r="K611" s="66" t="n">
        <v>741.08</v>
      </c>
      <c r="N611" s="70" t="n">
        <v>46228</v>
      </c>
      <c r="O611" s="66" t="n">
        <f aca="false">SUMIFS($K:$K,$E:$E,N611)</f>
        <v>17642.92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2906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2905</v>
      </c>
      <c r="K612" s="66" t="n">
        <v>125</v>
      </c>
      <c r="N612" s="70" t="n">
        <v>46228</v>
      </c>
      <c r="O612" s="66" t="n">
        <f aca="false">SUMIFS($K:$K,$E:$E,N612)</f>
        <v>17642.92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2906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2905</v>
      </c>
      <c r="K613" s="66" t="n">
        <v>305</v>
      </c>
      <c r="N613" s="70" t="n">
        <v>46228</v>
      </c>
      <c r="O613" s="66" t="n">
        <f aca="false">SUMIFS($K:$K,$E:$E,N613)</f>
        <v>17642.92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3022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2905</v>
      </c>
      <c r="K614" s="66" t="n">
        <v>112.94</v>
      </c>
      <c r="N614" s="70" t="n">
        <v>46228</v>
      </c>
      <c r="O614" s="66" t="n">
        <f aca="false">SUMIFS($K:$K,$E:$E,N614)</f>
        <v>17642.92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3023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2905</v>
      </c>
      <c r="K615" s="66" t="n">
        <v>51</v>
      </c>
      <c r="N615" s="70" t="n">
        <v>46228</v>
      </c>
      <c r="O615" s="66" t="n">
        <f aca="false">SUMIFS($K:$K,$E:$E,N615)</f>
        <v>17642.92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2920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2905</v>
      </c>
      <c r="K616" s="66" t="n">
        <v>199</v>
      </c>
      <c r="N616" s="70" t="n">
        <v>46228</v>
      </c>
      <c r="O616" s="66" t="n">
        <f aca="false">SUMIFS($K:$K,$E:$E,N616)</f>
        <v>17642.92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2983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2905</v>
      </c>
      <c r="K617" s="66" t="n">
        <v>4441.6</v>
      </c>
      <c r="N617" s="70" t="n">
        <v>46230</v>
      </c>
      <c r="O617" s="66" t="n">
        <f aca="false">SUMIFS($K:$K,$E:$E,N617)</f>
        <v>5133.96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2906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2905</v>
      </c>
      <c r="K618" s="66" t="n">
        <v>125</v>
      </c>
      <c r="N618" s="70" t="n">
        <v>46230</v>
      </c>
      <c r="O618" s="66" t="n">
        <f aca="false">SUMIFS($K:$K,$E:$E,N618)</f>
        <v>5133.96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2984</v>
      </c>
      <c r="E619" s="16" t="n">
        <v>46230</v>
      </c>
      <c r="F619" s="16" t="n">
        <v>46228</v>
      </c>
      <c r="G619" s="1" t="s">
        <v>2985</v>
      </c>
      <c r="H619" s="1" t="n">
        <v>1458307</v>
      </c>
      <c r="I619" s="1" t="n">
        <v>11</v>
      </c>
      <c r="J619" s="1" t="s">
        <v>2905</v>
      </c>
      <c r="K619" s="66" t="n">
        <v>567.36</v>
      </c>
      <c r="N619" s="70" t="n">
        <v>46230</v>
      </c>
      <c r="O619" s="66" t="n">
        <f aca="false">SUMIFS($K:$K,$E:$E,N619)</f>
        <v>5133.96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2939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2905</v>
      </c>
      <c r="K620" s="66" t="n">
        <v>240</v>
      </c>
      <c r="N620" s="70" t="n">
        <v>46231</v>
      </c>
      <c r="O620" s="66" t="n">
        <f aca="false">SUMIFS($K:$K,$E:$E,N620)</f>
        <v>9569.54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2939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2905</v>
      </c>
      <c r="K621" s="66" t="n">
        <v>180</v>
      </c>
      <c r="N621" s="70" t="n">
        <v>46231</v>
      </c>
      <c r="O621" s="66" t="n">
        <f aca="false">SUMIFS($K:$K,$E:$E,N621)</f>
        <v>9569.54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2911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2905</v>
      </c>
      <c r="K622" s="66" t="n">
        <v>2329.6</v>
      </c>
      <c r="N622" s="70" t="n">
        <v>46231</v>
      </c>
      <c r="O622" s="66" t="n">
        <f aca="false">SUMIFS($K:$K,$E:$E,N622)</f>
        <v>9569.54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2926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2905</v>
      </c>
      <c r="K623" s="66" t="n">
        <v>2710.4</v>
      </c>
      <c r="N623" s="70" t="n">
        <v>46231</v>
      </c>
      <c r="O623" s="66" t="n">
        <f aca="false">SUMIFS($K:$K,$E:$E,N623)</f>
        <v>9569.54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2926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2905</v>
      </c>
      <c r="K624" s="66" t="n">
        <v>1256.04</v>
      </c>
      <c r="N624" s="70" t="n">
        <v>46231</v>
      </c>
      <c r="O624" s="66" t="n">
        <f aca="false">SUMIFS($K:$K,$E:$E,N624)</f>
        <v>9569.54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3024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2905</v>
      </c>
      <c r="K625" s="66" t="n">
        <v>344.5</v>
      </c>
      <c r="N625" s="70" t="n">
        <v>46231</v>
      </c>
      <c r="O625" s="66" t="n">
        <f aca="false">SUMIFS($K:$K,$E:$E,N625)</f>
        <v>9569.54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3021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2905</v>
      </c>
      <c r="K626" s="66" t="n">
        <v>180</v>
      </c>
      <c r="N626" s="70" t="n">
        <v>46231</v>
      </c>
      <c r="O626" s="66" t="n">
        <f aca="false">SUMIFS($K:$K,$E:$E,N626)</f>
        <v>9569.54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2906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2905</v>
      </c>
      <c r="K627" s="66" t="n">
        <v>2004</v>
      </c>
      <c r="N627" s="70" t="n">
        <v>46231</v>
      </c>
      <c r="O627" s="66" t="n">
        <f aca="false">SUMIFS($K:$K,$E:$E,N627)</f>
        <v>9569.54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2906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2905</v>
      </c>
      <c r="K628" s="66" t="n">
        <v>75</v>
      </c>
      <c r="N628" s="70" t="n">
        <v>46231</v>
      </c>
      <c r="O628" s="66" t="n">
        <f aca="false">SUMIFS($K:$K,$E:$E,N628)</f>
        <v>9569.54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2906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2905</v>
      </c>
      <c r="K629" s="66" t="n">
        <v>250</v>
      </c>
      <c r="N629" s="70" t="n">
        <v>46231</v>
      </c>
      <c r="O629" s="66" t="n">
        <f aca="false">SUMIFS($K:$K,$E:$E,N629)</f>
        <v>9569.54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2974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2905</v>
      </c>
      <c r="K630" s="66" t="n">
        <v>408.29</v>
      </c>
      <c r="N630" s="70" t="n">
        <v>46232</v>
      </c>
      <c r="O630" s="66" t="n">
        <f aca="false">SUMIFS($K:$K,$E:$E,N630)</f>
        <v>8259.75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2969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2905</v>
      </c>
      <c r="K631" s="66" t="n">
        <v>2935.79</v>
      </c>
      <c r="N631" s="70" t="n">
        <v>46232</v>
      </c>
      <c r="O631" s="66" t="n">
        <f aca="false">SUMIFS($K:$K,$E:$E,N631)</f>
        <v>8259.75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3025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2905</v>
      </c>
      <c r="K632" s="66" t="n">
        <v>2240</v>
      </c>
      <c r="N632" s="70" t="n">
        <v>46232</v>
      </c>
      <c r="O632" s="66" t="n">
        <f aca="false">SUMIFS($K:$K,$E:$E,N632)</f>
        <v>8259.75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2918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2905</v>
      </c>
      <c r="K633" s="66" t="n">
        <v>2029.35</v>
      </c>
      <c r="N633" s="70" t="n">
        <v>46232</v>
      </c>
      <c r="O633" s="66" t="n">
        <f aca="false">SUMIFS($K:$K,$E:$E,N633)</f>
        <v>8259.75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2918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2905</v>
      </c>
      <c r="K634" s="66" t="n">
        <v>546.32</v>
      </c>
      <c r="N634" s="70" t="n">
        <v>46232</v>
      </c>
      <c r="O634" s="66" t="n">
        <f aca="false">SUMIFS($K:$K,$E:$E,N634)</f>
        <v>8259.75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2906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2905</v>
      </c>
      <c r="K635" s="66" t="n">
        <v>100</v>
      </c>
      <c r="N635" s="70" t="n">
        <v>46232</v>
      </c>
      <c r="O635" s="66" t="n">
        <f aca="false">SUMIFS($K:$K,$E:$E,N635)</f>
        <v>8259.75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2988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2905</v>
      </c>
      <c r="K636" s="66" t="n">
        <v>966.88</v>
      </c>
      <c r="N636" s="70" t="n">
        <v>46233</v>
      </c>
      <c r="O636" s="66" t="n">
        <f aca="false">SUMIFS($K:$K,$E:$E,N636)</f>
        <v>26308.43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2924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2905</v>
      </c>
      <c r="K637" s="66" t="n">
        <v>388.41</v>
      </c>
      <c r="N637" s="70" t="n">
        <v>46233</v>
      </c>
      <c r="O637" s="66" t="n">
        <f aca="false">SUMIFS($K:$K,$E:$E,N637)</f>
        <v>26308.43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2925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2905</v>
      </c>
      <c r="K638" s="66" t="n">
        <v>510.9</v>
      </c>
      <c r="N638" s="70" t="n">
        <v>46233</v>
      </c>
      <c r="O638" s="66" t="n">
        <f aca="false">SUMIFS($K:$K,$E:$E,N638)</f>
        <v>26308.43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2911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2905</v>
      </c>
      <c r="K639" s="66" t="n">
        <v>4081.6</v>
      </c>
      <c r="N639" s="70" t="n">
        <v>46233</v>
      </c>
      <c r="O639" s="66" t="n">
        <f aca="false">SUMIFS($K:$K,$E:$E,N639)</f>
        <v>26308.43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2912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2905</v>
      </c>
      <c r="K640" s="66" t="n">
        <v>3001.4</v>
      </c>
      <c r="N640" s="70" t="n">
        <v>46233</v>
      </c>
      <c r="O640" s="66" t="n">
        <f aca="false">SUMIFS($K:$K,$E:$E,N640)</f>
        <v>26308.43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2959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2905</v>
      </c>
      <c r="K641" s="66" t="n">
        <v>1944.4</v>
      </c>
      <c r="N641" s="70" t="n">
        <v>46233</v>
      </c>
      <c r="O641" s="66" t="n">
        <f aca="false">SUMIFS($K:$K,$E:$E,N641)</f>
        <v>26308.43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2941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2905</v>
      </c>
      <c r="K642" s="66" t="n">
        <v>105</v>
      </c>
      <c r="N642" s="70" t="n">
        <v>46233</v>
      </c>
      <c r="O642" s="66" t="n">
        <f aca="false">SUMIFS($K:$K,$E:$E,N642)</f>
        <v>26308.43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2941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2905</v>
      </c>
      <c r="K643" s="66" t="n">
        <v>1387.5</v>
      </c>
      <c r="N643" s="70" t="n">
        <v>46233</v>
      </c>
      <c r="O643" s="66" t="n">
        <f aca="false">SUMIFS($K:$K,$E:$E,N643)</f>
        <v>26308.43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2980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2905</v>
      </c>
      <c r="K644" s="66" t="n">
        <v>243</v>
      </c>
      <c r="N644" s="70" t="n">
        <v>46233</v>
      </c>
      <c r="O644" s="66" t="n">
        <f aca="false">SUMIFS($K:$K,$E:$E,N644)</f>
        <v>26308.43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3026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2905</v>
      </c>
      <c r="K645" s="66" t="n">
        <v>365</v>
      </c>
      <c r="N645" s="70" t="n">
        <v>46233</v>
      </c>
      <c r="O645" s="66" t="n">
        <f aca="false">SUMIFS($K:$K,$E:$E,N645)</f>
        <v>26308.43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2917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2905</v>
      </c>
      <c r="K646" s="66" t="n">
        <v>1075</v>
      </c>
      <c r="N646" s="70" t="n">
        <v>46233</v>
      </c>
      <c r="O646" s="66" t="n">
        <f aca="false">SUMIFS($K:$K,$E:$E,N646)</f>
        <v>26308.43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2983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2905</v>
      </c>
      <c r="K647" s="66" t="n">
        <v>6270.2</v>
      </c>
      <c r="N647" s="70" t="n">
        <v>46233</v>
      </c>
      <c r="O647" s="66" t="n">
        <f aca="false">SUMIFS($K:$K,$E:$E,N647)</f>
        <v>26308.43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2906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2905</v>
      </c>
      <c r="K648" s="66" t="n">
        <v>280</v>
      </c>
      <c r="N648" s="70" t="n">
        <v>46233</v>
      </c>
      <c r="O648" s="66" t="n">
        <f aca="false">SUMIFS($K:$K,$E:$E,N648)</f>
        <v>26308.43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2906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2905</v>
      </c>
      <c r="K649" s="66" t="n">
        <v>145</v>
      </c>
      <c r="N649" s="70" t="n">
        <v>46233</v>
      </c>
      <c r="O649" s="66" t="n">
        <f aca="false">SUMIFS($K:$K,$E:$E,N649)</f>
        <v>26308.43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2906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2905</v>
      </c>
      <c r="K650" s="66" t="n">
        <v>250</v>
      </c>
      <c r="N650" s="70" t="n">
        <v>46233</v>
      </c>
      <c r="O650" s="66" t="n">
        <f aca="false">SUMIFS($K:$K,$E:$E,N650)</f>
        <v>26308.43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2972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2905</v>
      </c>
      <c r="K651" s="66" t="n">
        <v>4196.4</v>
      </c>
      <c r="N651" s="70" t="n">
        <v>46233</v>
      </c>
      <c r="O651" s="66" t="n">
        <f aca="false">SUMIFS($K:$K,$E:$E,N651)</f>
        <v>26308.43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2920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2905</v>
      </c>
      <c r="K652" s="66" t="n">
        <v>237.6</v>
      </c>
      <c r="N652" s="70" t="n">
        <v>46233</v>
      </c>
      <c r="O652" s="66" t="n">
        <f aca="false">SUMIFS($K:$K,$E:$E,N652)</f>
        <v>26308.43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2921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2905</v>
      </c>
      <c r="K653" s="66" t="n">
        <v>860.14</v>
      </c>
      <c r="N653" s="70" t="n">
        <v>46233</v>
      </c>
      <c r="O653" s="66" t="n">
        <f aca="false">SUMIFS($K:$K,$E:$E,N653)</f>
        <v>26308.43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3027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2905</v>
      </c>
      <c r="K654" s="66" t="n">
        <v>4845.5</v>
      </c>
      <c r="N654" s="70" t="n">
        <v>46234</v>
      </c>
      <c r="O654" s="66" t="n">
        <f aca="false">SUMIFS($K:$K,$E:$E,N654)</f>
        <v>42634.26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2904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2905</v>
      </c>
      <c r="K655" s="66" t="n">
        <v>1560.7</v>
      </c>
      <c r="N655" s="70" t="n">
        <v>46234</v>
      </c>
      <c r="O655" s="66" t="n">
        <f aca="false">SUMIFS($K:$K,$E:$E,N655)</f>
        <v>42634.26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2904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2905</v>
      </c>
      <c r="K656" s="66" t="n">
        <v>4490.06</v>
      </c>
      <c r="N656" s="70" t="n">
        <v>46234</v>
      </c>
      <c r="O656" s="66" t="n">
        <f aca="false">SUMIFS($K:$K,$E:$E,N656)</f>
        <v>42634.26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2967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2905</v>
      </c>
      <c r="K657" s="66" t="n">
        <v>4404.48</v>
      </c>
      <c r="N657" s="70" t="n">
        <v>46234</v>
      </c>
      <c r="O657" s="66" t="n">
        <f aca="false">SUMIFS($K:$K,$E:$E,N657)</f>
        <v>42634.26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2908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2905</v>
      </c>
      <c r="K658" s="66" t="n">
        <v>410</v>
      </c>
      <c r="N658" s="70" t="n">
        <v>46234</v>
      </c>
      <c r="O658" s="66" t="n">
        <f aca="false">SUMIFS($K:$K,$E:$E,N658)</f>
        <v>42634.26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2933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2905</v>
      </c>
      <c r="K659" s="66" t="n">
        <v>648</v>
      </c>
      <c r="N659" s="70" t="n">
        <v>46234</v>
      </c>
      <c r="O659" s="66" t="n">
        <f aca="false">SUMIFS($K:$K,$E:$E,N659)</f>
        <v>42634.26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2926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2905</v>
      </c>
      <c r="K660" s="66" t="n">
        <v>1088.05</v>
      </c>
      <c r="N660" s="70" t="n">
        <v>46234</v>
      </c>
      <c r="O660" s="66" t="n">
        <f aca="false">SUMIFS($K:$K,$E:$E,N660)</f>
        <v>42634.26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2913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2905</v>
      </c>
      <c r="K661" s="66" t="n">
        <v>1670.73</v>
      </c>
      <c r="N661" s="70" t="n">
        <v>46234</v>
      </c>
      <c r="O661" s="66" t="n">
        <f aca="false">SUMIFS($K:$K,$E:$E,N661)</f>
        <v>42634.26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2934</v>
      </c>
      <c r="D662" s="1" t="s">
        <v>2935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2905</v>
      </c>
      <c r="K662" s="66" t="n">
        <v>1865</v>
      </c>
      <c r="N662" s="70" t="n">
        <v>46234</v>
      </c>
      <c r="O662" s="66" t="n">
        <f aca="false">SUMIFS($K:$K,$E:$E,N662)</f>
        <v>42634.26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2937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2905</v>
      </c>
      <c r="K663" s="66" t="n">
        <v>596.3</v>
      </c>
      <c r="N663" s="70" t="n">
        <v>46234</v>
      </c>
      <c r="O663" s="66" t="n">
        <f aca="false">SUMIFS($K:$K,$E:$E,N663)</f>
        <v>42634.26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2922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2905</v>
      </c>
      <c r="K664" s="66" t="n">
        <v>1070</v>
      </c>
      <c r="N664" s="70" t="n">
        <v>46234</v>
      </c>
      <c r="O664" s="66" t="n">
        <f aca="false">SUMIFS($K:$K,$E:$E,N664)</f>
        <v>42634.26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2961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2905</v>
      </c>
      <c r="K665" s="66" t="n">
        <v>2951.1</v>
      </c>
      <c r="N665" s="70" t="n">
        <v>46234</v>
      </c>
      <c r="O665" s="66" t="n">
        <f aca="false">SUMIFS($K:$K,$E:$E,N665)</f>
        <v>42634.26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3028</v>
      </c>
      <c r="D666" s="1" t="s">
        <v>3029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2905</v>
      </c>
      <c r="K666" s="66" t="n">
        <v>271.84</v>
      </c>
      <c r="N666" s="70" t="n">
        <v>46234</v>
      </c>
      <c r="O666" s="66" t="n">
        <f aca="false">SUMIFS($K:$K,$E:$E,N666)</f>
        <v>42634.26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2944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2905</v>
      </c>
      <c r="K667" s="66" t="n">
        <v>742.93</v>
      </c>
      <c r="N667" s="70" t="n">
        <v>46234</v>
      </c>
      <c r="O667" s="66" t="n">
        <f aca="false">SUMIFS($K:$K,$E:$E,N667)</f>
        <v>42634.26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2944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2905</v>
      </c>
      <c r="K668" s="66" t="n">
        <v>1015.17</v>
      </c>
      <c r="N668" s="70" t="n">
        <v>46234</v>
      </c>
      <c r="O668" s="66" t="n">
        <f aca="false">SUMIFS($K:$K,$E:$E,N668)</f>
        <v>42634.26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2944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2905</v>
      </c>
      <c r="K669" s="66" t="n">
        <v>1385.79</v>
      </c>
      <c r="N669" s="70" t="n">
        <v>46234</v>
      </c>
      <c r="O669" s="66" t="n">
        <f aca="false">SUMIFS($K:$K,$E:$E,N669)</f>
        <v>42634.26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2906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2905</v>
      </c>
      <c r="K670" s="66" t="n">
        <v>600</v>
      </c>
      <c r="N670" s="70" t="n">
        <v>46234</v>
      </c>
      <c r="O670" s="66" t="n">
        <f aca="false">SUMIFS($K:$K,$E:$E,N670)</f>
        <v>42634.26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2906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2905</v>
      </c>
      <c r="K671" s="66" t="n">
        <v>145</v>
      </c>
      <c r="N671" s="70" t="n">
        <v>46234</v>
      </c>
      <c r="O671" s="66" t="n">
        <f aca="false">SUMIFS($K:$K,$E:$E,N671)</f>
        <v>42634.26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2906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2905</v>
      </c>
      <c r="K672" s="66" t="n">
        <v>1774</v>
      </c>
      <c r="N672" s="70" t="n">
        <v>46234</v>
      </c>
      <c r="O672" s="66" t="n">
        <f aca="false">SUMIFS($K:$K,$E:$E,N672)</f>
        <v>42634.26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3009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2905</v>
      </c>
      <c r="K673" s="66" t="n">
        <v>3575.44</v>
      </c>
      <c r="N673" s="70" t="n">
        <v>46234</v>
      </c>
      <c r="O673" s="66" t="n">
        <f aca="false">SUMIFS($K:$K,$E:$E,N673)</f>
        <v>42634.26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2920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2905</v>
      </c>
      <c r="K674" s="66" t="n">
        <v>151.6</v>
      </c>
      <c r="N674" s="70" t="n">
        <v>46234</v>
      </c>
      <c r="O674" s="66" t="n">
        <f aca="false">SUMIFS($K:$K,$E:$E,N674)</f>
        <v>42634.26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2803</v>
      </c>
      <c r="D675" s="1" t="s">
        <v>2946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2905</v>
      </c>
      <c r="K675" s="66" t="n">
        <v>5929.11</v>
      </c>
      <c r="N675" s="70" t="n">
        <v>46234</v>
      </c>
      <c r="O675" s="66" t="n">
        <f aca="false">SUMIFS($K:$K,$E:$E,N675)</f>
        <v>42634.26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2996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2905</v>
      </c>
      <c r="K676" s="66" t="n">
        <v>1443.46</v>
      </c>
      <c r="N676" s="70" t="n">
        <v>46234</v>
      </c>
      <c r="O676" s="66" t="n">
        <f aca="false">SUMIFS($K:$K,$E:$E,N676)</f>
        <v>42634.26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2907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2905</v>
      </c>
      <c r="K677" s="66" t="n">
        <v>270</v>
      </c>
      <c r="N677" s="70" t="n">
        <v>46235</v>
      </c>
      <c r="O677" s="66" t="n">
        <f aca="false">SUMIFS($K:$K,$E:$E,N677)</f>
        <v>928.44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2906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2905</v>
      </c>
      <c r="K678" s="66" t="n">
        <v>280</v>
      </c>
      <c r="N678" s="70" t="n">
        <v>46235</v>
      </c>
      <c r="O678" s="66" t="n">
        <f aca="false">SUMIFS($K:$K,$E:$E,N678)</f>
        <v>928.44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2906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2905</v>
      </c>
      <c r="K679" s="66" t="n">
        <v>250</v>
      </c>
      <c r="N679" s="70" t="n">
        <v>46235</v>
      </c>
      <c r="O679" s="66" t="n">
        <f aca="false">SUMIFS($K:$K,$E:$E,N679)</f>
        <v>928.44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2906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2905</v>
      </c>
      <c r="K680" s="66" t="n">
        <v>128.44</v>
      </c>
      <c r="N680" s="70" t="n">
        <v>46235</v>
      </c>
      <c r="O680" s="66" t="n">
        <f aca="false">SUMIFS($K:$K,$E:$E,N680)</f>
        <v>928.44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2914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2905</v>
      </c>
      <c r="K681" s="66" t="n">
        <v>436</v>
      </c>
      <c r="N681" s="70" t="n">
        <v>46236</v>
      </c>
      <c r="O681" s="66" t="n">
        <f aca="false">SUMIFS($K:$K,$E:$E,N681)</f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2958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2905</v>
      </c>
      <c r="K682" s="66" t="n">
        <v>907.7</v>
      </c>
      <c r="N682" s="70" t="n">
        <v>46237</v>
      </c>
      <c r="O682" s="66" t="n">
        <f aca="false">SUMIFS($K:$K,$E:$E,N682)</f>
        <v>16926.67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2911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2905</v>
      </c>
      <c r="K683" s="66" t="n">
        <v>3287</v>
      </c>
      <c r="N683" s="70" t="n">
        <v>46237</v>
      </c>
      <c r="O683" s="66" t="n">
        <f aca="false">SUMIFS($K:$K,$E:$E,N683)</f>
        <v>16926.67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2931</v>
      </c>
      <c r="D684" s="1" t="s">
        <v>2932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2905</v>
      </c>
      <c r="K684" s="66" t="n">
        <v>943.32</v>
      </c>
      <c r="N684" s="70" t="n">
        <v>46237</v>
      </c>
      <c r="O684" s="66" t="n">
        <f aca="false">SUMIFS($K:$K,$E:$E,N684)</f>
        <v>16926.67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2926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2905</v>
      </c>
      <c r="K685" s="66" t="n">
        <v>166.32</v>
      </c>
      <c r="N685" s="70" t="n">
        <v>46237</v>
      </c>
      <c r="O685" s="66" t="n">
        <f aca="false">SUMIFS($K:$K,$E:$E,N685)</f>
        <v>16926.67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2948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2905</v>
      </c>
      <c r="K686" s="66" t="n">
        <v>3790.93</v>
      </c>
      <c r="N686" s="70" t="n">
        <v>46237</v>
      </c>
      <c r="O686" s="66" t="n">
        <f aca="false">SUMIFS($K:$K,$E:$E,N686)</f>
        <v>16926.67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3021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2905</v>
      </c>
      <c r="K687" s="66" t="n">
        <v>180</v>
      </c>
      <c r="N687" s="70" t="n">
        <v>46237</v>
      </c>
      <c r="O687" s="66" t="n">
        <f aca="false">SUMIFS($K:$K,$E:$E,N687)</f>
        <v>16926.67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2983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2905</v>
      </c>
      <c r="K688" s="66" t="n">
        <v>7146.4</v>
      </c>
      <c r="N688" s="70" t="n">
        <v>46237</v>
      </c>
      <c r="O688" s="66" t="n">
        <f aca="false">SUMIFS($K:$K,$E:$E,N688)</f>
        <v>16926.67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2906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2905</v>
      </c>
      <c r="K689" s="66" t="n">
        <v>280</v>
      </c>
      <c r="N689" s="70" t="n">
        <v>46237</v>
      </c>
      <c r="O689" s="66" t="n">
        <f aca="false">SUMIFS($K:$K,$E:$E,N689)</f>
        <v>16926.67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2906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2905</v>
      </c>
      <c r="K690" s="66" t="n">
        <v>100</v>
      </c>
      <c r="N690" s="70" t="n">
        <v>46237</v>
      </c>
      <c r="O690" s="66" t="n">
        <f aca="false">SUMIFS($K:$K,$E:$E,N690)</f>
        <v>16926.67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2906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2905</v>
      </c>
      <c r="K691" s="66" t="n">
        <v>125</v>
      </c>
      <c r="N691" s="70" t="n">
        <v>46237</v>
      </c>
      <c r="O691" s="66" t="n">
        <f aca="false">SUMIFS($K:$K,$E:$E,N691)</f>
        <v>16926.67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3030</v>
      </c>
      <c r="D692" s="1" t="s">
        <v>3031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2905</v>
      </c>
      <c r="K692" s="66" t="n">
        <v>2568</v>
      </c>
      <c r="N692" s="70" t="n">
        <v>46238</v>
      </c>
      <c r="O692" s="66" t="n">
        <f aca="false">SUMIFS($K:$K,$E:$E,N692)</f>
        <v>7513.45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2982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2905</v>
      </c>
      <c r="K693" s="66" t="n">
        <v>1076.21</v>
      </c>
      <c r="N693" s="70" t="n">
        <v>46238</v>
      </c>
      <c r="O693" s="66" t="n">
        <f aca="false">SUMIFS($K:$K,$E:$E,N693)</f>
        <v>7513.45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2908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2905</v>
      </c>
      <c r="K694" s="66" t="n">
        <v>410</v>
      </c>
      <c r="N694" s="70" t="n">
        <v>46238</v>
      </c>
      <c r="O694" s="66" t="n">
        <f aca="false">SUMIFS($K:$K,$E:$E,N694)</f>
        <v>7513.45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2944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2905</v>
      </c>
      <c r="K695" s="66" t="n">
        <v>228.24</v>
      </c>
      <c r="N695" s="70" t="n">
        <v>46238</v>
      </c>
      <c r="O695" s="66" t="n">
        <f aca="false">SUMIFS($K:$K,$E:$E,N695)</f>
        <v>7513.45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2906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2905</v>
      </c>
      <c r="K696" s="66" t="n">
        <v>145</v>
      </c>
      <c r="N696" s="70" t="n">
        <v>46238</v>
      </c>
      <c r="O696" s="66" t="n">
        <f aca="false">SUMIFS($K:$K,$E:$E,N696)</f>
        <v>7513.45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2906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2905</v>
      </c>
      <c r="K697" s="66" t="n">
        <v>1493</v>
      </c>
      <c r="N697" s="70" t="n">
        <v>46238</v>
      </c>
      <c r="O697" s="66" t="n">
        <f aca="false">SUMIFS($K:$K,$E:$E,N697)</f>
        <v>7513.45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2906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2905</v>
      </c>
      <c r="K698" s="66" t="n">
        <v>125</v>
      </c>
      <c r="N698" s="70" t="n">
        <v>46238</v>
      </c>
      <c r="O698" s="66" t="n">
        <f aca="false">SUMIFS($K:$K,$E:$E,N698)</f>
        <v>7513.45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2919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2905</v>
      </c>
      <c r="K699" s="66" t="n">
        <v>686.64</v>
      </c>
      <c r="N699" s="70" t="n">
        <v>46238</v>
      </c>
      <c r="O699" s="66" t="n">
        <f aca="false">SUMIFS($K:$K,$E:$E,N699)</f>
        <v>7513.45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3032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2905</v>
      </c>
      <c r="K700" s="66" t="n">
        <v>781.36</v>
      </c>
      <c r="N700" s="70" t="n">
        <v>46238</v>
      </c>
      <c r="O700" s="66" t="n">
        <f aca="false">SUMIFS($K:$K,$E:$E,N700)</f>
        <v>7513.45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2994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2905</v>
      </c>
      <c r="K701" s="66" t="n">
        <v>1536</v>
      </c>
      <c r="N701" s="70" t="n">
        <v>46239</v>
      </c>
      <c r="O701" s="66" t="n">
        <f aca="false">SUMIFS($K:$K,$E:$E,N701)</f>
        <v>24423.34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2924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2905</v>
      </c>
      <c r="K702" s="66" t="n">
        <v>366.4</v>
      </c>
      <c r="N702" s="70" t="n">
        <v>46239</v>
      </c>
      <c r="O702" s="66" t="n">
        <f aca="false">SUMIFS($K:$K,$E:$E,N702)</f>
        <v>24423.34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2904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2905</v>
      </c>
      <c r="K703" s="66" t="n">
        <v>593.41</v>
      </c>
      <c r="N703" s="70" t="n">
        <v>46239</v>
      </c>
      <c r="O703" s="66" t="n">
        <f aca="false">SUMIFS($K:$K,$E:$E,N703)</f>
        <v>24423.34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2967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2905</v>
      </c>
      <c r="K704" s="66" t="n">
        <v>3520.9</v>
      </c>
      <c r="N704" s="70" t="n">
        <v>46239</v>
      </c>
      <c r="O704" s="66" t="n">
        <f aca="false">SUMIFS($K:$K,$E:$E,N704)</f>
        <v>24423.34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2911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2905</v>
      </c>
      <c r="K705" s="66" t="n">
        <v>3624</v>
      </c>
      <c r="N705" s="70" t="n">
        <v>46239</v>
      </c>
      <c r="O705" s="66" t="n">
        <f aca="false">SUMIFS($K:$K,$E:$E,N705)</f>
        <v>24423.34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2926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2905</v>
      </c>
      <c r="K706" s="66" t="n">
        <v>166.32</v>
      </c>
      <c r="N706" s="70" t="n">
        <v>46239</v>
      </c>
      <c r="O706" s="66" t="n">
        <f aca="false">SUMIFS($K:$K,$E:$E,N706)</f>
        <v>24423.34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3033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2905</v>
      </c>
      <c r="K707" s="66" t="n">
        <v>5068.23</v>
      </c>
      <c r="N707" s="70" t="n">
        <v>46239</v>
      </c>
      <c r="O707" s="66" t="n">
        <f aca="false">SUMIFS($K:$K,$E:$E,N707)</f>
        <v>24423.34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3034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2905</v>
      </c>
      <c r="K708" s="66" t="n">
        <v>2152.75</v>
      </c>
      <c r="N708" s="70" t="n">
        <v>46239</v>
      </c>
      <c r="O708" s="66" t="n">
        <f aca="false">SUMIFS($K:$K,$E:$E,N708)</f>
        <v>24423.34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3021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2905</v>
      </c>
      <c r="K709" s="66" t="n">
        <v>180</v>
      </c>
      <c r="N709" s="70" t="n">
        <v>46239</v>
      </c>
      <c r="O709" s="66" t="n">
        <f aca="false">SUMIFS($K:$K,$E:$E,N709)</f>
        <v>24423.34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2917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2905</v>
      </c>
      <c r="K710" s="66" t="n">
        <v>490</v>
      </c>
      <c r="N710" s="70" t="n">
        <v>46239</v>
      </c>
      <c r="O710" s="66" t="n">
        <f aca="false">SUMIFS($K:$K,$E:$E,N710)</f>
        <v>24423.34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2918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2905</v>
      </c>
      <c r="K711" s="66" t="n">
        <v>2315.58</v>
      </c>
      <c r="N711" s="70" t="n">
        <v>46239</v>
      </c>
      <c r="O711" s="66" t="n">
        <f aca="false">SUMIFS($K:$K,$E:$E,N711)</f>
        <v>24423.34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2918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2905</v>
      </c>
      <c r="K712" s="66" t="n">
        <v>445.69</v>
      </c>
      <c r="N712" s="70" t="n">
        <v>46239</v>
      </c>
      <c r="O712" s="66" t="n">
        <f aca="false">SUMIFS($K:$K,$E:$E,N712)</f>
        <v>24423.34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2906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2905</v>
      </c>
      <c r="K713" s="66" t="n">
        <v>100</v>
      </c>
      <c r="N713" s="70" t="n">
        <v>46239</v>
      </c>
      <c r="O713" s="66" t="n">
        <f aca="false">SUMIFS($K:$K,$E:$E,N713)</f>
        <v>24423.34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2906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2905</v>
      </c>
      <c r="K714" s="66" t="n">
        <v>125</v>
      </c>
      <c r="N714" s="70" t="n">
        <v>46239</v>
      </c>
      <c r="O714" s="66" t="n">
        <f aca="false">SUMIFS($K:$K,$E:$E,N714)</f>
        <v>24423.34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2973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2905</v>
      </c>
      <c r="K715" s="66" t="n">
        <v>210</v>
      </c>
      <c r="N715" s="70" t="n">
        <v>46239</v>
      </c>
      <c r="O715" s="66" t="n">
        <f aca="false">SUMIFS($K:$K,$E:$E,N715)</f>
        <v>24423.34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2920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2905</v>
      </c>
      <c r="K716" s="66" t="n">
        <v>282</v>
      </c>
      <c r="N716" s="70" t="n">
        <v>46239</v>
      </c>
      <c r="O716" s="66" t="n">
        <f aca="false">SUMIFS($K:$K,$E:$E,N716)</f>
        <v>24423.34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2921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2905</v>
      </c>
      <c r="K717" s="66" t="n">
        <v>993.23</v>
      </c>
      <c r="N717" s="70" t="n">
        <v>46239</v>
      </c>
      <c r="O717" s="66" t="n">
        <f aca="false">SUMIFS($K:$K,$E:$E,N717)</f>
        <v>24423.34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2921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2905</v>
      </c>
      <c r="K718" s="66" t="n">
        <v>482.52</v>
      </c>
      <c r="N718" s="70" t="n">
        <v>46239</v>
      </c>
      <c r="O718" s="66" t="n">
        <f aca="false">SUMIFS($K:$K,$E:$E,N718)</f>
        <v>24423.34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2963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2905</v>
      </c>
      <c r="K719" s="66" t="n">
        <v>1771.31</v>
      </c>
      <c r="N719" s="70" t="n">
        <v>46239</v>
      </c>
      <c r="O719" s="66" t="n">
        <f aca="false">SUMIFS($K:$K,$E:$E,N719)</f>
        <v>24423.34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2925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2905</v>
      </c>
      <c r="K720" s="66" t="n">
        <v>648.24</v>
      </c>
      <c r="N720" s="70" t="n">
        <v>46240</v>
      </c>
      <c r="O720" s="66" t="n">
        <f aca="false">SUMIFS($K:$K,$E:$E,N720)</f>
        <v>12408.43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2911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2905</v>
      </c>
      <c r="K721" s="66" t="n">
        <v>2284.8</v>
      </c>
      <c r="N721" s="70" t="n">
        <v>46240</v>
      </c>
      <c r="O721" s="66" t="n">
        <f aca="false">SUMIFS($K:$K,$E:$E,N721)</f>
        <v>12408.43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2926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2905</v>
      </c>
      <c r="K722" s="66" t="n">
        <v>156.12</v>
      </c>
      <c r="N722" s="70" t="n">
        <v>46240</v>
      </c>
      <c r="O722" s="66" t="n">
        <f aca="false">SUMIFS($K:$K,$E:$E,N722)</f>
        <v>12408.43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2936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2905</v>
      </c>
      <c r="K723" s="66" t="n">
        <v>1489.77</v>
      </c>
      <c r="N723" s="70" t="n">
        <v>46240</v>
      </c>
      <c r="O723" s="66" t="n">
        <f aca="false">SUMIFS($K:$K,$E:$E,N723)</f>
        <v>12408.43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2936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2905</v>
      </c>
      <c r="K724" s="66" t="n">
        <v>1105.14</v>
      </c>
      <c r="N724" s="70" t="n">
        <v>46240</v>
      </c>
      <c r="O724" s="66" t="n">
        <f aca="false">SUMIFS($K:$K,$E:$E,N724)</f>
        <v>12408.43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2977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2905</v>
      </c>
      <c r="K725" s="66" t="n">
        <v>1822.94</v>
      </c>
      <c r="N725" s="70" t="n">
        <v>46240</v>
      </c>
      <c r="O725" s="66" t="n">
        <f aca="false">SUMIFS($K:$K,$E:$E,N725)</f>
        <v>12408.43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2917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2905</v>
      </c>
      <c r="K726" s="66" t="n">
        <v>1450.1</v>
      </c>
      <c r="N726" s="70" t="n">
        <v>46240</v>
      </c>
      <c r="O726" s="66" t="n">
        <f aca="false">SUMIFS($K:$K,$E:$E,N726)</f>
        <v>12408.43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2999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2905</v>
      </c>
      <c r="K727" s="66" t="n">
        <v>2953.32</v>
      </c>
      <c r="N727" s="70" t="n">
        <v>46240</v>
      </c>
      <c r="O727" s="66" t="n">
        <f aca="false">SUMIFS($K:$K,$E:$E,N727)</f>
        <v>12408.43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2906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2905</v>
      </c>
      <c r="K728" s="66" t="n">
        <v>145</v>
      </c>
      <c r="N728" s="70" t="n">
        <v>46240</v>
      </c>
      <c r="O728" s="66" t="n">
        <f aca="false">SUMIFS($K:$K,$E:$E,N728)</f>
        <v>12408.43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2906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2905</v>
      </c>
      <c r="K729" s="66" t="n">
        <v>125</v>
      </c>
      <c r="N729" s="70" t="n">
        <v>46240</v>
      </c>
      <c r="O729" s="66" t="n">
        <f aca="false">SUMIFS($K:$K,$E:$E,N729)</f>
        <v>12408.43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2930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2905</v>
      </c>
      <c r="K730" s="66" t="n">
        <v>228</v>
      </c>
      <c r="N730" s="70" t="n">
        <v>46240</v>
      </c>
      <c r="O730" s="66" t="n">
        <f aca="false">SUMIFS($K:$K,$E:$E,N730)</f>
        <v>12408.43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2909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2905</v>
      </c>
      <c r="K731" s="66" t="n">
        <v>2132.76</v>
      </c>
      <c r="N731" s="70" t="n">
        <v>46241</v>
      </c>
      <c r="O731" s="66" t="n">
        <f aca="false">SUMIFS($K:$K,$E:$E,N731)</f>
        <v>24429.04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2904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2905</v>
      </c>
      <c r="K732" s="66" t="n">
        <v>2411.77</v>
      </c>
      <c r="N732" s="70" t="n">
        <v>46241</v>
      </c>
      <c r="O732" s="66" t="n">
        <f aca="false">SUMIFS($K:$K,$E:$E,N732)</f>
        <v>24429.04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2904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2905</v>
      </c>
      <c r="K733" s="66" t="n">
        <v>3781.27</v>
      </c>
      <c r="N733" s="70" t="n">
        <v>46241</v>
      </c>
      <c r="O733" s="66" t="n">
        <f aca="false">SUMIFS($K:$K,$E:$E,N733)</f>
        <v>24429.04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2957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2905</v>
      </c>
      <c r="K734" s="66" t="n">
        <v>1433.63</v>
      </c>
      <c r="N734" s="70" t="n">
        <v>46241</v>
      </c>
      <c r="O734" s="66" t="n">
        <f aca="false">SUMIFS($K:$K,$E:$E,N734)</f>
        <v>24429.04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2958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2905</v>
      </c>
      <c r="K735" s="66" t="n">
        <v>700.4</v>
      </c>
      <c r="N735" s="70" t="n">
        <v>46241</v>
      </c>
      <c r="O735" s="66" t="n">
        <f aca="false">SUMIFS($K:$K,$E:$E,N735)</f>
        <v>24429.04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2911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2905</v>
      </c>
      <c r="K736" s="66" t="n">
        <v>1194.6</v>
      </c>
      <c r="N736" s="70" t="n">
        <v>46241</v>
      </c>
      <c r="O736" s="66" t="n">
        <f aca="false">SUMIFS($K:$K,$E:$E,N736)</f>
        <v>24429.04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2911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2905</v>
      </c>
      <c r="K737" s="66" t="n">
        <v>3695.2</v>
      </c>
      <c r="N737" s="70" t="n">
        <v>46241</v>
      </c>
      <c r="O737" s="66" t="n">
        <f aca="false">SUMIFS($K:$K,$E:$E,N737)</f>
        <v>24429.04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2934</v>
      </c>
      <c r="D738" s="1" t="s">
        <v>2935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2905</v>
      </c>
      <c r="K738" s="66" t="n">
        <v>940</v>
      </c>
      <c r="N738" s="70" t="n">
        <v>46241</v>
      </c>
      <c r="O738" s="66" t="n">
        <f aca="false">SUMIFS($K:$K,$E:$E,N738)</f>
        <v>24429.04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3002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2905</v>
      </c>
      <c r="K739" s="66" t="n">
        <v>432.97</v>
      </c>
      <c r="N739" s="70" t="n">
        <v>46241</v>
      </c>
      <c r="O739" s="66" t="n">
        <f aca="false">SUMIFS($K:$K,$E:$E,N739)</f>
        <v>24429.04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2922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2905</v>
      </c>
      <c r="K740" s="66" t="n">
        <v>870</v>
      </c>
      <c r="N740" s="70" t="n">
        <v>46241</v>
      </c>
      <c r="O740" s="66" t="n">
        <f aca="false">SUMIFS($K:$K,$E:$E,N740)</f>
        <v>24429.04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2961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2905</v>
      </c>
      <c r="K741" s="66" t="n">
        <v>2958.1</v>
      </c>
      <c r="N741" s="70" t="n">
        <v>46241</v>
      </c>
      <c r="O741" s="66" t="n">
        <f aca="false">SUMIFS($K:$K,$E:$E,N741)</f>
        <v>24429.04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2906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2905</v>
      </c>
      <c r="K742" s="66" t="n">
        <v>85</v>
      </c>
      <c r="N742" s="70" t="n">
        <v>46241</v>
      </c>
      <c r="O742" s="66" t="n">
        <f aca="false">SUMIFS($K:$K,$E:$E,N742)</f>
        <v>24429.04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2906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2905</v>
      </c>
      <c r="K743" s="66" t="n">
        <v>300</v>
      </c>
      <c r="N743" s="70" t="n">
        <v>46241</v>
      </c>
      <c r="O743" s="66" t="n">
        <f aca="false">SUMIFS($K:$K,$E:$E,N743)</f>
        <v>24429.04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2906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2905</v>
      </c>
      <c r="K744" s="66" t="n">
        <v>1991</v>
      </c>
      <c r="N744" s="70" t="n">
        <v>46241</v>
      </c>
      <c r="O744" s="66" t="n">
        <f aca="false">SUMIFS($K:$K,$E:$E,N744)</f>
        <v>24429.04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2968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2905</v>
      </c>
      <c r="K745" s="66" t="n">
        <v>1502.34</v>
      </c>
      <c r="N745" s="70" t="n">
        <v>46241</v>
      </c>
      <c r="O745" s="66" t="n">
        <f aca="false">SUMIFS($K:$K,$E:$E,N745)</f>
        <v>24429.04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2907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2905</v>
      </c>
      <c r="K746" s="66" t="n">
        <v>180</v>
      </c>
      <c r="N746" s="70" t="n">
        <v>46242</v>
      </c>
      <c r="O746" s="66" t="n">
        <f aca="false">SUMIFS($K:$K,$E:$E,N746)</f>
        <v>1908.72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3035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2905</v>
      </c>
      <c r="K747" s="66" t="n">
        <v>901.62</v>
      </c>
      <c r="N747" s="70" t="n">
        <v>46242</v>
      </c>
      <c r="O747" s="66" t="n">
        <f aca="false">SUMIFS($K:$K,$E:$E,N747)</f>
        <v>1908.72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2906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2905</v>
      </c>
      <c r="K748" s="66" t="n">
        <v>245</v>
      </c>
      <c r="N748" s="70" t="n">
        <v>46242</v>
      </c>
      <c r="O748" s="66" t="n">
        <f aca="false">SUMIFS($K:$K,$E:$E,N748)</f>
        <v>1908.72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2906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2905</v>
      </c>
      <c r="K749" s="66" t="n">
        <v>250</v>
      </c>
      <c r="N749" s="70" t="n">
        <v>46242</v>
      </c>
      <c r="O749" s="66" t="n">
        <f aca="false">SUMIFS($K:$K,$E:$E,N749)</f>
        <v>1908.72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2906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2905</v>
      </c>
      <c r="K750" s="66" t="n">
        <v>90</v>
      </c>
      <c r="N750" s="70" t="n">
        <v>46242</v>
      </c>
      <c r="O750" s="66" t="n">
        <f aca="false">SUMIFS($K:$K,$E:$E,N750)</f>
        <v>1908.72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2920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2905</v>
      </c>
      <c r="K751" s="66" t="n">
        <v>242.1</v>
      </c>
      <c r="N751" s="70" t="n">
        <v>46242</v>
      </c>
      <c r="O751" s="66" t="n">
        <f aca="false">SUMIFS($K:$K,$E:$E,N751)</f>
        <v>1908.72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2939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2905</v>
      </c>
      <c r="K752" s="66" t="n">
        <v>300</v>
      </c>
      <c r="N752" s="70" t="n">
        <v>46244</v>
      </c>
      <c r="O752" s="66" t="n">
        <f aca="false">SUMIFS($K:$K,$E:$E,N752)</f>
        <v>4123.6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2911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2905</v>
      </c>
      <c r="K753" s="66" t="n">
        <v>3284.6</v>
      </c>
      <c r="N753" s="70" t="n">
        <v>46244</v>
      </c>
      <c r="O753" s="66" t="n">
        <f aca="false">SUMIFS($K:$K,$E:$E,N753)</f>
        <v>4123.6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3021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2905</v>
      </c>
      <c r="K754" s="66" t="n">
        <v>240</v>
      </c>
      <c r="N754" s="70" t="n">
        <v>46244</v>
      </c>
      <c r="O754" s="66" t="n">
        <f aca="false">SUMIFS($K:$K,$E:$E,N754)</f>
        <v>4123.6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2906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2905</v>
      </c>
      <c r="K755" s="66" t="n">
        <v>174</v>
      </c>
      <c r="N755" s="70" t="n">
        <v>46244</v>
      </c>
      <c r="O755" s="66" t="n">
        <f aca="false">SUMIFS($K:$K,$E:$E,N755)</f>
        <v>4123.6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2906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2905</v>
      </c>
      <c r="K756" s="66" t="n">
        <v>125</v>
      </c>
      <c r="N756" s="70" t="n">
        <v>46244</v>
      </c>
      <c r="O756" s="66" t="n">
        <f aca="false">SUMIFS($K:$K,$E:$E,N756)</f>
        <v>4123.6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2908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2905</v>
      </c>
      <c r="K757" s="66" t="n">
        <v>320</v>
      </c>
      <c r="N757" s="70" t="n">
        <v>46245</v>
      </c>
      <c r="O757" s="66" t="n">
        <f aca="false">SUMIFS($K:$K,$E:$E,N757)</f>
        <v>17022.4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2953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2905</v>
      </c>
      <c r="K758" s="66" t="n">
        <v>7040.8</v>
      </c>
      <c r="N758" s="70" t="n">
        <v>46245</v>
      </c>
      <c r="O758" s="66" t="n">
        <f aca="false">SUMIFS($K:$K,$E:$E,N758)</f>
        <v>17022.4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2983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2905</v>
      </c>
      <c r="K759" s="66" t="n">
        <v>7296.6</v>
      </c>
      <c r="N759" s="70" t="n">
        <v>46245</v>
      </c>
      <c r="O759" s="66" t="n">
        <f aca="false">SUMIFS($K:$K,$E:$E,N759)</f>
        <v>17022.4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2906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2905</v>
      </c>
      <c r="K760" s="66" t="n">
        <v>125</v>
      </c>
      <c r="N760" s="70" t="n">
        <v>46245</v>
      </c>
      <c r="O760" s="66" t="n">
        <f aca="false">SUMIFS($K:$K,$E:$E,N760)</f>
        <v>17022.4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2906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2905</v>
      </c>
      <c r="K761" s="66" t="n">
        <v>300</v>
      </c>
      <c r="N761" s="70" t="n">
        <v>46245</v>
      </c>
      <c r="O761" s="66" t="n">
        <f aca="false">SUMIFS($K:$K,$E:$E,N761)</f>
        <v>17022.4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2906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2905</v>
      </c>
      <c r="K762" s="66" t="n">
        <v>250</v>
      </c>
      <c r="N762" s="70" t="n">
        <v>46245</v>
      </c>
      <c r="O762" s="66" t="n">
        <f aca="false">SUMIFS($K:$K,$E:$E,N762)</f>
        <v>17022.4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2906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2905</v>
      </c>
      <c r="K763" s="66" t="n">
        <v>1690</v>
      </c>
      <c r="N763" s="70" t="n">
        <v>46245</v>
      </c>
      <c r="O763" s="66" t="n">
        <f aca="false">SUMIFS($K:$K,$E:$E,N763)</f>
        <v>17022.4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2907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2905</v>
      </c>
      <c r="K764" s="66" t="n">
        <v>180</v>
      </c>
      <c r="N764" s="70" t="n">
        <v>46246</v>
      </c>
      <c r="O764" s="66" t="n">
        <f aca="false">SUMIFS($K:$K,$E:$E,N764)</f>
        <v>9961.09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2939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2905</v>
      </c>
      <c r="K765" s="66" t="n">
        <v>300</v>
      </c>
      <c r="N765" s="70" t="n">
        <v>46246</v>
      </c>
      <c r="O765" s="66" t="n">
        <f aca="false">SUMIFS($K:$K,$E:$E,N765)</f>
        <v>9961.09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2911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2905</v>
      </c>
      <c r="K766" s="66" t="n">
        <v>1963.2</v>
      </c>
      <c r="N766" s="70" t="n">
        <v>46246</v>
      </c>
      <c r="O766" s="66" t="n">
        <f aca="false">SUMIFS($K:$K,$E:$E,N766)</f>
        <v>9961.09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3021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2905</v>
      </c>
      <c r="K767" s="66" t="n">
        <v>240</v>
      </c>
      <c r="N767" s="70" t="n">
        <v>46246</v>
      </c>
      <c r="O767" s="66" t="n">
        <f aca="false">SUMIFS($K:$K,$E:$E,N767)</f>
        <v>9961.09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2937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2905</v>
      </c>
      <c r="K768" s="66" t="n">
        <v>919.3</v>
      </c>
      <c r="N768" s="70" t="n">
        <v>46246</v>
      </c>
      <c r="O768" s="66" t="n">
        <f aca="false">SUMIFS($K:$K,$E:$E,N768)</f>
        <v>9961.09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2961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2905</v>
      </c>
      <c r="K769" s="66" t="n">
        <v>4152</v>
      </c>
      <c r="N769" s="70" t="n">
        <v>46246</v>
      </c>
      <c r="O769" s="66" t="n">
        <f aca="false">SUMIFS($K:$K,$E:$E,N769)</f>
        <v>9961.09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2906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2905</v>
      </c>
      <c r="K770" s="66" t="n">
        <v>65</v>
      </c>
      <c r="N770" s="70" t="n">
        <v>46246</v>
      </c>
      <c r="O770" s="66" t="n">
        <f aca="false">SUMIFS($K:$K,$E:$E,N770)</f>
        <v>9961.09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2973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2905</v>
      </c>
      <c r="K771" s="66" t="n">
        <v>444</v>
      </c>
      <c r="N771" s="70" t="n">
        <v>46246</v>
      </c>
      <c r="O771" s="66" t="n">
        <f aca="false">SUMIFS($K:$K,$E:$E,N771)</f>
        <v>9961.09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2920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2905</v>
      </c>
      <c r="K772" s="66" t="n">
        <v>143</v>
      </c>
      <c r="N772" s="70" t="n">
        <v>46246</v>
      </c>
      <c r="O772" s="66" t="n">
        <f aca="false">SUMIFS($K:$K,$E:$E,N772)</f>
        <v>9961.09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2921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2905</v>
      </c>
      <c r="K773" s="66" t="n">
        <v>897.9</v>
      </c>
      <c r="N773" s="70" t="n">
        <v>46246</v>
      </c>
      <c r="O773" s="66" t="n">
        <f aca="false">SUMIFS($K:$K,$E:$E,N773)</f>
        <v>9961.09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2921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2905</v>
      </c>
      <c r="K774" s="66" t="n">
        <v>656.69</v>
      </c>
      <c r="N774" s="70" t="n">
        <v>46246</v>
      </c>
      <c r="O774" s="66" t="n">
        <f aca="false">SUMIFS($K:$K,$E:$E,N774)</f>
        <v>9961.09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2925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2905</v>
      </c>
      <c r="K775" s="66" t="n">
        <v>552.02</v>
      </c>
      <c r="N775" s="70" t="n">
        <v>46247</v>
      </c>
      <c r="O775" s="66" t="n">
        <f aca="false">SUMIFS($K:$K,$E:$E,N775)</f>
        <v>11585.9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2948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2905</v>
      </c>
      <c r="K776" s="66" t="n">
        <v>382.52</v>
      </c>
      <c r="N776" s="70" t="n">
        <v>46247</v>
      </c>
      <c r="O776" s="66" t="n">
        <f aca="false">SUMIFS($K:$K,$E:$E,N776)</f>
        <v>11585.9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2948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2905</v>
      </c>
      <c r="K777" s="66" t="n">
        <v>1259.84</v>
      </c>
      <c r="N777" s="70" t="n">
        <v>46247</v>
      </c>
      <c r="O777" s="66" t="n">
        <f aca="false">SUMIFS($K:$K,$E:$E,N777)</f>
        <v>11585.9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2970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2905</v>
      </c>
      <c r="K778" s="66" t="n">
        <v>622.98</v>
      </c>
      <c r="N778" s="70" t="n">
        <v>46247</v>
      </c>
      <c r="O778" s="66" t="n">
        <f aca="false">SUMIFS($K:$K,$E:$E,N778)</f>
        <v>11585.9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2913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2905</v>
      </c>
      <c r="K779" s="66" t="n">
        <v>1461.43</v>
      </c>
      <c r="N779" s="70" t="n">
        <v>46247</v>
      </c>
      <c r="O779" s="66" t="n">
        <f aca="false">SUMIFS($K:$K,$E:$E,N779)</f>
        <v>11585.9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2981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2905</v>
      </c>
      <c r="K780" s="66" t="n">
        <v>3084.54</v>
      </c>
      <c r="N780" s="70" t="n">
        <v>46247</v>
      </c>
      <c r="O780" s="66" t="n">
        <f aca="false">SUMIFS($K:$K,$E:$E,N780)</f>
        <v>11585.9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2917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2905</v>
      </c>
      <c r="K781" s="66" t="n">
        <v>725</v>
      </c>
      <c r="N781" s="70" t="n">
        <v>46247</v>
      </c>
      <c r="O781" s="66" t="n">
        <f aca="false">SUMIFS($K:$K,$E:$E,N781)</f>
        <v>11585.9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2918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2905</v>
      </c>
      <c r="K782" s="66" t="n">
        <v>708.41</v>
      </c>
      <c r="N782" s="70" t="n">
        <v>46247</v>
      </c>
      <c r="O782" s="66" t="n">
        <f aca="false">SUMIFS($K:$K,$E:$E,N782)</f>
        <v>11585.9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2906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2905</v>
      </c>
      <c r="K783" s="66" t="n">
        <v>1880</v>
      </c>
      <c r="N783" s="70" t="n">
        <v>46247</v>
      </c>
      <c r="O783" s="66" t="n">
        <f aca="false">SUMIFS($K:$K,$E:$E,N783)</f>
        <v>11585.9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2906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2905</v>
      </c>
      <c r="K784" s="66" t="n">
        <v>250</v>
      </c>
      <c r="N784" s="70" t="n">
        <v>46247</v>
      </c>
      <c r="O784" s="66" t="n">
        <f aca="false">SUMIFS($K:$K,$E:$E,N784)</f>
        <v>11585.9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2906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2905</v>
      </c>
      <c r="K785" s="66" t="n">
        <v>144</v>
      </c>
      <c r="N785" s="70" t="n">
        <v>46247</v>
      </c>
      <c r="O785" s="66" t="n">
        <f aca="false">SUMIFS($K:$K,$E:$E,N785)</f>
        <v>11585.9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2919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2905</v>
      </c>
      <c r="K786" s="66" t="n">
        <v>515.16</v>
      </c>
      <c r="N786" s="70" t="n">
        <v>46247</v>
      </c>
      <c r="O786" s="66" t="n">
        <f aca="false">SUMIFS($K:$K,$E:$E,N786)</f>
        <v>11585.9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2964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2905</v>
      </c>
      <c r="K787" s="66" t="n">
        <v>2180.5</v>
      </c>
      <c r="N787" s="70" t="n">
        <v>46248</v>
      </c>
      <c r="O787" s="66" t="n">
        <f aca="false">SUMIFS($K:$K,$E:$E,N787)</f>
        <v>20335.93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2966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2905</v>
      </c>
      <c r="K788" s="66" t="n">
        <v>2639.18</v>
      </c>
      <c r="N788" s="70" t="n">
        <v>46248</v>
      </c>
      <c r="O788" s="66" t="n">
        <f aca="false">SUMIFS($K:$K,$E:$E,N788)</f>
        <v>20335.93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2975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2905</v>
      </c>
      <c r="K789" s="66" t="n">
        <v>1067.87</v>
      </c>
      <c r="N789" s="70" t="n">
        <v>46248</v>
      </c>
      <c r="O789" s="66" t="n">
        <f aca="false">SUMIFS($K:$K,$E:$E,N789)</f>
        <v>20335.93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2958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2905</v>
      </c>
      <c r="K790" s="66" t="n">
        <v>711.94</v>
      </c>
      <c r="N790" s="70" t="n">
        <v>46248</v>
      </c>
      <c r="O790" s="66" t="n">
        <f aca="false">SUMIFS($K:$K,$E:$E,N790)</f>
        <v>20335.93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2911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2905</v>
      </c>
      <c r="K791" s="66" t="n">
        <v>4520.65</v>
      </c>
      <c r="N791" s="70" t="n">
        <v>46248</v>
      </c>
      <c r="O791" s="66" t="n">
        <f aca="false">SUMIFS($K:$K,$E:$E,N791)</f>
        <v>20335.93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2911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2905</v>
      </c>
      <c r="K792" s="66" t="n">
        <v>1314.45</v>
      </c>
      <c r="N792" s="70" t="n">
        <v>46248</v>
      </c>
      <c r="O792" s="66" t="n">
        <f aca="false">SUMIFS($K:$K,$E:$E,N792)</f>
        <v>20335.93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2908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2905</v>
      </c>
      <c r="K793" s="66" t="n">
        <v>550</v>
      </c>
      <c r="N793" s="70" t="n">
        <v>46248</v>
      </c>
      <c r="O793" s="66" t="n">
        <f aca="false">SUMIFS($K:$K,$E:$E,N793)</f>
        <v>20335.93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2934</v>
      </c>
      <c r="D794" s="1" t="s">
        <v>2935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2905</v>
      </c>
      <c r="K794" s="66" t="n">
        <v>1865</v>
      </c>
      <c r="N794" s="70" t="n">
        <v>46248</v>
      </c>
      <c r="O794" s="66" t="n">
        <f aca="false">SUMIFS($K:$K,$E:$E,N794)</f>
        <v>20335.93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2914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2905</v>
      </c>
      <c r="K795" s="66" t="n">
        <v>557</v>
      </c>
      <c r="N795" s="70" t="n">
        <v>46248</v>
      </c>
      <c r="O795" s="66" t="n">
        <f aca="false">SUMIFS($K:$K,$E:$E,N795)</f>
        <v>20335.93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2941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2905</v>
      </c>
      <c r="K796" s="66" t="n">
        <v>249.5</v>
      </c>
      <c r="N796" s="70" t="n">
        <v>46248</v>
      </c>
      <c r="O796" s="66" t="n">
        <f aca="false">SUMIFS($K:$K,$E:$E,N796)</f>
        <v>20335.93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2922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2905</v>
      </c>
      <c r="K797" s="66" t="n">
        <v>1070</v>
      </c>
      <c r="N797" s="70" t="n">
        <v>46248</v>
      </c>
      <c r="O797" s="66" t="n">
        <f aca="false">SUMIFS($K:$K,$E:$E,N797)</f>
        <v>20335.93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3036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2905</v>
      </c>
      <c r="K798" s="66" t="n">
        <v>802.8</v>
      </c>
      <c r="N798" s="70" t="n">
        <v>46248</v>
      </c>
      <c r="O798" s="66" t="n">
        <f aca="false">SUMIFS($K:$K,$E:$E,N798)</f>
        <v>20335.93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2906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2905</v>
      </c>
      <c r="K799" s="66" t="n">
        <v>136</v>
      </c>
      <c r="N799" s="70" t="n">
        <v>46248</v>
      </c>
      <c r="O799" s="66" t="n">
        <f aca="false">SUMIFS($K:$K,$E:$E,N799)</f>
        <v>20335.93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2906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2905</v>
      </c>
      <c r="K800" s="66" t="n">
        <v>250</v>
      </c>
      <c r="N800" s="70" t="n">
        <v>46248</v>
      </c>
      <c r="O800" s="66" t="n">
        <f aca="false">SUMIFS($K:$K,$E:$E,N800)</f>
        <v>20335.93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2906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2905</v>
      </c>
      <c r="K801" s="66" t="n">
        <v>450</v>
      </c>
      <c r="N801" s="70" t="n">
        <v>46248</v>
      </c>
      <c r="O801" s="66" t="n">
        <f aca="false">SUMIFS($K:$K,$E:$E,N801)</f>
        <v>20335.93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2906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2905</v>
      </c>
      <c r="K802" s="66" t="n">
        <v>1884</v>
      </c>
      <c r="N802" s="70" t="n">
        <v>46248</v>
      </c>
      <c r="O802" s="66" t="n">
        <f aca="false">SUMIFS($K:$K,$E:$E,N802)</f>
        <v>20335.93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2906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2905</v>
      </c>
      <c r="K803" s="66" t="n">
        <v>87.04</v>
      </c>
      <c r="N803" s="70" t="n">
        <v>46248</v>
      </c>
      <c r="O803" s="66" t="n">
        <f aca="false">SUMIFS($K:$K,$E:$E,N803)</f>
        <v>20335.93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2909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2905</v>
      </c>
      <c r="K804" s="66" t="n">
        <v>3797.23</v>
      </c>
      <c r="N804" s="70" t="n">
        <v>46249</v>
      </c>
      <c r="O804" s="66" t="n">
        <f aca="false">SUMIFS($K:$K,$E:$E,N804)</f>
        <v>17223.93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2967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2905</v>
      </c>
      <c r="K805" s="66" t="n">
        <v>3360.86</v>
      </c>
      <c r="N805" s="70" t="n">
        <v>46249</v>
      </c>
      <c r="O805" s="66" t="n">
        <f aca="false">SUMIFS($K:$K,$E:$E,N805)</f>
        <v>17223.93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2931</v>
      </c>
      <c r="D806" s="1" t="s">
        <v>2932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2905</v>
      </c>
      <c r="K806" s="66" t="n">
        <v>7598.71</v>
      </c>
      <c r="N806" s="70" t="n">
        <v>46249</v>
      </c>
      <c r="O806" s="66" t="n">
        <f aca="false">SUMIFS($K:$K,$E:$E,N806)</f>
        <v>17223.93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2915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2905</v>
      </c>
      <c r="K807" s="66" t="n">
        <v>1966.83</v>
      </c>
      <c r="N807" s="70" t="n">
        <v>46249</v>
      </c>
      <c r="O807" s="66" t="n">
        <f aca="false">SUMIFS($K:$K,$E:$E,N807)</f>
        <v>17223.93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2906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2905</v>
      </c>
      <c r="K808" s="66" t="n">
        <v>308</v>
      </c>
      <c r="N808" s="70" t="n">
        <v>46249</v>
      </c>
      <c r="O808" s="66" t="n">
        <f aca="false">SUMIFS($K:$K,$E:$E,N808)</f>
        <v>17223.93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2920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2905</v>
      </c>
      <c r="K809" s="66" t="n">
        <v>192.3</v>
      </c>
      <c r="N809" s="70" t="n">
        <v>46249</v>
      </c>
      <c r="O809" s="66" t="n">
        <f aca="false">SUMIFS($K:$K,$E:$E,N809)</f>
        <v>17223.93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2911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2905</v>
      </c>
      <c r="K810" s="66" t="n">
        <v>2998.2</v>
      </c>
      <c r="N810" s="70" t="n">
        <v>46251</v>
      </c>
      <c r="O810" s="66" t="n">
        <f aca="false">SUMIFS($K:$K,$E:$E,N810)</f>
        <v>7945.3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2911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2905</v>
      </c>
      <c r="K811" s="66" t="n">
        <v>3375.6</v>
      </c>
      <c r="N811" s="70" t="n">
        <v>46251</v>
      </c>
      <c r="O811" s="66" t="n">
        <f aca="false">SUMIFS($K:$K,$E:$E,N811)</f>
        <v>7945.3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2911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2905</v>
      </c>
      <c r="K812" s="66" t="n">
        <v>1138.5</v>
      </c>
      <c r="N812" s="70" t="n">
        <v>46251</v>
      </c>
      <c r="O812" s="66" t="n">
        <f aca="false">SUMIFS($K:$K,$E:$E,N812)</f>
        <v>7945.3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3021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2905</v>
      </c>
      <c r="K813" s="66" t="n">
        <v>180</v>
      </c>
      <c r="N813" s="70" t="n">
        <v>46251</v>
      </c>
      <c r="O813" s="66" t="n">
        <f aca="false">SUMIFS($K:$K,$E:$E,N813)</f>
        <v>7945.3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2906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2905</v>
      </c>
      <c r="K814" s="66" t="n">
        <v>128</v>
      </c>
      <c r="N814" s="70" t="n">
        <v>46251</v>
      </c>
      <c r="O814" s="66" t="n">
        <f aca="false">SUMIFS($K:$K,$E:$E,N814)</f>
        <v>7945.3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2906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2905</v>
      </c>
      <c r="K815" s="66" t="n">
        <v>125</v>
      </c>
      <c r="N815" s="70" t="n">
        <v>46251</v>
      </c>
      <c r="O815" s="66" t="n">
        <f aca="false">SUMIFS($K:$K,$E:$E,N815)</f>
        <v>7945.3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2939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2905</v>
      </c>
      <c r="K816" s="66" t="n">
        <v>240</v>
      </c>
      <c r="N816" s="70" t="n">
        <v>46252</v>
      </c>
      <c r="O816" s="66" t="n">
        <f aca="false">SUMIFS($K:$K,$E:$E,N816)</f>
        <v>21978.6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2965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2905</v>
      </c>
      <c r="K817" s="66" t="n">
        <v>1877.25</v>
      </c>
      <c r="N817" s="70" t="n">
        <v>46252</v>
      </c>
      <c r="O817" s="66" t="n">
        <f aca="false">SUMIFS($K:$K,$E:$E,N817)</f>
        <v>21978.6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2908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2905</v>
      </c>
      <c r="K818" s="66" t="n">
        <v>450</v>
      </c>
      <c r="N818" s="70" t="n">
        <v>46252</v>
      </c>
      <c r="O818" s="66" t="n">
        <f aca="false">SUMIFS($K:$K,$E:$E,N818)</f>
        <v>21978.6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2926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2905</v>
      </c>
      <c r="K819" s="66" t="n">
        <v>629.96</v>
      </c>
      <c r="N819" s="70" t="n">
        <v>46252</v>
      </c>
      <c r="O819" s="66" t="n">
        <f aca="false">SUMIFS($K:$K,$E:$E,N819)</f>
        <v>21978.6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2934</v>
      </c>
      <c r="D820" s="1" t="s">
        <v>3005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2905</v>
      </c>
      <c r="K820" s="66" t="n">
        <v>205.87</v>
      </c>
      <c r="N820" s="70" t="n">
        <v>46252</v>
      </c>
      <c r="O820" s="66" t="n">
        <f aca="false">SUMIFS($K:$K,$E:$E,N820)</f>
        <v>21978.6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3037</v>
      </c>
      <c r="D821" s="1" t="s">
        <v>3038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2905</v>
      </c>
      <c r="K821" s="66" t="n">
        <v>150.3</v>
      </c>
      <c r="N821" s="70" t="n">
        <v>46252</v>
      </c>
      <c r="O821" s="66" t="n">
        <f aca="false">SUMIFS($K:$K,$E:$E,N821)</f>
        <v>21978.6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2960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2905</v>
      </c>
      <c r="K822" s="66" t="n">
        <v>250</v>
      </c>
      <c r="N822" s="70" t="n">
        <v>46252</v>
      </c>
      <c r="O822" s="66" t="n">
        <f aca="false">SUMIFS($K:$K,$E:$E,N822)</f>
        <v>21978.6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3036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2905</v>
      </c>
      <c r="K823" s="66" t="n">
        <v>963.73</v>
      </c>
      <c r="N823" s="70" t="n">
        <v>46252</v>
      </c>
      <c r="O823" s="66" t="n">
        <f aca="false">SUMIFS($K:$K,$E:$E,N823)</f>
        <v>21978.6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2954</v>
      </c>
      <c r="D824" s="1" t="s">
        <v>2956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2905</v>
      </c>
      <c r="K824" s="66" t="n">
        <v>3726.8</v>
      </c>
      <c r="N824" s="70" t="n">
        <v>46252</v>
      </c>
      <c r="O824" s="66" t="n">
        <f aca="false">SUMIFS($K:$K,$E:$E,N824)</f>
        <v>21978.6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2944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2905</v>
      </c>
      <c r="K825" s="66" t="n">
        <v>1239.76</v>
      </c>
      <c r="N825" s="70" t="n">
        <v>46252</v>
      </c>
      <c r="O825" s="66" t="n">
        <f aca="false">SUMIFS($K:$K,$E:$E,N825)</f>
        <v>21978.6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2944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2905</v>
      </c>
      <c r="K826" s="66" t="n">
        <v>1060.48</v>
      </c>
      <c r="N826" s="70" t="n">
        <v>46252</v>
      </c>
      <c r="O826" s="66" t="n">
        <f aca="false">SUMIFS($K:$K,$E:$E,N826)</f>
        <v>21978.6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2944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2905</v>
      </c>
      <c r="K827" s="66" t="n">
        <v>1052.36</v>
      </c>
      <c r="N827" s="70" t="n">
        <v>46252</v>
      </c>
      <c r="O827" s="66" t="n">
        <f aca="false">SUMIFS($K:$K,$E:$E,N827)</f>
        <v>21978.6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2918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2905</v>
      </c>
      <c r="K828" s="66" t="n">
        <v>1777.5</v>
      </c>
      <c r="N828" s="70" t="n">
        <v>46252</v>
      </c>
      <c r="O828" s="66" t="n">
        <f aca="false">SUMIFS($K:$K,$E:$E,N828)</f>
        <v>21978.6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2999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2905</v>
      </c>
      <c r="K829" s="66" t="n">
        <v>820.57</v>
      </c>
      <c r="N829" s="70" t="n">
        <v>46252</v>
      </c>
      <c r="O829" s="66" t="n">
        <f aca="false">SUMIFS($K:$K,$E:$E,N829)</f>
        <v>21978.6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2906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2905</v>
      </c>
      <c r="K830" s="66" t="n">
        <v>94</v>
      </c>
      <c r="N830" s="70" t="n">
        <v>46252</v>
      </c>
      <c r="O830" s="66" t="n">
        <f aca="false">SUMIFS($K:$K,$E:$E,N830)</f>
        <v>21978.6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2906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2905</v>
      </c>
      <c r="K831" s="66" t="n">
        <v>2124</v>
      </c>
      <c r="N831" s="70" t="n">
        <v>46252</v>
      </c>
      <c r="O831" s="66" t="n">
        <f aca="false">SUMIFS($K:$K,$E:$E,N831)</f>
        <v>21978.6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2906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2905</v>
      </c>
      <c r="K832" s="66" t="n">
        <v>250</v>
      </c>
      <c r="N832" s="70" t="n">
        <v>46252</v>
      </c>
      <c r="O832" s="66" t="n">
        <f aca="false">SUMIFS($K:$K,$E:$E,N832)</f>
        <v>21978.6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3039</v>
      </c>
      <c r="E833" s="16" t="n">
        <v>46252</v>
      </c>
      <c r="F833" s="16" t="n">
        <v>46248</v>
      </c>
      <c r="G833" s="1" t="s">
        <v>2622</v>
      </c>
      <c r="H833" s="1" t="n">
        <v>1567784</v>
      </c>
      <c r="I833" s="1" t="n">
        <v>11</v>
      </c>
      <c r="J833" s="1" t="s">
        <v>2905</v>
      </c>
      <c r="K833" s="66" t="n">
        <v>4211.46</v>
      </c>
      <c r="N833" s="70" t="n">
        <v>46252</v>
      </c>
      <c r="O833" s="66" t="n">
        <f aca="false">SUMIFS($K:$K,$E:$E,N833)</f>
        <v>21978.6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2962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2905</v>
      </c>
      <c r="K834" s="66" t="n">
        <v>854.56</v>
      </c>
      <c r="N834" s="70" t="n">
        <v>46252</v>
      </c>
      <c r="O834" s="66" t="n">
        <f aca="false">SUMIFS($K:$K,$E:$E,N834)</f>
        <v>21978.6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2924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2905</v>
      </c>
      <c r="K835" s="66" t="n">
        <v>229.68</v>
      </c>
      <c r="N835" s="70" t="n">
        <v>46253</v>
      </c>
      <c r="O835" s="66" t="n">
        <f aca="false">SUMIFS($K:$K,$E:$E,N835)</f>
        <v>14637.54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3040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2905</v>
      </c>
      <c r="K836" s="66" t="n">
        <v>1030.5</v>
      </c>
      <c r="N836" s="70" t="n">
        <v>46253</v>
      </c>
      <c r="O836" s="66" t="n">
        <f aca="false">SUMIFS($K:$K,$E:$E,N836)</f>
        <v>14637.54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3018</v>
      </c>
      <c r="D837" s="1" t="s">
        <v>3019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2905</v>
      </c>
      <c r="K837" s="66" t="n">
        <v>4666.08</v>
      </c>
      <c r="N837" s="70" t="n">
        <v>46253</v>
      </c>
      <c r="O837" s="66" t="n">
        <f aca="false">SUMIFS($K:$K,$E:$E,N837)</f>
        <v>14637.54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3011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2905</v>
      </c>
      <c r="K838" s="66" t="n">
        <v>320</v>
      </c>
      <c r="N838" s="70" t="n">
        <v>46253</v>
      </c>
      <c r="O838" s="66" t="n">
        <f aca="false">SUMIFS($K:$K,$E:$E,N838)</f>
        <v>14637.54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2983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2905</v>
      </c>
      <c r="K839" s="66" t="n">
        <v>4624.25</v>
      </c>
      <c r="N839" s="70" t="n">
        <v>46253</v>
      </c>
      <c r="O839" s="66" t="n">
        <f aca="false">SUMIFS($K:$K,$E:$E,N839)</f>
        <v>14637.54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2944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2905</v>
      </c>
      <c r="K840" s="66" t="n">
        <v>437.25</v>
      </c>
      <c r="N840" s="70" t="n">
        <v>46253</v>
      </c>
      <c r="O840" s="66" t="n">
        <f aca="false">SUMIFS($K:$K,$E:$E,N840)</f>
        <v>14637.54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2918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2905</v>
      </c>
      <c r="K841" s="66" t="n">
        <v>1742.26</v>
      </c>
      <c r="N841" s="70" t="n">
        <v>46253</v>
      </c>
      <c r="O841" s="66" t="n">
        <f aca="false">SUMIFS($K:$K,$E:$E,N841)</f>
        <v>14637.54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2906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2905</v>
      </c>
      <c r="K842" s="66" t="n">
        <v>125</v>
      </c>
      <c r="N842" s="70" t="n">
        <v>46253</v>
      </c>
      <c r="O842" s="66" t="n">
        <f aca="false">SUMIFS($K:$K,$E:$E,N842)</f>
        <v>14637.54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2906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2905</v>
      </c>
      <c r="K843" s="66" t="n">
        <v>124</v>
      </c>
      <c r="N843" s="70" t="n">
        <v>46253</v>
      </c>
      <c r="O843" s="66" t="n">
        <f aca="false">SUMIFS($K:$K,$E:$E,N843)</f>
        <v>14637.54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2921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2905</v>
      </c>
      <c r="K844" s="66" t="n">
        <v>472.03</v>
      </c>
      <c r="N844" s="70" t="n">
        <v>46253</v>
      </c>
      <c r="O844" s="66" t="n">
        <f aca="false">SUMIFS($K:$K,$E:$E,N844)</f>
        <v>14637.54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2921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2905</v>
      </c>
      <c r="K845" s="66" t="n">
        <v>866.49</v>
      </c>
      <c r="N845" s="70" t="n">
        <v>46253</v>
      </c>
      <c r="O845" s="66" t="n">
        <f aca="false">SUMIFS($K:$K,$E:$E,N845)</f>
        <v>14637.54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2925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2905</v>
      </c>
      <c r="K846" s="66" t="n">
        <v>502.41</v>
      </c>
      <c r="N846" s="70" t="n">
        <v>46254</v>
      </c>
      <c r="O846" s="66" t="n">
        <f aca="false">SUMIFS($K:$K,$E:$E,N846)</f>
        <v>8521.65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35</v>
      </c>
      <c r="D847" s="1" t="s">
        <v>2926</v>
      </c>
      <c r="E847" s="16" t="n">
        <v>46254</v>
      </c>
      <c r="F847" s="16" t="n">
        <v>46253</v>
      </c>
      <c r="G847" s="1" t="s">
        <v>63</v>
      </c>
      <c r="H847" s="1" t="n">
        <v>1576508</v>
      </c>
      <c r="I847" s="1" t="n">
        <v>11</v>
      </c>
      <c r="J847" s="1" t="s">
        <v>2905</v>
      </c>
      <c r="K847" s="66" t="n">
        <v>2367.87</v>
      </c>
      <c r="N847" s="70" t="n">
        <v>46254</v>
      </c>
      <c r="O847" s="66" t="n">
        <f aca="false">SUMIFS($K:$K,$E:$E,N847)</f>
        <v>8521.65</v>
      </c>
    </row>
    <row r="848" customFormat="false" ht="15" hidden="false" customHeight="true" outlineLevel="0" collapsed="false">
      <c r="A848" s="1" t="n">
        <v>3</v>
      </c>
      <c r="B848" s="1" t="n">
        <v>3238686</v>
      </c>
      <c r="C848" s="1" t="s">
        <v>35</v>
      </c>
      <c r="D848" s="1" t="s">
        <v>2948</v>
      </c>
      <c r="E848" s="16" t="n">
        <v>46254</v>
      </c>
      <c r="F848" s="16" t="n">
        <v>46251</v>
      </c>
      <c r="G848" s="1" t="s">
        <v>69</v>
      </c>
      <c r="H848" s="1" t="n">
        <v>1575872</v>
      </c>
      <c r="I848" s="1" t="n">
        <v>11</v>
      </c>
      <c r="J848" s="1" t="s">
        <v>2905</v>
      </c>
      <c r="K848" s="66" t="n">
        <v>3688.85</v>
      </c>
      <c r="N848" s="70" t="n">
        <v>46254</v>
      </c>
      <c r="O848" s="66" t="n">
        <f aca="false">SUMIFS($K:$K,$E:$E,N848)</f>
        <v>8521.65</v>
      </c>
    </row>
    <row r="849" customFormat="false" ht="15" hidden="false" customHeight="true" outlineLevel="0" collapsed="false">
      <c r="A849" s="1" t="n">
        <v>3</v>
      </c>
      <c r="B849" s="1" t="n">
        <v>183</v>
      </c>
      <c r="C849" s="1" t="s">
        <v>35</v>
      </c>
      <c r="D849" s="1" t="s">
        <v>3021</v>
      </c>
      <c r="E849" s="16" t="n">
        <v>46254</v>
      </c>
      <c r="F849" s="16" t="n">
        <v>46251</v>
      </c>
      <c r="G849" s="1" t="s">
        <v>1638</v>
      </c>
      <c r="H849" s="1" t="n">
        <v>1575689</v>
      </c>
      <c r="I849" s="1" t="n">
        <v>11</v>
      </c>
      <c r="J849" s="1" t="s">
        <v>2905</v>
      </c>
      <c r="K849" s="66" t="n">
        <v>240</v>
      </c>
      <c r="N849" s="70" t="n">
        <v>46254</v>
      </c>
      <c r="O849" s="66" t="n">
        <f aca="false">SUMIFS($K:$K,$E:$E,N849)</f>
        <v>8521.65</v>
      </c>
    </row>
    <row r="850" customFormat="false" ht="15" hidden="false" customHeight="true" outlineLevel="0" collapsed="false">
      <c r="A850" s="1" t="n">
        <v>3</v>
      </c>
      <c r="B850" s="1" t="n">
        <v>195</v>
      </c>
      <c r="C850" s="1" t="s">
        <v>35</v>
      </c>
      <c r="D850" s="1" t="s">
        <v>3041</v>
      </c>
      <c r="E850" s="16" t="n">
        <v>46254</v>
      </c>
      <c r="F850" s="16" t="n">
        <v>46248</v>
      </c>
      <c r="G850" s="1" t="s">
        <v>2200</v>
      </c>
      <c r="H850" s="1" t="n">
        <v>1576191</v>
      </c>
      <c r="I850" s="1" t="n">
        <v>11</v>
      </c>
      <c r="J850" s="1" t="s">
        <v>2905</v>
      </c>
      <c r="K850" s="66" t="n">
        <v>354</v>
      </c>
      <c r="N850" s="70" t="n">
        <v>46254</v>
      </c>
      <c r="O850" s="66" t="n">
        <f aca="false">SUMIFS($K:$K,$E:$E,N850)</f>
        <v>8521.65</v>
      </c>
    </row>
    <row r="851" customFormat="false" ht="15" hidden="false" customHeight="true" outlineLevel="0" collapsed="false">
      <c r="A851" s="1" t="n">
        <v>3</v>
      </c>
      <c r="B851" s="1" t="n">
        <v>746264</v>
      </c>
      <c r="C851" s="1" t="s">
        <v>2954</v>
      </c>
      <c r="D851" s="1" t="s">
        <v>2956</v>
      </c>
      <c r="E851" s="16" t="n">
        <v>46254</v>
      </c>
      <c r="F851" s="16" t="n">
        <v>46239</v>
      </c>
      <c r="G851" s="1" t="s">
        <v>198</v>
      </c>
      <c r="H851" s="1" t="n">
        <v>1575937</v>
      </c>
      <c r="I851" s="1" t="n">
        <v>11</v>
      </c>
      <c r="J851" s="1" t="s">
        <v>2905</v>
      </c>
      <c r="K851" s="66" t="n">
        <v>274.14</v>
      </c>
      <c r="N851" s="70" t="n">
        <v>46254</v>
      </c>
      <c r="O851" s="66" t="n">
        <f aca="false">SUMIFS($K:$K,$E:$E,N851)</f>
        <v>8521.65</v>
      </c>
    </row>
    <row r="852" customFormat="false" ht="15" hidden="false" customHeight="true" outlineLevel="0" collapsed="false">
      <c r="A852" s="1" t="n">
        <v>3</v>
      </c>
      <c r="B852" s="1" t="n">
        <v>4523</v>
      </c>
      <c r="C852" s="1" t="s">
        <v>35</v>
      </c>
      <c r="D852" s="1" t="s">
        <v>2906</v>
      </c>
      <c r="E852" s="16" t="n">
        <v>46254</v>
      </c>
      <c r="F852" s="16" t="n">
        <v>46254</v>
      </c>
      <c r="G852" s="1" t="s">
        <v>99</v>
      </c>
      <c r="H852" s="1" t="n">
        <v>1575752</v>
      </c>
      <c r="I852" s="1" t="n">
        <v>6</v>
      </c>
      <c r="J852" s="1" t="s">
        <v>2905</v>
      </c>
      <c r="K852" s="66" t="n">
        <v>157</v>
      </c>
      <c r="N852" s="70" t="n">
        <v>46254</v>
      </c>
      <c r="O852" s="66" t="n">
        <f aca="false">SUMIFS($K:$K,$E:$E,N852)</f>
        <v>8521.65</v>
      </c>
    </row>
    <row r="853" customFormat="false" ht="15" hidden="false" customHeight="true" outlineLevel="0" collapsed="false">
      <c r="A853" s="1" t="n">
        <v>3</v>
      </c>
      <c r="B853" s="1" t="n">
        <v>4524</v>
      </c>
      <c r="C853" s="1" t="s">
        <v>35</v>
      </c>
      <c r="D853" s="1" t="s">
        <v>2906</v>
      </c>
      <c r="E853" s="16" t="n">
        <v>46254</v>
      </c>
      <c r="F853" s="16" t="n">
        <v>46254</v>
      </c>
      <c r="G853" s="1" t="s">
        <v>99</v>
      </c>
      <c r="H853" s="1" t="n">
        <v>1575781</v>
      </c>
      <c r="I853" s="1" t="n">
        <v>6</v>
      </c>
      <c r="J853" s="1" t="s">
        <v>2905</v>
      </c>
      <c r="K853" s="66" t="n">
        <v>250</v>
      </c>
      <c r="N853" s="70" t="n">
        <v>46254</v>
      </c>
      <c r="O853" s="66" t="n">
        <f aca="false">SUMIFS($K:$K,$E:$E,N853)</f>
        <v>8521.65</v>
      </c>
    </row>
    <row r="854" customFormat="false" ht="15" hidden="false" customHeight="true" outlineLevel="0" collapsed="false">
      <c r="A854" s="1" t="n">
        <v>3</v>
      </c>
      <c r="B854" s="1" t="n">
        <v>4525</v>
      </c>
      <c r="C854" s="1" t="s">
        <v>35</v>
      </c>
      <c r="D854" s="1" t="s">
        <v>2906</v>
      </c>
      <c r="E854" s="16" t="n">
        <v>46254</v>
      </c>
      <c r="F854" s="16" t="n">
        <v>46254</v>
      </c>
      <c r="G854" s="1" t="s">
        <v>99</v>
      </c>
      <c r="H854" s="1" t="n">
        <v>1575807</v>
      </c>
      <c r="I854" s="1" t="n">
        <v>6</v>
      </c>
      <c r="J854" s="1" t="s">
        <v>2905</v>
      </c>
      <c r="K854" s="66" t="n">
        <v>650</v>
      </c>
      <c r="N854" s="70" t="n">
        <v>46254</v>
      </c>
      <c r="O854" s="66" t="n">
        <f aca="false">SUMIFS($K:$K,$E:$E,N854)</f>
        <v>8521.65</v>
      </c>
    </row>
    <row r="855" customFormat="false" ht="12.75" hidden="false" customHeight="false" outlineLevel="0" collapsed="false">
      <c r="A855" s="1" t="n">
        <v>3</v>
      </c>
      <c r="B855" s="1" t="n">
        <v>4526</v>
      </c>
      <c r="C855" s="1" t="s">
        <v>35</v>
      </c>
      <c r="D855" s="1" t="s">
        <v>2906</v>
      </c>
      <c r="E855" s="16" t="n">
        <v>46254</v>
      </c>
      <c r="F855" s="16" t="n">
        <v>46254</v>
      </c>
      <c r="G855" s="1" t="s">
        <v>99</v>
      </c>
      <c r="H855" s="1" t="n">
        <v>1576169</v>
      </c>
      <c r="I855" s="1" t="n">
        <v>6</v>
      </c>
      <c r="J855" s="1" t="s">
        <v>2905</v>
      </c>
      <c r="K855" s="66" t="n">
        <v>37.38</v>
      </c>
      <c r="N855" s="16" t="n">
        <v>46254</v>
      </c>
      <c r="O855" s="66" t="n">
        <f aca="false">SUMIFS($K:$K,$E:$E,N855)</f>
        <v>8521.65</v>
      </c>
    </row>
    <row r="856" customFormat="false" ht="12.75" hidden="false" customHeight="false" outlineLevel="0" collapsed="false">
      <c r="A856" s="1" t="n">
        <v>3</v>
      </c>
      <c r="B856" s="1" t="n">
        <v>893</v>
      </c>
      <c r="C856" s="1" t="s">
        <v>35</v>
      </c>
      <c r="D856" s="1" t="s">
        <v>2907</v>
      </c>
      <c r="E856" s="16" t="n">
        <v>46255</v>
      </c>
      <c r="F856" s="16" t="n">
        <v>46255</v>
      </c>
      <c r="G856" s="1" t="s">
        <v>139</v>
      </c>
      <c r="H856" s="1" t="n">
        <v>1595506</v>
      </c>
      <c r="I856" s="1" t="n">
        <v>1</v>
      </c>
      <c r="J856" s="1" t="s">
        <v>2905</v>
      </c>
      <c r="K856" s="66" t="n">
        <v>180</v>
      </c>
      <c r="N856" s="16" t="n">
        <v>46255</v>
      </c>
      <c r="O856" s="66" t="n">
        <f aca="false">SUMIFS($K:$K,$E:$E,N856)</f>
        <v>18811.28</v>
      </c>
    </row>
    <row r="857" customFormat="false" ht="12.75" hidden="false" customHeight="false" outlineLevel="0" collapsed="false">
      <c r="A857" s="1" t="n">
        <v>3</v>
      </c>
      <c r="B857" s="1" t="n">
        <v>19986</v>
      </c>
      <c r="C857" s="1" t="s">
        <v>408</v>
      </c>
      <c r="D857" s="1" t="s">
        <v>2969</v>
      </c>
      <c r="E857" s="16" t="n">
        <v>46255</v>
      </c>
      <c r="F857" s="16" t="n">
        <v>46255</v>
      </c>
      <c r="G857" s="1" t="s">
        <v>335</v>
      </c>
      <c r="H857" s="1" t="n">
        <v>1582314</v>
      </c>
      <c r="I857" s="1" t="n">
        <v>11</v>
      </c>
      <c r="J857" s="1" t="s">
        <v>2905</v>
      </c>
      <c r="K857" s="66" t="n">
        <v>5772.24</v>
      </c>
      <c r="N857" s="16" t="n">
        <v>46255</v>
      </c>
      <c r="O857" s="66" t="n">
        <f aca="false">SUMIFS($K:$K,$E:$E,N857)</f>
        <v>18811.28</v>
      </c>
    </row>
    <row r="858" customFormat="false" ht="12.75" hidden="false" customHeight="false" outlineLevel="0" collapsed="false">
      <c r="A858" s="1" t="n">
        <v>3</v>
      </c>
      <c r="B858" s="1" t="n">
        <v>1254613</v>
      </c>
      <c r="C858" s="1" t="s">
        <v>685</v>
      </c>
      <c r="D858" s="1" t="s">
        <v>2904</v>
      </c>
      <c r="E858" s="16" t="n">
        <v>46255</v>
      </c>
      <c r="F858" s="16" t="n">
        <v>46251</v>
      </c>
      <c r="G858" s="1" t="s">
        <v>149</v>
      </c>
      <c r="H858" s="1" t="n">
        <v>1582074</v>
      </c>
      <c r="I858" s="1" t="n">
        <v>11</v>
      </c>
      <c r="J858" s="1" t="s">
        <v>2905</v>
      </c>
      <c r="K858" s="66" t="n">
        <v>229.21</v>
      </c>
      <c r="N858" s="16" t="n">
        <v>46255</v>
      </c>
      <c r="O858" s="66" t="n">
        <f aca="false">SUMIFS($K:$K,$E:$E,N858)</f>
        <v>18811.28</v>
      </c>
    </row>
    <row r="859" customFormat="false" ht="12.75" hidden="false" customHeight="false" outlineLevel="0" collapsed="false">
      <c r="A859" s="1" t="n">
        <v>3</v>
      </c>
      <c r="B859" s="1" t="n">
        <v>865043</v>
      </c>
      <c r="C859" s="1" t="s">
        <v>35</v>
      </c>
      <c r="D859" s="1" t="s">
        <v>2957</v>
      </c>
      <c r="E859" s="16" t="n">
        <v>46255</v>
      </c>
      <c r="F859" s="16" t="n">
        <v>46253</v>
      </c>
      <c r="G859" s="1" t="s">
        <v>194</v>
      </c>
      <c r="H859" s="1" t="n">
        <v>1580350</v>
      </c>
      <c r="I859" s="1" t="n">
        <v>11</v>
      </c>
      <c r="J859" s="1" t="s">
        <v>2905</v>
      </c>
      <c r="K859" s="66" t="n">
        <v>1809.76</v>
      </c>
      <c r="N859" s="16" t="n">
        <v>46255</v>
      </c>
      <c r="O859" s="66" t="n">
        <f aca="false">SUMIFS($K:$K,$E:$E,N859)</f>
        <v>18811.28</v>
      </c>
    </row>
    <row r="860" customFormat="false" ht="12.75" hidden="false" customHeight="false" outlineLevel="0" collapsed="false">
      <c r="A860" s="1" t="n">
        <v>3</v>
      </c>
      <c r="B860" s="1" t="n">
        <v>1441</v>
      </c>
      <c r="C860" s="1" t="s">
        <v>35</v>
      </c>
      <c r="D860" s="1" t="s">
        <v>2958</v>
      </c>
      <c r="E860" s="16" t="n">
        <v>46255</v>
      </c>
      <c r="F860" s="16" t="n">
        <v>46255</v>
      </c>
      <c r="G860" s="1" t="s">
        <v>344</v>
      </c>
      <c r="H860" s="1" t="n">
        <v>1582157</v>
      </c>
      <c r="I860" s="1" t="n">
        <v>11</v>
      </c>
      <c r="J860" s="1" t="s">
        <v>2905</v>
      </c>
      <c r="K860" s="66" t="n">
        <v>885.96</v>
      </c>
      <c r="N860" s="16" t="n">
        <v>46255</v>
      </c>
      <c r="O860" s="66" t="n">
        <f aca="false">SUMIFS($K:$K,$E:$E,N860)</f>
        <v>18811.28</v>
      </c>
    </row>
    <row r="861" customFormat="false" ht="12.75" hidden="false" customHeight="false" outlineLevel="0" collapsed="false">
      <c r="A861" s="1" t="n">
        <v>3</v>
      </c>
      <c r="B861" s="1" t="n">
        <v>175182</v>
      </c>
      <c r="C861" s="1" t="s">
        <v>35</v>
      </c>
      <c r="D861" s="1" t="s">
        <v>2911</v>
      </c>
      <c r="E861" s="16" t="n">
        <v>46255</v>
      </c>
      <c r="F861" s="16" t="n">
        <v>46254</v>
      </c>
      <c r="G861" s="1" t="s">
        <v>95</v>
      </c>
      <c r="H861" s="1" t="n">
        <v>1580485</v>
      </c>
      <c r="I861" s="1" t="n">
        <v>11</v>
      </c>
      <c r="J861" s="1" t="s">
        <v>2905</v>
      </c>
      <c r="K861" s="66" t="n">
        <v>3682.4</v>
      </c>
      <c r="N861" s="16" t="n">
        <v>46255</v>
      </c>
      <c r="O861" s="66" t="n">
        <f aca="false">SUMIFS($K:$K,$E:$E,N861)</f>
        <v>18811.28</v>
      </c>
    </row>
    <row r="862" customFormat="false" ht="12.75" hidden="false" customHeight="false" outlineLevel="0" collapsed="false">
      <c r="A862" s="1" t="n">
        <v>3</v>
      </c>
      <c r="B862" s="1" t="n">
        <v>175219</v>
      </c>
      <c r="C862" s="1" t="s">
        <v>35</v>
      </c>
      <c r="D862" s="1" t="s">
        <v>2911</v>
      </c>
      <c r="E862" s="16" t="n">
        <v>46255</v>
      </c>
      <c r="F862" s="16" t="n">
        <v>46255</v>
      </c>
      <c r="G862" s="1" t="s">
        <v>95</v>
      </c>
      <c r="H862" s="1" t="n">
        <v>1582239</v>
      </c>
      <c r="I862" s="1" t="n">
        <v>11</v>
      </c>
      <c r="J862" s="1" t="s">
        <v>2905</v>
      </c>
      <c r="K862" s="66" t="n">
        <v>680</v>
      </c>
      <c r="N862" s="16" t="n">
        <v>46255</v>
      </c>
      <c r="O862" s="66" t="n">
        <f aca="false">SUMIFS($K:$K,$E:$E,N862)</f>
        <v>18811.28</v>
      </c>
    </row>
    <row r="863" customFormat="false" ht="12.75" hidden="false" customHeight="false" outlineLevel="0" collapsed="false">
      <c r="A863" s="1" t="n">
        <v>3</v>
      </c>
      <c r="B863" s="1" t="n">
        <v>15159</v>
      </c>
      <c r="C863" s="1" t="s">
        <v>35</v>
      </c>
      <c r="D863" s="1" t="s">
        <v>2908</v>
      </c>
      <c r="E863" s="16" t="n">
        <v>46255</v>
      </c>
      <c r="F863" s="16" t="n">
        <v>46255</v>
      </c>
      <c r="G863" s="1" t="s">
        <v>157</v>
      </c>
      <c r="H863" s="1" t="n">
        <v>1581903</v>
      </c>
      <c r="I863" s="1" t="n">
        <v>11</v>
      </c>
      <c r="J863" s="1" t="s">
        <v>2905</v>
      </c>
      <c r="K863" s="66" t="n">
        <v>140</v>
      </c>
      <c r="N863" s="16" t="n">
        <v>46255</v>
      </c>
      <c r="O863" s="66" t="n">
        <f aca="false">SUMIFS($K:$K,$E:$E,N863)</f>
        <v>18811.28</v>
      </c>
    </row>
    <row r="864" customFormat="false" ht="12.75" hidden="false" customHeight="false" outlineLevel="0" collapsed="false">
      <c r="A864" s="1" t="n">
        <v>3</v>
      </c>
      <c r="B864" s="1" t="n">
        <v>409</v>
      </c>
      <c r="C864" s="1" t="s">
        <v>35</v>
      </c>
      <c r="D864" s="1" t="s">
        <v>2922</v>
      </c>
      <c r="E864" s="16" t="n">
        <v>46255</v>
      </c>
      <c r="F864" s="16" t="n">
        <v>46255</v>
      </c>
      <c r="G864" s="1" t="s">
        <v>288</v>
      </c>
      <c r="H864" s="1" t="n">
        <v>1595501</v>
      </c>
      <c r="I864" s="1" t="n">
        <v>1</v>
      </c>
      <c r="J864" s="1" t="s">
        <v>2905</v>
      </c>
      <c r="K864" s="66" t="n">
        <v>884</v>
      </c>
      <c r="N864" s="16" t="n">
        <v>46255</v>
      </c>
      <c r="O864" s="66" t="n">
        <f aca="false">SUMIFS($K:$K,$E:$E,N864)</f>
        <v>18811.28</v>
      </c>
    </row>
    <row r="865" customFormat="false" ht="12.75" hidden="false" customHeight="false" outlineLevel="0" collapsed="false">
      <c r="A865" s="1" t="n">
        <v>3</v>
      </c>
      <c r="B865" s="1" t="n">
        <v>4529</v>
      </c>
      <c r="C865" s="1" t="s">
        <v>35</v>
      </c>
      <c r="D865" s="1" t="s">
        <v>2906</v>
      </c>
      <c r="E865" s="16" t="n">
        <v>46255</v>
      </c>
      <c r="F865" s="16" t="n">
        <v>46255</v>
      </c>
      <c r="G865" s="1" t="s">
        <v>99</v>
      </c>
      <c r="H865" s="1" t="n">
        <v>1581858</v>
      </c>
      <c r="I865" s="1" t="n">
        <v>6</v>
      </c>
      <c r="J865" s="1" t="s">
        <v>2905</v>
      </c>
      <c r="K865" s="66" t="n">
        <v>1678.5</v>
      </c>
      <c r="N865" s="16" t="n">
        <v>46255</v>
      </c>
      <c r="O865" s="66" t="n">
        <f aca="false">SUMIFS($K:$K,$E:$E,N865)</f>
        <v>18811.28</v>
      </c>
    </row>
    <row r="866" customFormat="false" ht="12.75" hidden="false" customHeight="false" outlineLevel="0" collapsed="false">
      <c r="A866" s="1" t="n">
        <v>3</v>
      </c>
      <c r="B866" s="1" t="n">
        <v>4530</v>
      </c>
      <c r="C866" s="1" t="s">
        <v>35</v>
      </c>
      <c r="D866" s="1" t="s">
        <v>2906</v>
      </c>
      <c r="E866" s="16" t="n">
        <v>46255</v>
      </c>
      <c r="F866" s="16" t="n">
        <v>46255</v>
      </c>
      <c r="G866" s="1" t="s">
        <v>99</v>
      </c>
      <c r="H866" s="1" t="n">
        <v>1581919</v>
      </c>
      <c r="I866" s="1" t="n">
        <v>6</v>
      </c>
      <c r="J866" s="1" t="s">
        <v>2905</v>
      </c>
      <c r="K866" s="66" t="n">
        <v>90</v>
      </c>
      <c r="N866" s="16" t="n">
        <v>46255</v>
      </c>
      <c r="O866" s="66" t="n">
        <f aca="false">SUMIFS($K:$K,$E:$E,N866)</f>
        <v>18811.28</v>
      </c>
    </row>
    <row r="867" customFormat="false" ht="12.75" hidden="false" customHeight="false" outlineLevel="0" collapsed="false">
      <c r="A867" s="1" t="n">
        <v>3</v>
      </c>
      <c r="B867" s="1" t="n">
        <v>4531</v>
      </c>
      <c r="C867" s="1" t="s">
        <v>35</v>
      </c>
      <c r="D867" s="1" t="s">
        <v>2906</v>
      </c>
      <c r="E867" s="16" t="n">
        <v>46255</v>
      </c>
      <c r="F867" s="16" t="n">
        <v>46255</v>
      </c>
      <c r="G867" s="1" t="s">
        <v>99</v>
      </c>
      <c r="H867" s="1" t="n">
        <v>1581935</v>
      </c>
      <c r="I867" s="1" t="n">
        <v>6</v>
      </c>
      <c r="J867" s="1" t="s">
        <v>2905</v>
      </c>
      <c r="K867" s="66" t="n">
        <v>47.42</v>
      </c>
      <c r="N867" s="16" t="n">
        <v>46255</v>
      </c>
      <c r="O867" s="66" t="n">
        <f aca="false">SUMIFS($K:$K,$E:$E,N867)</f>
        <v>18811.28</v>
      </c>
    </row>
    <row r="868" customFormat="false" ht="12.75" hidden="false" customHeight="false" outlineLevel="0" collapsed="false">
      <c r="A868" s="1" t="n">
        <v>3</v>
      </c>
      <c r="B868" s="1" t="n">
        <v>4532</v>
      </c>
      <c r="C868" s="1" t="s">
        <v>35</v>
      </c>
      <c r="D868" s="1" t="s">
        <v>2906</v>
      </c>
      <c r="E868" s="16" t="n">
        <v>46255</v>
      </c>
      <c r="F868" s="16" t="n">
        <v>46255</v>
      </c>
      <c r="G868" s="1" t="s">
        <v>99</v>
      </c>
      <c r="H868" s="1" t="n">
        <v>1581945</v>
      </c>
      <c r="I868" s="1" t="n">
        <v>6</v>
      </c>
      <c r="J868" s="1" t="s">
        <v>2905</v>
      </c>
      <c r="K868" s="66" t="n">
        <v>102</v>
      </c>
      <c r="N868" s="16" t="n">
        <v>46255</v>
      </c>
      <c r="O868" s="66" t="n">
        <f aca="false">SUMIFS($K:$K,$E:$E,N868)</f>
        <v>18811.28</v>
      </c>
    </row>
    <row r="869" customFormat="false" ht="12.75" hidden="false" customHeight="false" outlineLevel="0" collapsed="false">
      <c r="A869" s="1" t="n">
        <v>3</v>
      </c>
      <c r="B869" s="1" t="n">
        <v>4533</v>
      </c>
      <c r="C869" s="1" t="s">
        <v>35</v>
      </c>
      <c r="D869" s="1" t="s">
        <v>2906</v>
      </c>
      <c r="E869" s="16" t="n">
        <v>46255</v>
      </c>
      <c r="F869" s="16" t="n">
        <v>46255</v>
      </c>
      <c r="G869" s="1" t="s">
        <v>99</v>
      </c>
      <c r="H869" s="1" t="n">
        <v>1582020</v>
      </c>
      <c r="I869" s="1" t="n">
        <v>6</v>
      </c>
      <c r="J869" s="1" t="s">
        <v>2905</v>
      </c>
      <c r="K869" s="66" t="n">
        <v>300</v>
      </c>
      <c r="N869" s="16" t="n">
        <v>46255</v>
      </c>
      <c r="O869" s="66" t="n">
        <f aca="false">SUMIFS($K:$K,$E:$E,N869)</f>
        <v>18811.28</v>
      </c>
    </row>
    <row r="870" customFormat="false" ht="12.75" hidden="false" customHeight="false" outlineLevel="0" collapsed="false">
      <c r="A870" s="1" t="n">
        <v>3</v>
      </c>
      <c r="B870" s="1" t="n">
        <v>223956</v>
      </c>
      <c r="C870" s="1" t="s">
        <v>310</v>
      </c>
      <c r="D870" s="1" t="s">
        <v>2919</v>
      </c>
      <c r="E870" s="16" t="n">
        <v>46255</v>
      </c>
      <c r="F870" s="16" t="n">
        <v>46253</v>
      </c>
      <c r="G870" s="1" t="s">
        <v>140</v>
      </c>
      <c r="H870" s="1" t="n">
        <v>1580418</v>
      </c>
      <c r="I870" s="1" t="n">
        <v>11</v>
      </c>
      <c r="J870" s="1" t="s">
        <v>2905</v>
      </c>
      <c r="K870" s="66" t="n">
        <v>511.86</v>
      </c>
      <c r="N870" s="16" t="n">
        <v>46255</v>
      </c>
      <c r="O870" s="66" t="n">
        <f aca="false">SUMIFS($K:$K,$E:$E,N870)</f>
        <v>18811.28</v>
      </c>
    </row>
    <row r="871" customFormat="false" ht="12.75" hidden="false" customHeight="false" outlineLevel="0" collapsed="false">
      <c r="A871" s="1" t="n">
        <v>3</v>
      </c>
      <c r="B871" s="1" t="n">
        <v>10923</v>
      </c>
      <c r="C871" s="1" t="s">
        <v>35</v>
      </c>
      <c r="D871" s="1" t="s">
        <v>2930</v>
      </c>
      <c r="E871" s="16" t="n">
        <v>46255</v>
      </c>
      <c r="F871" s="16" t="n">
        <v>46255</v>
      </c>
      <c r="G871" s="1" t="s">
        <v>241</v>
      </c>
      <c r="H871" s="1" t="n">
        <v>1582193</v>
      </c>
      <c r="I871" s="1" t="n">
        <v>11</v>
      </c>
      <c r="J871" s="1" t="s">
        <v>2905</v>
      </c>
      <c r="K871" s="66" t="n">
        <v>228</v>
      </c>
      <c r="N871" s="16" t="n">
        <v>46255</v>
      </c>
      <c r="O871" s="66" t="n">
        <f aca="false">SUMIFS($K:$K,$E:$E,N871)</f>
        <v>18811.28</v>
      </c>
    </row>
    <row r="872" customFormat="false" ht="12.75" hidden="false" customHeight="false" outlineLevel="0" collapsed="false">
      <c r="A872" s="1" t="n">
        <v>3</v>
      </c>
      <c r="B872" s="1" t="n">
        <v>44501</v>
      </c>
      <c r="C872" s="1" t="s">
        <v>58</v>
      </c>
      <c r="D872" s="1" t="s">
        <v>3042</v>
      </c>
      <c r="E872" s="16" t="n">
        <v>46255</v>
      </c>
      <c r="F872" s="16" t="n">
        <v>46254</v>
      </c>
      <c r="G872" s="1" t="s">
        <v>2666</v>
      </c>
      <c r="H872" s="1" t="n">
        <v>1582124</v>
      </c>
      <c r="I872" s="1" t="n">
        <v>11</v>
      </c>
      <c r="J872" s="1" t="s">
        <v>2905</v>
      </c>
      <c r="K872" s="66" t="n">
        <v>1589.93</v>
      </c>
      <c r="N872" s="16" t="n">
        <v>46255</v>
      </c>
      <c r="O872" s="66" t="n">
        <f aca="false">SUMIFS($K:$K,$E:$E,N872)</f>
        <v>18811.28</v>
      </c>
    </row>
    <row r="873" customFormat="false" ht="12.75" hidden="false" customHeight="false" outlineLevel="0" collapsed="false">
      <c r="A873" s="1" t="n">
        <v>3</v>
      </c>
      <c r="B873" s="1" t="n">
        <v>1254612</v>
      </c>
      <c r="C873" s="1" t="s">
        <v>685</v>
      </c>
      <c r="D873" s="1" t="s">
        <v>2904</v>
      </c>
      <c r="E873" s="16" t="n">
        <v>46256</v>
      </c>
      <c r="F873" s="16" t="n">
        <v>46251</v>
      </c>
      <c r="G873" s="1" t="s">
        <v>149</v>
      </c>
      <c r="H873" s="1" t="n">
        <v>1585401</v>
      </c>
      <c r="I873" s="1" t="n">
        <v>11</v>
      </c>
      <c r="J873" s="1" t="s">
        <v>2905</v>
      </c>
      <c r="K873" s="66" t="n">
        <v>1345.94</v>
      </c>
      <c r="N873" s="16" t="n">
        <v>46256</v>
      </c>
      <c r="O873" s="66" t="n">
        <f aca="false">SUMIFS($K:$K,$E:$E,N873)</f>
        <v>24492.56</v>
      </c>
    </row>
    <row r="874" customFormat="false" ht="12.75" hidden="false" customHeight="false" outlineLevel="0" collapsed="false">
      <c r="A874" s="1" t="n">
        <v>3</v>
      </c>
      <c r="B874" s="1" t="n">
        <v>1995862</v>
      </c>
      <c r="C874" s="1" t="s">
        <v>488</v>
      </c>
      <c r="D874" s="1" t="s">
        <v>2904</v>
      </c>
      <c r="E874" s="16" t="n">
        <v>46256</v>
      </c>
      <c r="F874" s="16" t="n">
        <v>46251</v>
      </c>
      <c r="G874" s="1" t="s">
        <v>149</v>
      </c>
      <c r="H874" s="1" t="n">
        <v>1585362</v>
      </c>
      <c r="I874" s="1" t="n">
        <v>11</v>
      </c>
      <c r="J874" s="1" t="s">
        <v>2905</v>
      </c>
      <c r="K874" s="66" t="n">
        <v>6656.34</v>
      </c>
      <c r="N874" s="16" t="n">
        <v>46256</v>
      </c>
      <c r="O874" s="66" t="n">
        <f aca="false">SUMIFS($K:$K,$E:$E,N874)</f>
        <v>24492.56</v>
      </c>
    </row>
    <row r="875" customFormat="false" ht="12.75" hidden="false" customHeight="false" outlineLevel="0" collapsed="false">
      <c r="A875" s="1" t="n">
        <v>3</v>
      </c>
      <c r="B875" s="1" t="n">
        <v>1622008</v>
      </c>
      <c r="C875" s="1" t="s">
        <v>35</v>
      </c>
      <c r="D875" s="1" t="s">
        <v>2967</v>
      </c>
      <c r="E875" s="16" t="n">
        <v>46256</v>
      </c>
      <c r="F875" s="16" t="n">
        <v>46255</v>
      </c>
      <c r="G875" s="1" t="s">
        <v>214</v>
      </c>
      <c r="H875" s="1" t="n">
        <v>1585537</v>
      </c>
      <c r="I875" s="1" t="n">
        <v>11</v>
      </c>
      <c r="J875" s="1" t="s">
        <v>2905</v>
      </c>
      <c r="K875" s="66" t="n">
        <v>3998.31</v>
      </c>
      <c r="N875" s="16" t="n">
        <v>46256</v>
      </c>
      <c r="O875" s="66" t="n">
        <f aca="false">SUMIFS($K:$K,$E:$E,N875)</f>
        <v>24492.56</v>
      </c>
    </row>
    <row r="876" customFormat="false" ht="12.75" hidden="false" customHeight="false" outlineLevel="0" collapsed="false">
      <c r="A876" s="1" t="n">
        <v>3</v>
      </c>
      <c r="B876" s="1" t="n">
        <v>6022</v>
      </c>
      <c r="C876" s="1" t="s">
        <v>35</v>
      </c>
      <c r="D876" s="1" t="s">
        <v>2937</v>
      </c>
      <c r="E876" s="16" t="n">
        <v>46256</v>
      </c>
      <c r="F876" s="16" t="n">
        <v>46256</v>
      </c>
      <c r="G876" s="1" t="s">
        <v>521</v>
      </c>
      <c r="H876" s="1" t="n">
        <v>1585452</v>
      </c>
      <c r="I876" s="1" t="n">
        <v>11</v>
      </c>
      <c r="J876" s="1" t="s">
        <v>2905</v>
      </c>
      <c r="K876" s="66" t="n">
        <v>711.3</v>
      </c>
      <c r="N876" s="16" t="n">
        <v>46256</v>
      </c>
      <c r="O876" s="66" t="n">
        <f aca="false">SUMIFS($K:$K,$E:$E,N876)</f>
        <v>24492.56</v>
      </c>
    </row>
    <row r="877" customFormat="false" ht="12.75" hidden="false" customHeight="false" outlineLevel="0" collapsed="false">
      <c r="A877" s="1" t="n">
        <v>3</v>
      </c>
      <c r="B877" s="1" t="n">
        <v>136969</v>
      </c>
      <c r="C877" s="1" t="s">
        <v>35</v>
      </c>
      <c r="D877" s="1" t="s">
        <v>2980</v>
      </c>
      <c r="E877" s="16" t="n">
        <v>46256</v>
      </c>
      <c r="F877" s="16" t="n">
        <v>46256</v>
      </c>
      <c r="G877" s="1" t="s">
        <v>1240</v>
      </c>
      <c r="H877" s="1" t="n">
        <v>1585460</v>
      </c>
      <c r="I877" s="1" t="n">
        <v>11</v>
      </c>
      <c r="J877" s="1" t="s">
        <v>2905</v>
      </c>
      <c r="K877" s="66" t="n">
        <v>320.4</v>
      </c>
      <c r="N877" s="16" t="n">
        <v>46256</v>
      </c>
      <c r="O877" s="66" t="n">
        <f aca="false">SUMIFS($K:$K,$E:$E,N877)</f>
        <v>24492.56</v>
      </c>
    </row>
    <row r="878" customFormat="false" ht="12.75" hidden="false" customHeight="false" outlineLevel="0" collapsed="false">
      <c r="A878" s="1" t="n">
        <v>3</v>
      </c>
      <c r="B878" s="1" t="n">
        <v>399135</v>
      </c>
      <c r="C878" s="1" t="s">
        <v>35</v>
      </c>
      <c r="D878" s="1" t="s">
        <v>2915</v>
      </c>
      <c r="E878" s="16" t="n">
        <v>46256</v>
      </c>
      <c r="F878" s="16" t="n">
        <v>46255</v>
      </c>
      <c r="G878" s="1" t="s">
        <v>73</v>
      </c>
      <c r="H878" s="1" t="n">
        <v>1585115</v>
      </c>
      <c r="I878" s="1" t="n">
        <v>11</v>
      </c>
      <c r="J878" s="1" t="s">
        <v>2905</v>
      </c>
      <c r="K878" s="66" t="n">
        <v>3032.86</v>
      </c>
      <c r="N878" s="16" t="n">
        <v>46256</v>
      </c>
      <c r="O878" s="66" t="n">
        <f aca="false">SUMIFS($K:$K,$E:$E,N878)</f>
        <v>24492.56</v>
      </c>
    </row>
    <row r="879" customFormat="false" ht="12.75" hidden="false" customHeight="false" outlineLevel="0" collapsed="false">
      <c r="A879" s="1" t="n">
        <v>3</v>
      </c>
      <c r="B879" s="1" t="n">
        <v>1426372</v>
      </c>
      <c r="C879" s="1" t="s">
        <v>35</v>
      </c>
      <c r="D879" s="1" t="s">
        <v>2917</v>
      </c>
      <c r="E879" s="16" t="n">
        <v>46256</v>
      </c>
      <c r="F879" s="16" t="n">
        <v>46251</v>
      </c>
      <c r="G879" s="1" t="s">
        <v>87</v>
      </c>
      <c r="H879" s="1" t="n">
        <v>1584954</v>
      </c>
      <c r="I879" s="1" t="n">
        <v>11</v>
      </c>
      <c r="J879" s="1" t="s">
        <v>2905</v>
      </c>
      <c r="K879" s="66" t="n">
        <v>1920</v>
      </c>
      <c r="N879" s="16" t="n">
        <v>46256</v>
      </c>
      <c r="O879" s="66" t="n">
        <f aca="false">SUMIFS($K:$K,$E:$E,N879)</f>
        <v>24492.56</v>
      </c>
    </row>
    <row r="880" customFormat="false" ht="12.75" hidden="false" customHeight="false" outlineLevel="0" collapsed="false">
      <c r="A880" s="1" t="n">
        <v>3</v>
      </c>
      <c r="B880" s="1" t="n">
        <v>4534</v>
      </c>
      <c r="C880" s="1" t="s">
        <v>35</v>
      </c>
      <c r="D880" s="1" t="s">
        <v>2906</v>
      </c>
      <c r="E880" s="16" t="n">
        <v>46256</v>
      </c>
      <c r="F880" s="16" t="n">
        <v>46256</v>
      </c>
      <c r="G880" s="1" t="s">
        <v>99</v>
      </c>
      <c r="H880" s="1" t="n">
        <v>1585565</v>
      </c>
      <c r="I880" s="1" t="n">
        <v>6</v>
      </c>
      <c r="J880" s="1" t="s">
        <v>2905</v>
      </c>
      <c r="K880" s="66" t="n">
        <v>261</v>
      </c>
      <c r="N880" s="16" t="n">
        <v>46256</v>
      </c>
      <c r="O880" s="66" t="n">
        <f aca="false">SUMIFS($K:$K,$E:$E,N880)</f>
        <v>24492.56</v>
      </c>
    </row>
    <row r="881" customFormat="false" ht="12.75" hidden="false" customHeight="false" outlineLevel="0" collapsed="false">
      <c r="A881" s="1" t="n">
        <v>3</v>
      </c>
      <c r="B881" s="1" t="n">
        <v>4535</v>
      </c>
      <c r="C881" s="1" t="s">
        <v>35</v>
      </c>
      <c r="D881" s="1" t="s">
        <v>2906</v>
      </c>
      <c r="E881" s="16" t="n">
        <v>46256</v>
      </c>
      <c r="F881" s="16" t="n">
        <v>46256</v>
      </c>
      <c r="G881" s="1" t="s">
        <v>99</v>
      </c>
      <c r="H881" s="1" t="n">
        <v>1585702</v>
      </c>
      <c r="I881" s="1" t="n">
        <v>6</v>
      </c>
      <c r="J881" s="1" t="s">
        <v>2905</v>
      </c>
      <c r="K881" s="66" t="n">
        <v>125</v>
      </c>
      <c r="N881" s="16" t="n">
        <v>46256</v>
      </c>
      <c r="O881" s="66" t="n">
        <f aca="false">SUMIFS($K:$K,$E:$E,N881)</f>
        <v>24492.56</v>
      </c>
    </row>
    <row r="882" customFormat="false" ht="12.75" hidden="false" customHeight="false" outlineLevel="0" collapsed="false">
      <c r="A882" s="1" t="n">
        <v>3</v>
      </c>
      <c r="B882" s="1" t="n">
        <v>2670</v>
      </c>
      <c r="C882" s="1" t="s">
        <v>35</v>
      </c>
      <c r="D882" s="1" t="s">
        <v>2978</v>
      </c>
      <c r="E882" s="16" t="n">
        <v>46256</v>
      </c>
      <c r="F882" s="16" t="n">
        <v>46256</v>
      </c>
      <c r="G882" s="1" t="s">
        <v>239</v>
      </c>
      <c r="H882" s="1" t="n">
        <v>1585207</v>
      </c>
      <c r="I882" s="1" t="n">
        <v>39</v>
      </c>
      <c r="J882" s="1" t="s">
        <v>2905</v>
      </c>
      <c r="K882" s="66" t="n">
        <v>1614.08</v>
      </c>
      <c r="N882" s="16" t="n">
        <v>46256</v>
      </c>
      <c r="O882" s="66" t="n">
        <f aca="false">SUMIFS($K:$K,$E:$E,N882)</f>
        <v>24492.56</v>
      </c>
    </row>
    <row r="883" customFormat="false" ht="12.75" hidden="false" customHeight="false" outlineLevel="0" collapsed="false">
      <c r="A883" s="1" t="n">
        <v>3</v>
      </c>
      <c r="B883" s="1" t="n">
        <v>570873</v>
      </c>
      <c r="C883" s="1" t="s">
        <v>2803</v>
      </c>
      <c r="D883" s="1" t="s">
        <v>2946</v>
      </c>
      <c r="E883" s="16" t="n">
        <v>46256</v>
      </c>
      <c r="F883" s="16" t="n">
        <v>46253</v>
      </c>
      <c r="G883" s="1" t="s">
        <v>273</v>
      </c>
      <c r="H883" s="1" t="n">
        <v>1584837</v>
      </c>
      <c r="I883" s="1" t="n">
        <v>11</v>
      </c>
      <c r="J883" s="1" t="s">
        <v>2905</v>
      </c>
      <c r="K883" s="66" t="n">
        <v>4507.33</v>
      </c>
      <c r="N883" s="16" t="n">
        <v>46256</v>
      </c>
      <c r="O883" s="66" t="n">
        <f aca="false">SUMIFS($K:$K,$E:$E,N883)</f>
        <v>24492.56</v>
      </c>
    </row>
    <row r="884" customFormat="false" ht="12.75" hidden="false" customHeight="false" outlineLevel="0" collapsed="false">
      <c r="A884" s="1" t="n">
        <v>3</v>
      </c>
      <c r="B884" s="1" t="n">
        <v>614</v>
      </c>
      <c r="C884" s="1" t="s">
        <v>35</v>
      </c>
      <c r="D884" s="1" t="s">
        <v>2939</v>
      </c>
      <c r="E884" s="16" t="n">
        <v>46258</v>
      </c>
      <c r="F884" s="16" t="n">
        <v>46255</v>
      </c>
      <c r="G884" s="1" t="s">
        <v>162</v>
      </c>
      <c r="H884" s="1" t="n">
        <v>1595563</v>
      </c>
      <c r="I884" s="1" t="n">
        <v>11</v>
      </c>
      <c r="J884" s="1" t="s">
        <v>2905</v>
      </c>
      <c r="K884" s="66" t="n">
        <v>240</v>
      </c>
      <c r="N884" s="16" t="n">
        <v>46258</v>
      </c>
      <c r="O884" s="66" t="n">
        <f aca="false">SUMIFS($K:$K,$E:$E,N884)</f>
        <v>13299.27</v>
      </c>
    </row>
    <row r="885" customFormat="false" ht="12.75" hidden="false" customHeight="false" outlineLevel="0" collapsed="false">
      <c r="A885" s="1" t="n">
        <v>3</v>
      </c>
      <c r="B885" s="1" t="n">
        <v>974216</v>
      </c>
      <c r="C885" s="1" t="s">
        <v>2931</v>
      </c>
      <c r="D885" s="1" t="s">
        <v>2932</v>
      </c>
      <c r="E885" s="16" t="n">
        <v>46258</v>
      </c>
      <c r="F885" s="16" t="n">
        <v>46256</v>
      </c>
      <c r="G885" s="1" t="s">
        <v>392</v>
      </c>
      <c r="H885" s="1" t="n">
        <v>1595618</v>
      </c>
      <c r="I885" s="1" t="n">
        <v>11</v>
      </c>
      <c r="J885" s="1" t="s">
        <v>2905</v>
      </c>
      <c r="K885" s="66" t="n">
        <v>830.63</v>
      </c>
      <c r="N885" s="16" t="n">
        <v>46258</v>
      </c>
      <c r="O885" s="66" t="n">
        <f aca="false">SUMIFS($K:$K,$E:$E,N885)</f>
        <v>13299.27</v>
      </c>
    </row>
    <row r="886" customFormat="false" ht="12.75" hidden="false" customHeight="false" outlineLevel="0" collapsed="false">
      <c r="A886" s="1" t="n">
        <v>3</v>
      </c>
      <c r="B886" s="1" t="n">
        <v>974217</v>
      </c>
      <c r="C886" s="1" t="s">
        <v>2931</v>
      </c>
      <c r="D886" s="1" t="s">
        <v>2932</v>
      </c>
      <c r="E886" s="16" t="n">
        <v>46258</v>
      </c>
      <c r="F886" s="16" t="n">
        <v>46256</v>
      </c>
      <c r="G886" s="1" t="s">
        <v>392</v>
      </c>
      <c r="H886" s="1" t="n">
        <v>1595590</v>
      </c>
      <c r="I886" s="1" t="n">
        <v>11</v>
      </c>
      <c r="J886" s="1" t="s">
        <v>2905</v>
      </c>
      <c r="K886" s="66" t="n">
        <v>972.06</v>
      </c>
      <c r="N886" s="16" t="n">
        <v>46258</v>
      </c>
      <c r="O886" s="66" t="n">
        <f aca="false">SUMIFS($K:$K,$E:$E,N886)</f>
        <v>13299.27</v>
      </c>
    </row>
    <row r="887" customFormat="false" ht="12.75" hidden="false" customHeight="false" outlineLevel="0" collapsed="false">
      <c r="A887" s="1" t="n">
        <v>3</v>
      </c>
      <c r="B887" s="1" t="n">
        <v>974218</v>
      </c>
      <c r="C887" s="1" t="s">
        <v>2931</v>
      </c>
      <c r="D887" s="1" t="s">
        <v>2932</v>
      </c>
      <c r="E887" s="16" t="n">
        <v>46258</v>
      </c>
      <c r="F887" s="16" t="n">
        <v>46256</v>
      </c>
      <c r="G887" s="1" t="s">
        <v>392</v>
      </c>
      <c r="H887" s="1" t="n">
        <v>1595627</v>
      </c>
      <c r="I887" s="1" t="n">
        <v>11</v>
      </c>
      <c r="J887" s="1" t="s">
        <v>2905</v>
      </c>
      <c r="K887" s="66" t="n">
        <v>671.58</v>
      </c>
      <c r="N887" s="16" t="n">
        <v>46258</v>
      </c>
      <c r="O887" s="66" t="n">
        <f aca="false">SUMIFS($K:$K,$E:$E,N887)</f>
        <v>13299.27</v>
      </c>
    </row>
    <row r="888" customFormat="false" ht="12.75" hidden="false" customHeight="false" outlineLevel="0" collapsed="false">
      <c r="A888" s="1" t="n">
        <v>3</v>
      </c>
      <c r="B888" s="1" t="n">
        <v>7109</v>
      </c>
      <c r="C888" s="1" t="s">
        <v>35</v>
      </c>
      <c r="D888" s="1" t="s">
        <v>2942</v>
      </c>
      <c r="E888" s="16" t="n">
        <v>46258</v>
      </c>
      <c r="F888" s="16" t="n">
        <v>46256</v>
      </c>
      <c r="G888" s="1" t="s">
        <v>528</v>
      </c>
      <c r="H888" s="1" t="n">
        <v>1595570</v>
      </c>
      <c r="I888" s="1" t="n">
        <v>11</v>
      </c>
      <c r="J888" s="1" t="s">
        <v>2905</v>
      </c>
      <c r="K888" s="66" t="n">
        <v>140</v>
      </c>
      <c r="N888" s="16" t="n">
        <v>46258</v>
      </c>
      <c r="O888" s="66" t="n">
        <f aca="false">SUMIFS($K:$K,$E:$E,N888)</f>
        <v>13299.27</v>
      </c>
    </row>
    <row r="889" customFormat="false" ht="12.75" hidden="false" customHeight="false" outlineLevel="0" collapsed="false">
      <c r="A889" s="1" t="n">
        <v>3</v>
      </c>
      <c r="B889" s="1" t="n">
        <v>1426383</v>
      </c>
      <c r="C889" s="1" t="s">
        <v>35</v>
      </c>
      <c r="D889" s="1" t="s">
        <v>2917</v>
      </c>
      <c r="E889" s="16" t="n">
        <v>46258</v>
      </c>
      <c r="F889" s="16" t="n">
        <v>46251</v>
      </c>
      <c r="G889" s="1" t="s">
        <v>87</v>
      </c>
      <c r="H889" s="1" t="n">
        <v>1595545</v>
      </c>
      <c r="I889" s="1" t="n">
        <v>11</v>
      </c>
      <c r="J889" s="1" t="s">
        <v>2905</v>
      </c>
      <c r="K889" s="66" t="n">
        <v>1277.5</v>
      </c>
      <c r="N889" s="16" t="n">
        <v>46258</v>
      </c>
      <c r="O889" s="66" t="n">
        <f aca="false">SUMIFS($K:$K,$E:$E,N889)</f>
        <v>13299.27</v>
      </c>
    </row>
    <row r="890" customFormat="false" ht="12.75" hidden="false" customHeight="false" outlineLevel="0" collapsed="false">
      <c r="A890" s="1" t="n">
        <v>3</v>
      </c>
      <c r="B890" s="1" t="n">
        <v>15125</v>
      </c>
      <c r="C890" s="1" t="s">
        <v>35</v>
      </c>
      <c r="D890" s="1" t="s">
        <v>2983</v>
      </c>
      <c r="E890" s="16" t="n">
        <v>46258</v>
      </c>
      <c r="F890" s="16" t="n">
        <v>46256</v>
      </c>
      <c r="G890" s="1" t="s">
        <v>412</v>
      </c>
      <c r="H890" s="1" t="n">
        <v>1595775</v>
      </c>
      <c r="I890" s="1" t="n">
        <v>11</v>
      </c>
      <c r="J890" s="1" t="s">
        <v>2905</v>
      </c>
      <c r="K890" s="66" t="n">
        <v>7390.5</v>
      </c>
      <c r="N890" s="16" t="n">
        <v>46258</v>
      </c>
      <c r="O890" s="66" t="n">
        <f aca="false">SUMIFS($K:$K,$E:$E,N890)</f>
        <v>13299.27</v>
      </c>
    </row>
    <row r="891" customFormat="false" ht="12.75" hidden="false" customHeight="false" outlineLevel="0" collapsed="false">
      <c r="A891" s="1" t="n">
        <v>3</v>
      </c>
      <c r="B891" s="1" t="n">
        <v>4536</v>
      </c>
      <c r="C891" s="1" t="s">
        <v>35</v>
      </c>
      <c r="D891" s="1" t="s">
        <v>2906</v>
      </c>
      <c r="E891" s="16" t="n">
        <v>46258</v>
      </c>
      <c r="F891" s="16" t="n">
        <v>46258</v>
      </c>
      <c r="G891" s="1" t="s">
        <v>99</v>
      </c>
      <c r="H891" s="1" t="n">
        <v>1595520</v>
      </c>
      <c r="I891" s="1" t="n">
        <v>6</v>
      </c>
      <c r="J891" s="1" t="s">
        <v>2905</v>
      </c>
      <c r="K891" s="66" t="n">
        <v>67</v>
      </c>
      <c r="N891" s="16" t="n">
        <v>46258</v>
      </c>
      <c r="O891" s="66" t="n">
        <f aca="false">SUMIFS($K:$K,$E:$E,N891)</f>
        <v>13299.27</v>
      </c>
    </row>
    <row r="892" customFormat="false" ht="12.75" hidden="false" customHeight="false" outlineLevel="0" collapsed="false">
      <c r="A892" s="1" t="n">
        <v>3</v>
      </c>
      <c r="B892" s="1" t="n">
        <v>4537</v>
      </c>
      <c r="C892" s="1" t="s">
        <v>35</v>
      </c>
      <c r="D892" s="1" t="s">
        <v>2906</v>
      </c>
      <c r="E892" s="16" t="n">
        <v>46258</v>
      </c>
      <c r="F892" s="16" t="n">
        <v>46258</v>
      </c>
      <c r="G892" s="1" t="s">
        <v>99</v>
      </c>
      <c r="H892" s="1" t="n">
        <v>1595694</v>
      </c>
      <c r="I892" s="1" t="n">
        <v>6</v>
      </c>
      <c r="J892" s="1" t="s">
        <v>2905</v>
      </c>
      <c r="K892" s="66" t="n">
        <v>1710</v>
      </c>
      <c r="N892" s="16" t="n">
        <v>46258</v>
      </c>
      <c r="O892" s="66" t="n">
        <f aca="false">SUMIFS($K:$K,$E:$E,N892)</f>
        <v>13299.27</v>
      </c>
    </row>
    <row r="893" customFormat="false" ht="12.75" hidden="false" customHeight="false" outlineLevel="0" collapsed="false">
      <c r="A893" s="1" t="n">
        <v>3</v>
      </c>
      <c r="B893" s="1" t="n">
        <v>70351</v>
      </c>
      <c r="C893" s="1" t="s">
        <v>310</v>
      </c>
      <c r="D893" s="1" t="s">
        <v>3043</v>
      </c>
      <c r="E893" s="16" t="n">
        <v>46259</v>
      </c>
      <c r="F893" s="16" t="n">
        <v>46253</v>
      </c>
      <c r="G893" s="1" t="s">
        <v>2533</v>
      </c>
      <c r="H893" s="1" t="n">
        <v>1598817</v>
      </c>
      <c r="I893" s="1" t="n">
        <v>11</v>
      </c>
      <c r="J893" s="1" t="s">
        <v>2905</v>
      </c>
      <c r="K893" s="66" t="n">
        <v>695.94</v>
      </c>
      <c r="N893" s="16" t="n">
        <v>46259</v>
      </c>
      <c r="O893" s="66" t="n">
        <f aca="false">SUMIFS($K:$K,$E:$E,N893)</f>
        <v>15084.03</v>
      </c>
    </row>
    <row r="894" customFormat="false" ht="12.75" hidden="false" customHeight="false" outlineLevel="0" collapsed="false">
      <c r="A894" s="1" t="n">
        <v>3</v>
      </c>
      <c r="B894" s="1" t="n">
        <v>14605</v>
      </c>
      <c r="C894" s="1" t="s">
        <v>189</v>
      </c>
      <c r="D894" s="1" t="s">
        <v>2924</v>
      </c>
      <c r="E894" s="16" t="n">
        <v>46259</v>
      </c>
      <c r="F894" s="16" t="n">
        <v>46255</v>
      </c>
      <c r="G894" s="1" t="s">
        <v>216</v>
      </c>
      <c r="H894" s="1" t="n">
        <v>1600799</v>
      </c>
      <c r="I894" s="1" t="n">
        <v>11</v>
      </c>
      <c r="J894" s="1" t="s">
        <v>2905</v>
      </c>
      <c r="K894" s="66" t="n">
        <v>120.85</v>
      </c>
      <c r="N894" s="16" t="n">
        <v>46259</v>
      </c>
      <c r="O894" s="66" t="n">
        <f aca="false">SUMIFS($K:$K,$E:$E,N894)</f>
        <v>15084.03</v>
      </c>
    </row>
    <row r="895" customFormat="false" ht="12.75" hidden="false" customHeight="false" outlineLevel="0" collapsed="false">
      <c r="A895" s="1" t="n">
        <v>3</v>
      </c>
      <c r="B895" s="1" t="n">
        <v>1925262</v>
      </c>
      <c r="C895" s="1" t="s">
        <v>35</v>
      </c>
      <c r="D895" s="1" t="s">
        <v>2940</v>
      </c>
      <c r="E895" s="16" t="n">
        <v>46259</v>
      </c>
      <c r="F895" s="16" t="n">
        <v>46258</v>
      </c>
      <c r="G895" s="1" t="s">
        <v>381</v>
      </c>
      <c r="H895" s="1" t="n">
        <v>1600277</v>
      </c>
      <c r="I895" s="1" t="n">
        <v>11</v>
      </c>
      <c r="J895" s="1" t="s">
        <v>2905</v>
      </c>
      <c r="K895" s="66" t="n">
        <v>942.69</v>
      </c>
      <c r="N895" s="16" t="n">
        <v>46259</v>
      </c>
      <c r="O895" s="66" t="n">
        <f aca="false">SUMIFS($K:$K,$E:$E,N895)</f>
        <v>15084.03</v>
      </c>
    </row>
    <row r="896" customFormat="false" ht="12.75" hidden="false" customHeight="false" outlineLevel="0" collapsed="false">
      <c r="A896" s="1" t="n">
        <v>3</v>
      </c>
      <c r="B896" s="1" t="n">
        <v>1262446</v>
      </c>
      <c r="C896" s="1" t="s">
        <v>685</v>
      </c>
      <c r="D896" s="1" t="s">
        <v>2904</v>
      </c>
      <c r="E896" s="16" t="n">
        <v>46259</v>
      </c>
      <c r="F896" s="16" t="n">
        <v>46255</v>
      </c>
      <c r="G896" s="1" t="s">
        <v>149</v>
      </c>
      <c r="H896" s="1" t="n">
        <v>1600451</v>
      </c>
      <c r="I896" s="1" t="n">
        <v>11</v>
      </c>
      <c r="J896" s="1" t="s">
        <v>2905</v>
      </c>
      <c r="K896" s="66" t="n">
        <v>653.29</v>
      </c>
      <c r="N896" s="16" t="n">
        <v>46259</v>
      </c>
      <c r="O896" s="66" t="n">
        <f aca="false">SUMIFS($K:$K,$E:$E,N896)</f>
        <v>15084.03</v>
      </c>
    </row>
    <row r="897" customFormat="false" ht="12.75" hidden="false" customHeight="false" outlineLevel="0" collapsed="false">
      <c r="A897" s="1" t="n">
        <v>3</v>
      </c>
      <c r="B897" s="1" t="n">
        <v>1262447</v>
      </c>
      <c r="C897" s="1" t="s">
        <v>685</v>
      </c>
      <c r="D897" s="1" t="s">
        <v>2904</v>
      </c>
      <c r="E897" s="16" t="n">
        <v>46259</v>
      </c>
      <c r="F897" s="16" t="n">
        <v>46255</v>
      </c>
      <c r="G897" s="1" t="s">
        <v>149</v>
      </c>
      <c r="H897" s="1" t="n">
        <v>1600438</v>
      </c>
      <c r="I897" s="1" t="n">
        <v>11</v>
      </c>
      <c r="J897" s="1" t="s">
        <v>2905</v>
      </c>
      <c r="K897" s="66" t="n">
        <v>1976.08</v>
      </c>
      <c r="N897" s="16" t="n">
        <v>46259</v>
      </c>
      <c r="O897" s="66" t="n">
        <f aca="false">SUMIFS($K:$K,$E:$E,N897)</f>
        <v>15084.03</v>
      </c>
    </row>
    <row r="898" customFormat="false" ht="12.75" hidden="false" customHeight="false" outlineLevel="0" collapsed="false">
      <c r="A898" s="1" t="n">
        <v>3</v>
      </c>
      <c r="B898" s="1" t="n">
        <v>2005905</v>
      </c>
      <c r="C898" s="1" t="s">
        <v>488</v>
      </c>
      <c r="D898" s="1" t="s">
        <v>2904</v>
      </c>
      <c r="E898" s="16" t="n">
        <v>46259</v>
      </c>
      <c r="F898" s="16" t="n">
        <v>46255</v>
      </c>
      <c r="G898" s="1" t="s">
        <v>149</v>
      </c>
      <c r="H898" s="1" t="n">
        <v>1600429</v>
      </c>
      <c r="I898" s="1" t="n">
        <v>11</v>
      </c>
      <c r="J898" s="1" t="s">
        <v>2905</v>
      </c>
      <c r="K898" s="66" t="n">
        <v>4351.96</v>
      </c>
      <c r="N898" s="16" t="n">
        <v>46259</v>
      </c>
      <c r="O898" s="66" t="n">
        <f aca="false">SUMIFS($K:$K,$E:$E,N898)</f>
        <v>15084.03</v>
      </c>
    </row>
    <row r="899" customFormat="false" ht="12.75" hidden="false" customHeight="false" outlineLevel="0" collapsed="false">
      <c r="A899" s="1" t="n">
        <v>3</v>
      </c>
      <c r="B899" s="1" t="n">
        <v>2006202</v>
      </c>
      <c r="C899" s="1" t="s">
        <v>488</v>
      </c>
      <c r="D899" s="1" t="s">
        <v>2904</v>
      </c>
      <c r="E899" s="16" t="n">
        <v>46259</v>
      </c>
      <c r="F899" s="16" t="n">
        <v>46255</v>
      </c>
      <c r="G899" s="1" t="s">
        <v>149</v>
      </c>
      <c r="H899" s="1" t="n">
        <v>1600460</v>
      </c>
      <c r="I899" s="1" t="n">
        <v>11</v>
      </c>
      <c r="J899" s="1" t="s">
        <v>2905</v>
      </c>
      <c r="K899" s="66" t="n">
        <v>567.1</v>
      </c>
      <c r="N899" s="16" t="n">
        <v>46259</v>
      </c>
      <c r="O899" s="66" t="n">
        <f aca="false">SUMIFS($K:$K,$E:$E,N899)</f>
        <v>15084.03</v>
      </c>
    </row>
    <row r="900" customFormat="false" ht="12.75" hidden="false" customHeight="false" outlineLevel="0" collapsed="false">
      <c r="A900" s="1" t="n">
        <v>3</v>
      </c>
      <c r="B900" s="1" t="n">
        <v>175357</v>
      </c>
      <c r="C900" s="1" t="s">
        <v>35</v>
      </c>
      <c r="D900" s="1" t="s">
        <v>2911</v>
      </c>
      <c r="E900" s="16" t="n">
        <v>46259</v>
      </c>
      <c r="F900" s="16" t="n">
        <v>46258</v>
      </c>
      <c r="G900" s="1" t="s">
        <v>95</v>
      </c>
      <c r="H900" s="1" t="n">
        <v>1598875</v>
      </c>
      <c r="I900" s="1" t="n">
        <v>11</v>
      </c>
      <c r="J900" s="1" t="s">
        <v>2905</v>
      </c>
      <c r="K900" s="66" t="n">
        <v>1485.8</v>
      </c>
      <c r="N900" s="16" t="n">
        <v>46259</v>
      </c>
      <c r="O900" s="66" t="n">
        <f aca="false">SUMIFS($K:$K,$E:$E,N900)</f>
        <v>15084.03</v>
      </c>
    </row>
    <row r="901" customFormat="false" ht="12.75" hidden="false" customHeight="false" outlineLevel="0" collapsed="false">
      <c r="A901" s="1" t="n">
        <v>3</v>
      </c>
      <c r="B901" s="1" t="n">
        <v>15174</v>
      </c>
      <c r="C901" s="1" t="s">
        <v>35</v>
      </c>
      <c r="D901" s="1" t="s">
        <v>2908</v>
      </c>
      <c r="E901" s="16" t="n">
        <v>46259</v>
      </c>
      <c r="F901" s="16" t="n">
        <v>46259</v>
      </c>
      <c r="G901" s="1" t="s">
        <v>157</v>
      </c>
      <c r="H901" s="1" t="n">
        <v>1600209</v>
      </c>
      <c r="I901" s="1" t="n">
        <v>11</v>
      </c>
      <c r="J901" s="1" t="s">
        <v>2905</v>
      </c>
      <c r="K901" s="66" t="n">
        <v>320</v>
      </c>
      <c r="N901" s="16" t="n">
        <v>46259</v>
      </c>
      <c r="O901" s="66" t="n">
        <f aca="false">SUMIFS($K:$K,$E:$E,N901)</f>
        <v>15084.03</v>
      </c>
    </row>
    <row r="902" customFormat="false" ht="12.75" hidden="false" customHeight="false" outlineLevel="0" collapsed="false">
      <c r="A902" s="1" t="n">
        <v>3</v>
      </c>
      <c r="B902" s="1" t="n">
        <v>2561</v>
      </c>
      <c r="C902" s="1" t="s">
        <v>2954</v>
      </c>
      <c r="D902" s="1" t="s">
        <v>3017</v>
      </c>
      <c r="E902" s="16" t="n">
        <v>46259</v>
      </c>
      <c r="F902" s="16" t="n">
        <v>46254</v>
      </c>
      <c r="G902" s="1" t="s">
        <v>1781</v>
      </c>
      <c r="H902" s="1" t="n">
        <v>1600693</v>
      </c>
      <c r="I902" s="1" t="n">
        <v>11</v>
      </c>
      <c r="J902" s="1" t="s">
        <v>2905</v>
      </c>
      <c r="K902" s="66" t="n">
        <v>253.92</v>
      </c>
      <c r="N902" s="16" t="n">
        <v>46259</v>
      </c>
      <c r="O902" s="66" t="n">
        <f aca="false">SUMIFS($K:$K,$E:$E,N902)</f>
        <v>15084.03</v>
      </c>
    </row>
    <row r="903" customFormat="false" ht="12.75" hidden="false" customHeight="false" outlineLevel="0" collapsed="false">
      <c r="A903" s="1" t="n">
        <v>3</v>
      </c>
      <c r="B903" s="1" t="n">
        <v>208</v>
      </c>
      <c r="C903" s="1" t="s">
        <v>35</v>
      </c>
      <c r="D903" s="1" t="s">
        <v>3021</v>
      </c>
      <c r="E903" s="16" t="n">
        <v>46259</v>
      </c>
      <c r="F903" s="16" t="n">
        <v>46258</v>
      </c>
      <c r="G903" s="1" t="s">
        <v>1638</v>
      </c>
      <c r="H903" s="1" t="n">
        <v>1598646</v>
      </c>
      <c r="I903" s="1" t="n">
        <v>11</v>
      </c>
      <c r="J903" s="1" t="s">
        <v>2905</v>
      </c>
      <c r="K903" s="66" t="n">
        <v>180</v>
      </c>
      <c r="N903" s="16" t="n">
        <v>46259</v>
      </c>
      <c r="O903" s="66" t="n">
        <f aca="false">SUMIFS($K:$K,$E:$E,N903)</f>
        <v>15084.03</v>
      </c>
    </row>
    <row r="904" customFormat="false" ht="12.75" hidden="false" customHeight="false" outlineLevel="0" collapsed="false">
      <c r="A904" s="1" t="n">
        <v>3</v>
      </c>
      <c r="B904" s="1" t="n">
        <v>7744</v>
      </c>
      <c r="C904" s="1" t="s">
        <v>35</v>
      </c>
      <c r="D904" s="1" t="s">
        <v>3044</v>
      </c>
      <c r="E904" s="16" t="n">
        <v>46259</v>
      </c>
      <c r="F904" s="16" t="n">
        <v>46256</v>
      </c>
      <c r="G904" s="1" t="s">
        <v>2508</v>
      </c>
      <c r="H904" s="1" t="n">
        <v>1599032</v>
      </c>
      <c r="I904" s="1" t="n">
        <v>11</v>
      </c>
      <c r="J904" s="1" t="s">
        <v>2905</v>
      </c>
      <c r="K904" s="66" t="n">
        <v>107.96</v>
      </c>
      <c r="N904" s="16" t="n">
        <v>46259</v>
      </c>
      <c r="O904" s="66" t="n">
        <f aca="false">SUMIFS($K:$K,$E:$E,N904)</f>
        <v>15084.03</v>
      </c>
    </row>
    <row r="905" customFormat="false" ht="12.75" hidden="false" customHeight="false" outlineLevel="0" collapsed="false">
      <c r="A905" s="1" t="n">
        <v>3</v>
      </c>
      <c r="B905" s="1" t="n">
        <v>46430</v>
      </c>
      <c r="C905" s="1" t="s">
        <v>3028</v>
      </c>
      <c r="D905" s="1" t="s">
        <v>3029</v>
      </c>
      <c r="E905" s="16" t="n">
        <v>46259</v>
      </c>
      <c r="F905" s="16" t="n">
        <v>46258</v>
      </c>
      <c r="G905" s="1" t="s">
        <v>198</v>
      </c>
      <c r="H905" s="1" t="n">
        <v>1598735</v>
      </c>
      <c r="I905" s="1" t="n">
        <v>39</v>
      </c>
      <c r="J905" s="1" t="s">
        <v>2905</v>
      </c>
      <c r="K905" s="66" t="n">
        <v>229.86</v>
      </c>
      <c r="N905" s="16" t="n">
        <v>46259</v>
      </c>
      <c r="O905" s="66" t="n">
        <f aca="false">SUMIFS($K:$K,$E:$E,N905)</f>
        <v>15084.03</v>
      </c>
    </row>
    <row r="906" customFormat="false" ht="12.75" hidden="false" customHeight="false" outlineLevel="0" collapsed="false">
      <c r="A906" s="1" t="n">
        <v>3</v>
      </c>
      <c r="B906" s="1" t="n">
        <v>46431</v>
      </c>
      <c r="C906" s="1" t="s">
        <v>3028</v>
      </c>
      <c r="D906" s="1" t="s">
        <v>3029</v>
      </c>
      <c r="E906" s="16" t="n">
        <v>46259</v>
      </c>
      <c r="F906" s="16" t="n">
        <v>46258</v>
      </c>
      <c r="G906" s="1" t="s">
        <v>198</v>
      </c>
      <c r="H906" s="1" t="n">
        <v>1600604</v>
      </c>
      <c r="I906" s="1" t="n">
        <v>11</v>
      </c>
      <c r="J906" s="1" t="s">
        <v>2905</v>
      </c>
      <c r="K906" s="66" t="n">
        <v>272.81</v>
      </c>
      <c r="N906" s="16" t="n">
        <v>46259</v>
      </c>
      <c r="O906" s="66" t="n">
        <f aca="false">SUMIFS($K:$K,$E:$E,N906)</f>
        <v>15084.03</v>
      </c>
    </row>
    <row r="907" customFormat="false" ht="12.75" hidden="false" customHeight="false" outlineLevel="0" collapsed="false">
      <c r="A907" s="1" t="n">
        <v>3</v>
      </c>
      <c r="B907" s="1" t="n">
        <v>4542</v>
      </c>
      <c r="C907" s="1" t="s">
        <v>35</v>
      </c>
      <c r="D907" s="1" t="s">
        <v>2906</v>
      </c>
      <c r="E907" s="16" t="n">
        <v>46259</v>
      </c>
      <c r="F907" s="16" t="n">
        <v>46259</v>
      </c>
      <c r="G907" s="1" t="s">
        <v>99</v>
      </c>
      <c r="H907" s="1" t="n">
        <v>1598903</v>
      </c>
      <c r="I907" s="1" t="n">
        <v>6</v>
      </c>
      <c r="J907" s="1" t="s">
        <v>2905</v>
      </c>
      <c r="K907" s="66" t="n">
        <v>125</v>
      </c>
      <c r="N907" s="16" t="n">
        <v>46259</v>
      </c>
      <c r="O907" s="66" t="n">
        <f aca="false">SUMIFS($K:$K,$E:$E,N907)</f>
        <v>15084.03</v>
      </c>
    </row>
    <row r="908" customFormat="false" ht="12.75" hidden="false" customHeight="false" outlineLevel="0" collapsed="false">
      <c r="A908" s="1" t="n">
        <v>3</v>
      </c>
      <c r="B908" s="1" t="n">
        <v>4543</v>
      </c>
      <c r="C908" s="1" t="s">
        <v>35</v>
      </c>
      <c r="D908" s="1" t="s">
        <v>2906</v>
      </c>
      <c r="E908" s="16" t="n">
        <v>46259</v>
      </c>
      <c r="F908" s="16" t="n">
        <v>46259</v>
      </c>
      <c r="G908" s="1" t="s">
        <v>99</v>
      </c>
      <c r="H908" s="1" t="n">
        <v>1598955</v>
      </c>
      <c r="I908" s="1" t="n">
        <v>6</v>
      </c>
      <c r="J908" s="1" t="s">
        <v>2905</v>
      </c>
      <c r="K908" s="66" t="n">
        <v>100</v>
      </c>
      <c r="N908" s="16" t="n">
        <v>46259</v>
      </c>
      <c r="O908" s="66" t="n">
        <f aca="false">SUMIFS($K:$K,$E:$E,N908)</f>
        <v>15084.03</v>
      </c>
    </row>
    <row r="909" customFormat="false" ht="12.75" hidden="false" customHeight="false" outlineLevel="0" collapsed="false">
      <c r="A909" s="1" t="n">
        <v>3</v>
      </c>
      <c r="B909" s="1" t="n">
        <v>4544</v>
      </c>
      <c r="C909" s="1" t="s">
        <v>35</v>
      </c>
      <c r="D909" s="1" t="s">
        <v>2906</v>
      </c>
      <c r="E909" s="16" t="n">
        <v>46259</v>
      </c>
      <c r="F909" s="16" t="n">
        <v>46259</v>
      </c>
      <c r="G909" s="1" t="s">
        <v>99</v>
      </c>
      <c r="H909" s="1" t="n">
        <v>1600128</v>
      </c>
      <c r="I909" s="1" t="n">
        <v>6</v>
      </c>
      <c r="J909" s="1" t="s">
        <v>2905</v>
      </c>
      <c r="K909" s="66" t="n">
        <v>300</v>
      </c>
      <c r="N909" s="16" t="n">
        <v>46259</v>
      </c>
      <c r="O909" s="66" t="n">
        <f aca="false">SUMIFS($K:$K,$E:$E,N909)</f>
        <v>15084.03</v>
      </c>
    </row>
    <row r="910" customFormat="false" ht="12.75" hidden="false" customHeight="false" outlineLevel="0" collapsed="false">
      <c r="A910" s="1" t="n">
        <v>3</v>
      </c>
      <c r="B910" s="1" t="n">
        <v>4545</v>
      </c>
      <c r="C910" s="1" t="s">
        <v>35</v>
      </c>
      <c r="D910" s="1" t="s">
        <v>2906</v>
      </c>
      <c r="E910" s="16" t="n">
        <v>46259</v>
      </c>
      <c r="F910" s="16" t="n">
        <v>46259</v>
      </c>
      <c r="G910" s="1" t="s">
        <v>99</v>
      </c>
      <c r="H910" s="1" t="n">
        <v>1600171</v>
      </c>
      <c r="I910" s="1" t="n">
        <v>6</v>
      </c>
      <c r="J910" s="1" t="s">
        <v>2905</v>
      </c>
      <c r="K910" s="66" t="n">
        <v>1640.5</v>
      </c>
      <c r="N910" s="16" t="n">
        <v>46259</v>
      </c>
      <c r="O910" s="66" t="n">
        <f aca="false">SUMIFS($K:$K,$E:$E,N910)</f>
        <v>15084.03</v>
      </c>
    </row>
    <row r="911" customFormat="false" ht="12.75" hidden="false" customHeight="false" outlineLevel="0" collapsed="false">
      <c r="A911" s="1" t="n">
        <v>3</v>
      </c>
      <c r="B911" s="1" t="n">
        <v>12955</v>
      </c>
      <c r="C911" s="1" t="s">
        <v>35</v>
      </c>
      <c r="D911" s="1" t="s">
        <v>3013</v>
      </c>
      <c r="E911" s="16" t="n">
        <v>46259</v>
      </c>
      <c r="F911" s="16" t="n">
        <v>46254</v>
      </c>
      <c r="G911" s="1" t="s">
        <v>3014</v>
      </c>
      <c r="H911" s="1" t="n">
        <v>1598934</v>
      </c>
      <c r="I911" s="1" t="n">
        <v>11</v>
      </c>
      <c r="J911" s="1" t="s">
        <v>2905</v>
      </c>
      <c r="K911" s="66" t="n">
        <v>453.6</v>
      </c>
      <c r="N911" s="16" t="n">
        <v>46259</v>
      </c>
      <c r="O911" s="66" t="n">
        <f aca="false">SUMIFS($K:$K,$E:$E,N911)</f>
        <v>15084.03</v>
      </c>
    </row>
    <row r="912" customFormat="false" ht="12.75" hidden="false" customHeight="false" outlineLevel="0" collapsed="false">
      <c r="A912" s="1" t="n">
        <v>3</v>
      </c>
      <c r="B912" s="1" t="n">
        <v>1358</v>
      </c>
      <c r="C912" s="1" t="s">
        <v>35</v>
      </c>
      <c r="D912" s="1" t="s">
        <v>3020</v>
      </c>
      <c r="E912" s="16" t="n">
        <v>46259</v>
      </c>
      <c r="F912" s="16" t="n">
        <v>46254</v>
      </c>
      <c r="G912" s="1" t="s">
        <v>1655</v>
      </c>
      <c r="H912" s="1" t="n">
        <v>1600723</v>
      </c>
      <c r="I912" s="1" t="n">
        <v>11</v>
      </c>
      <c r="J912" s="1" t="s">
        <v>2905</v>
      </c>
      <c r="K912" s="66" t="n">
        <v>306.67</v>
      </c>
      <c r="N912" s="16" t="n">
        <v>46259</v>
      </c>
      <c r="O912" s="66" t="n">
        <f aca="false">SUMIFS($K:$K,$E:$E,N912)</f>
        <v>15084.03</v>
      </c>
    </row>
    <row r="913" customFormat="false" ht="12.75" hidden="false" customHeight="false" outlineLevel="0" collapsed="false">
      <c r="A913" s="1" t="n">
        <v>3</v>
      </c>
      <c r="B913" s="1" t="n">
        <v>175417</v>
      </c>
      <c r="C913" s="1" t="s">
        <v>35</v>
      </c>
      <c r="D913" s="1" t="s">
        <v>2911</v>
      </c>
      <c r="E913" s="16" t="n">
        <v>46260</v>
      </c>
      <c r="F913" s="16" t="n">
        <v>46259</v>
      </c>
      <c r="G913" s="1" t="s">
        <v>95</v>
      </c>
      <c r="H913" s="1" t="n">
        <v>1603882</v>
      </c>
      <c r="I913" s="1" t="n">
        <v>11</v>
      </c>
      <c r="J913" s="1" t="s">
        <v>2905</v>
      </c>
      <c r="K913" s="66" t="n">
        <v>5288.4</v>
      </c>
      <c r="N913" s="16" t="n">
        <v>46260</v>
      </c>
      <c r="O913" s="66" t="n">
        <f aca="false">SUMIFS($K:$K,$E:$E,N913)</f>
        <v>6634.52</v>
      </c>
    </row>
    <row r="914" customFormat="false" ht="12.75" hidden="false" customHeight="false" outlineLevel="0" collapsed="false">
      <c r="A914" s="1" t="n">
        <v>3</v>
      </c>
      <c r="B914" s="1" t="n">
        <v>57306</v>
      </c>
      <c r="C914" s="1" t="s">
        <v>35</v>
      </c>
      <c r="D914" s="1" t="s">
        <v>2949</v>
      </c>
      <c r="E914" s="16" t="n">
        <v>46260</v>
      </c>
      <c r="F914" s="16" t="n">
        <v>46259</v>
      </c>
      <c r="G914" s="1" t="s">
        <v>761</v>
      </c>
      <c r="H914" s="1" t="n">
        <v>1603712</v>
      </c>
      <c r="I914" s="1" t="n">
        <v>11</v>
      </c>
      <c r="J914" s="1" t="s">
        <v>2905</v>
      </c>
      <c r="K914" s="66" t="n">
        <v>342.12</v>
      </c>
      <c r="N914" s="16" t="n">
        <v>46260</v>
      </c>
      <c r="O914" s="66" t="n">
        <f aca="false">SUMIFS($K:$K,$E:$E,N914)</f>
        <v>6634.52</v>
      </c>
    </row>
    <row r="915" customFormat="false" ht="12.75" hidden="false" customHeight="false" outlineLevel="0" collapsed="false">
      <c r="A915" s="1" t="n">
        <v>3</v>
      </c>
      <c r="B915" s="1" t="n">
        <v>4546</v>
      </c>
      <c r="C915" s="1" t="s">
        <v>35</v>
      </c>
      <c r="D915" s="1" t="s">
        <v>2906</v>
      </c>
      <c r="E915" s="16" t="n">
        <v>46260</v>
      </c>
      <c r="F915" s="16" t="n">
        <v>46260</v>
      </c>
      <c r="G915" s="1" t="s">
        <v>99</v>
      </c>
      <c r="H915" s="1" t="n">
        <v>1603764</v>
      </c>
      <c r="I915" s="1" t="n">
        <v>6</v>
      </c>
      <c r="J915" s="1" t="s">
        <v>2905</v>
      </c>
      <c r="K915" s="66" t="n">
        <v>250</v>
      </c>
      <c r="N915" s="16" t="n">
        <v>46260</v>
      </c>
      <c r="O915" s="66" t="n">
        <f aca="false">SUMIFS($K:$K,$E:$E,N915)</f>
        <v>6634.52</v>
      </c>
    </row>
    <row r="916" customFormat="false" ht="12.75" hidden="false" customHeight="false" outlineLevel="0" collapsed="false">
      <c r="A916" s="1" t="n">
        <v>3</v>
      </c>
      <c r="B916" s="1" t="n">
        <v>4547</v>
      </c>
      <c r="C916" s="1" t="s">
        <v>35</v>
      </c>
      <c r="D916" s="1" t="s">
        <v>2906</v>
      </c>
      <c r="E916" s="16" t="n">
        <v>46260</v>
      </c>
      <c r="F916" s="16" t="n">
        <v>46260</v>
      </c>
      <c r="G916" s="1" t="s">
        <v>99</v>
      </c>
      <c r="H916" s="1" t="n">
        <v>1605564</v>
      </c>
      <c r="I916" s="1" t="n">
        <v>6</v>
      </c>
      <c r="J916" s="1" t="s">
        <v>2905</v>
      </c>
      <c r="K916" s="66" t="n">
        <v>100</v>
      </c>
      <c r="N916" s="16" t="n">
        <v>46260</v>
      </c>
      <c r="O916" s="66" t="n">
        <f aca="false">SUMIFS($K:$K,$E:$E,N916)</f>
        <v>6634.52</v>
      </c>
    </row>
    <row r="917" customFormat="false" ht="12.75" hidden="false" customHeight="false" outlineLevel="0" collapsed="false">
      <c r="A917" s="1" t="n">
        <v>3</v>
      </c>
      <c r="B917" s="1" t="n">
        <v>628889</v>
      </c>
      <c r="C917" s="1" t="s">
        <v>58</v>
      </c>
      <c r="D917" s="1" t="s">
        <v>2973</v>
      </c>
      <c r="E917" s="16" t="n">
        <v>46260</v>
      </c>
      <c r="F917" s="16" t="n">
        <v>46259</v>
      </c>
      <c r="G917" s="1" t="s">
        <v>220</v>
      </c>
      <c r="H917" s="1" t="n">
        <v>1603735</v>
      </c>
      <c r="I917" s="1" t="n">
        <v>11</v>
      </c>
      <c r="J917" s="1" t="s">
        <v>2905</v>
      </c>
      <c r="K917" s="66" t="n">
        <v>654</v>
      </c>
      <c r="N917" s="16" t="n">
        <v>46260</v>
      </c>
      <c r="O917" s="66" t="n">
        <f aca="false">SUMIFS($K:$K,$E:$E,N917)</f>
        <v>6634.52</v>
      </c>
    </row>
    <row r="918" customFormat="false" ht="12.75" hidden="false" customHeight="false" outlineLevel="0" collapsed="false">
      <c r="A918" s="1" t="n">
        <v>3</v>
      </c>
      <c r="B918" s="1" t="n">
        <v>1268918</v>
      </c>
      <c r="C918" s="1" t="s">
        <v>685</v>
      </c>
      <c r="D918" s="1" t="s">
        <v>2904</v>
      </c>
      <c r="E918" s="16" t="n">
        <v>46261</v>
      </c>
      <c r="F918" s="16" t="n">
        <v>46260</v>
      </c>
      <c r="G918" s="1" t="s">
        <v>149</v>
      </c>
      <c r="H918" s="1" t="n">
        <v>1609215</v>
      </c>
      <c r="I918" s="1" t="n">
        <v>11</v>
      </c>
      <c r="J918" s="1" t="s">
        <v>2905</v>
      </c>
      <c r="K918" s="66" t="n">
        <v>50.39</v>
      </c>
      <c r="N918" s="16" t="n">
        <v>46261</v>
      </c>
      <c r="O918" s="66" t="n">
        <f aca="false">SUMIFS($K:$K,$E:$E,N918)</f>
        <v>25496.09</v>
      </c>
    </row>
    <row r="919" customFormat="false" ht="12.75" hidden="false" customHeight="false" outlineLevel="0" collapsed="false">
      <c r="A919" s="1" t="n">
        <v>3</v>
      </c>
      <c r="B919" s="1" t="n">
        <v>1268920</v>
      </c>
      <c r="C919" s="1" t="s">
        <v>685</v>
      </c>
      <c r="D919" s="1" t="s">
        <v>2904</v>
      </c>
      <c r="E919" s="16" t="n">
        <v>46261</v>
      </c>
      <c r="F919" s="16" t="n">
        <v>46260</v>
      </c>
      <c r="G919" s="1" t="s">
        <v>149</v>
      </c>
      <c r="H919" s="1" t="n">
        <v>1609198</v>
      </c>
      <c r="I919" s="1" t="n">
        <v>11</v>
      </c>
      <c r="J919" s="1" t="s">
        <v>2905</v>
      </c>
      <c r="K919" s="66" t="n">
        <v>2473.12</v>
      </c>
      <c r="N919" s="16" t="n">
        <v>46261</v>
      </c>
      <c r="O919" s="66" t="n">
        <f aca="false">SUMIFS($K:$K,$E:$E,N919)</f>
        <v>25496.09</v>
      </c>
    </row>
    <row r="920" customFormat="false" ht="12.75" hidden="false" customHeight="false" outlineLevel="0" collapsed="false">
      <c r="A920" s="1" t="n">
        <v>3</v>
      </c>
      <c r="B920" s="1" t="n">
        <v>2013514</v>
      </c>
      <c r="C920" s="1" t="s">
        <v>488</v>
      </c>
      <c r="D920" s="1" t="s">
        <v>2904</v>
      </c>
      <c r="E920" s="16" t="n">
        <v>46261</v>
      </c>
      <c r="F920" s="16" t="n">
        <v>46260</v>
      </c>
      <c r="G920" s="1" t="s">
        <v>149</v>
      </c>
      <c r="H920" s="1" t="n">
        <v>1609191</v>
      </c>
      <c r="I920" s="1" t="n">
        <v>11</v>
      </c>
      <c r="J920" s="1" t="s">
        <v>2905</v>
      </c>
      <c r="K920" s="66" t="n">
        <v>3474.87</v>
      </c>
      <c r="N920" s="16" t="n">
        <v>46261</v>
      </c>
      <c r="O920" s="66" t="n">
        <f aca="false">SUMIFS($K:$K,$E:$E,N920)</f>
        <v>25496.09</v>
      </c>
    </row>
    <row r="921" customFormat="false" ht="12.75" hidden="false" customHeight="false" outlineLevel="0" collapsed="false">
      <c r="A921" s="1" t="n">
        <v>3</v>
      </c>
      <c r="B921" s="1" t="n">
        <v>1038859</v>
      </c>
      <c r="C921" s="1" t="s">
        <v>35</v>
      </c>
      <c r="D921" s="1" t="s">
        <v>2925</v>
      </c>
      <c r="E921" s="16" t="n">
        <v>46261</v>
      </c>
      <c r="F921" s="16" t="n">
        <v>46260</v>
      </c>
      <c r="G921" s="1" t="s">
        <v>340</v>
      </c>
      <c r="H921" s="1" t="n">
        <v>1608731</v>
      </c>
      <c r="I921" s="1" t="n">
        <v>11</v>
      </c>
      <c r="J921" s="1" t="s">
        <v>2905</v>
      </c>
      <c r="K921" s="66" t="n">
        <v>718.72</v>
      </c>
      <c r="N921" s="16" t="n">
        <v>46261</v>
      </c>
      <c r="O921" s="66" t="n">
        <f aca="false">SUMIFS($K:$K,$E:$E,N921)</f>
        <v>25496.09</v>
      </c>
    </row>
    <row r="922" customFormat="false" ht="12.75" hidden="false" customHeight="false" outlineLevel="0" collapsed="false">
      <c r="A922" s="1" t="n">
        <v>3</v>
      </c>
      <c r="B922" s="1" t="n">
        <v>8769</v>
      </c>
      <c r="C922" s="1" t="s">
        <v>35</v>
      </c>
      <c r="D922" s="1" t="s">
        <v>2959</v>
      </c>
      <c r="E922" s="16" t="n">
        <v>46261</v>
      </c>
      <c r="F922" s="16" t="n">
        <v>46260</v>
      </c>
      <c r="G922" s="1" t="s">
        <v>191</v>
      </c>
      <c r="H922" s="1" t="n">
        <v>1608635</v>
      </c>
      <c r="I922" s="1" t="n">
        <v>39</v>
      </c>
      <c r="J922" s="1" t="s">
        <v>2905</v>
      </c>
      <c r="K922" s="66" t="n">
        <v>3347.6</v>
      </c>
      <c r="N922" s="16" t="n">
        <v>46261</v>
      </c>
      <c r="O922" s="66" t="n">
        <f aca="false">SUMIFS($K:$K,$E:$E,N922)</f>
        <v>25496.09</v>
      </c>
    </row>
    <row r="923" customFormat="false" ht="12.75" hidden="false" customHeight="false" outlineLevel="0" collapsed="false">
      <c r="A923" s="1" t="n">
        <v>3</v>
      </c>
      <c r="B923" s="1" t="n">
        <v>8770</v>
      </c>
      <c r="C923" s="1" t="s">
        <v>35</v>
      </c>
      <c r="D923" s="1" t="s">
        <v>2959</v>
      </c>
      <c r="E923" s="16" t="n">
        <v>46261</v>
      </c>
      <c r="F923" s="16" t="n">
        <v>46260</v>
      </c>
      <c r="G923" s="1" t="s">
        <v>191</v>
      </c>
      <c r="H923" s="1" t="n">
        <v>1608568</v>
      </c>
      <c r="I923" s="1" t="n">
        <v>11</v>
      </c>
      <c r="J923" s="1" t="s">
        <v>2905</v>
      </c>
      <c r="K923" s="66" t="n">
        <v>5840.1</v>
      </c>
      <c r="N923" s="16" t="n">
        <v>46261</v>
      </c>
      <c r="O923" s="66" t="n">
        <f aca="false">SUMIFS($K:$K,$E:$E,N923)</f>
        <v>25496.09</v>
      </c>
    </row>
    <row r="924" customFormat="false" ht="12.75" hidden="false" customHeight="false" outlineLevel="0" collapsed="false">
      <c r="A924" s="1" t="n">
        <v>3</v>
      </c>
      <c r="B924" s="1" t="n">
        <v>28760</v>
      </c>
      <c r="C924" s="1" t="s">
        <v>310</v>
      </c>
      <c r="D924" s="1" t="s">
        <v>2913</v>
      </c>
      <c r="E924" s="16" t="n">
        <v>46261</v>
      </c>
      <c r="F924" s="16" t="n">
        <v>46260</v>
      </c>
      <c r="G924" s="1" t="s">
        <v>440</v>
      </c>
      <c r="H924" s="1" t="n">
        <v>1608686</v>
      </c>
      <c r="I924" s="1" t="n">
        <v>11</v>
      </c>
      <c r="J924" s="1" t="s">
        <v>2905</v>
      </c>
      <c r="K924" s="66" t="n">
        <v>1346.32</v>
      </c>
      <c r="N924" s="16" t="n">
        <v>46261</v>
      </c>
      <c r="O924" s="66" t="n">
        <f aca="false">SUMIFS($K:$K,$E:$E,N924)</f>
        <v>25496.09</v>
      </c>
    </row>
    <row r="925" customFormat="false" ht="12.75" hidden="false" customHeight="false" outlineLevel="0" collapsed="false">
      <c r="A925" s="1" t="n">
        <v>3</v>
      </c>
      <c r="B925" s="1" t="n">
        <v>533</v>
      </c>
      <c r="C925" s="1" t="s">
        <v>189</v>
      </c>
      <c r="D925" s="1" t="s">
        <v>2914</v>
      </c>
      <c r="E925" s="16" t="n">
        <v>46261</v>
      </c>
      <c r="F925" s="16" t="n">
        <v>46261</v>
      </c>
      <c r="G925" s="1" t="s">
        <v>222</v>
      </c>
      <c r="H925" s="1" t="n">
        <v>1609309</v>
      </c>
      <c r="I925" s="1" t="n">
        <v>11</v>
      </c>
      <c r="J925" s="1" t="s">
        <v>2905</v>
      </c>
      <c r="K925" s="66" t="n">
        <v>459.3</v>
      </c>
      <c r="N925" s="16" t="n">
        <v>46261</v>
      </c>
      <c r="O925" s="66" t="n">
        <f aca="false">SUMIFS($K:$K,$E:$E,N925)</f>
        <v>25496.09</v>
      </c>
    </row>
    <row r="926" customFormat="false" ht="12.75" hidden="false" customHeight="false" outlineLevel="0" collapsed="false">
      <c r="A926" s="1" t="n">
        <v>3</v>
      </c>
      <c r="B926" s="1" t="n">
        <v>15178</v>
      </c>
      <c r="C926" s="1" t="s">
        <v>35</v>
      </c>
      <c r="D926" s="1" t="s">
        <v>2983</v>
      </c>
      <c r="E926" s="16" t="n">
        <v>46261</v>
      </c>
      <c r="F926" s="16" t="n">
        <v>46261</v>
      </c>
      <c r="G926" s="1" t="s">
        <v>412</v>
      </c>
      <c r="H926" s="1" t="n">
        <v>1610182</v>
      </c>
      <c r="I926" s="1" t="n">
        <v>11</v>
      </c>
      <c r="J926" s="1" t="s">
        <v>2905</v>
      </c>
      <c r="K926" s="66" t="n">
        <v>4394.4</v>
      </c>
      <c r="N926" s="16" t="n">
        <v>46261</v>
      </c>
      <c r="O926" s="66" t="n">
        <f aca="false">SUMIFS($K:$K,$E:$E,N926)</f>
        <v>25496.09</v>
      </c>
    </row>
    <row r="927" customFormat="false" ht="12.75" hidden="false" customHeight="false" outlineLevel="0" collapsed="false">
      <c r="A927" s="1" t="n">
        <v>3</v>
      </c>
      <c r="B927" s="1" t="n">
        <v>4548</v>
      </c>
      <c r="C927" s="1" t="s">
        <v>35</v>
      </c>
      <c r="D927" s="1" t="s">
        <v>2906</v>
      </c>
      <c r="E927" s="16" t="n">
        <v>46261</v>
      </c>
      <c r="F927" s="16" t="n">
        <v>46261</v>
      </c>
      <c r="G927" s="1" t="s">
        <v>99</v>
      </c>
      <c r="H927" s="1" t="n">
        <v>1608589</v>
      </c>
      <c r="I927" s="1" t="n">
        <v>6</v>
      </c>
      <c r="J927" s="1" t="s">
        <v>2905</v>
      </c>
      <c r="K927" s="66" t="n">
        <v>148</v>
      </c>
      <c r="N927" s="16" t="n">
        <v>46261</v>
      </c>
      <c r="O927" s="66" t="n">
        <f aca="false">SUMIFS($K:$K,$E:$E,N927)</f>
        <v>25496.09</v>
      </c>
    </row>
    <row r="928" customFormat="false" ht="12.75" hidden="false" customHeight="false" outlineLevel="0" collapsed="false">
      <c r="A928" s="1" t="n">
        <v>3</v>
      </c>
      <c r="B928" s="1" t="n">
        <v>1967274</v>
      </c>
      <c r="C928" s="1" t="s">
        <v>35</v>
      </c>
      <c r="D928" s="1" t="s">
        <v>2979</v>
      </c>
      <c r="E928" s="16" t="n">
        <v>46261</v>
      </c>
      <c r="F928" s="16" t="n">
        <v>46258</v>
      </c>
      <c r="G928" s="1" t="s">
        <v>504</v>
      </c>
      <c r="H928" s="1" t="n">
        <v>1609060</v>
      </c>
      <c r="I928" s="1" t="n">
        <v>11</v>
      </c>
      <c r="J928" s="1" t="s">
        <v>2905</v>
      </c>
      <c r="K928" s="66" t="n">
        <v>2624.39</v>
      </c>
      <c r="N928" s="16" t="n">
        <v>46261</v>
      </c>
      <c r="O928" s="66" t="n">
        <f aca="false">SUMIFS($K:$K,$E:$E,N928)</f>
        <v>25496.09</v>
      </c>
    </row>
    <row r="929" customFormat="false" ht="12.75" hidden="false" customHeight="false" outlineLevel="0" collapsed="false">
      <c r="A929" s="1" t="n">
        <v>3</v>
      </c>
      <c r="B929" s="1" t="n">
        <v>258631</v>
      </c>
      <c r="C929" s="1" t="s">
        <v>35</v>
      </c>
      <c r="D929" s="1" t="s">
        <v>2921</v>
      </c>
      <c r="E929" s="16" t="n">
        <v>46261</v>
      </c>
      <c r="F929" s="16" t="n">
        <v>46259</v>
      </c>
      <c r="G929" s="1" t="s">
        <v>152</v>
      </c>
      <c r="H929" s="1" t="n">
        <v>1608762</v>
      </c>
      <c r="I929" s="1" t="n">
        <v>11</v>
      </c>
      <c r="J929" s="1" t="s">
        <v>2905</v>
      </c>
      <c r="K929" s="66" t="n">
        <v>618.88</v>
      </c>
      <c r="N929" s="16" t="n">
        <v>46261</v>
      </c>
      <c r="O929" s="66" t="n">
        <f aca="false">SUMIFS($K:$K,$E:$E,N929)</f>
        <v>25496.09</v>
      </c>
    </row>
    <row r="930" customFormat="false" ht="12.75" hidden="false" customHeight="false" outlineLevel="0" collapsed="false">
      <c r="A930" s="1" t="n">
        <v>3</v>
      </c>
      <c r="B930" s="1" t="n">
        <v>906</v>
      </c>
      <c r="C930" s="1" t="s">
        <v>35</v>
      </c>
      <c r="D930" s="1" t="s">
        <v>2907</v>
      </c>
      <c r="E930" s="16" t="n">
        <v>46262</v>
      </c>
      <c r="F930" s="16" t="n">
        <v>46261</v>
      </c>
      <c r="G930" s="1" t="s">
        <v>139</v>
      </c>
      <c r="H930" s="1" t="n">
        <v>1618712</v>
      </c>
      <c r="I930" s="1" t="n">
        <v>1</v>
      </c>
      <c r="J930" s="1" t="s">
        <v>2905</v>
      </c>
      <c r="K930" s="66" t="n">
        <v>270</v>
      </c>
      <c r="N930" s="16" t="n">
        <v>46262</v>
      </c>
      <c r="O930" s="66" t="n">
        <f aca="false">SUMIFS($K:$K,$E:$E,N930)</f>
        <v>12831</v>
      </c>
    </row>
    <row r="931" customFormat="false" ht="12.75" hidden="false" customHeight="false" outlineLevel="0" collapsed="false">
      <c r="A931" s="1" t="n">
        <v>3</v>
      </c>
      <c r="B931" s="1" t="n">
        <v>1624838</v>
      </c>
      <c r="C931" s="1" t="s">
        <v>35</v>
      </c>
      <c r="D931" s="1" t="s">
        <v>2967</v>
      </c>
      <c r="E931" s="16" t="n">
        <v>46262</v>
      </c>
      <c r="F931" s="16" t="n">
        <v>46262</v>
      </c>
      <c r="G931" s="1" t="s">
        <v>214</v>
      </c>
      <c r="H931" s="1" t="n">
        <v>1613518</v>
      </c>
      <c r="I931" s="1" t="n">
        <v>11</v>
      </c>
      <c r="J931" s="1" t="s">
        <v>2905</v>
      </c>
      <c r="K931" s="66" t="n">
        <v>3300.46</v>
      </c>
      <c r="N931" s="16" t="n">
        <v>46262</v>
      </c>
      <c r="O931" s="66" t="n">
        <f aca="false">SUMIFS($K:$K,$E:$E,N931)</f>
        <v>12831</v>
      </c>
    </row>
    <row r="932" customFormat="false" ht="12.75" hidden="false" customHeight="false" outlineLevel="0" collapsed="false">
      <c r="A932" s="1" t="n">
        <v>3</v>
      </c>
      <c r="B932" s="1" t="n">
        <v>15198</v>
      </c>
      <c r="C932" s="1" t="s">
        <v>35</v>
      </c>
      <c r="D932" s="1" t="s">
        <v>2908</v>
      </c>
      <c r="E932" s="16" t="n">
        <v>46262</v>
      </c>
      <c r="F932" s="16" t="n">
        <v>46262</v>
      </c>
      <c r="G932" s="1" t="s">
        <v>157</v>
      </c>
      <c r="H932" s="1" t="n">
        <v>1614845</v>
      </c>
      <c r="I932" s="1" t="n">
        <v>11</v>
      </c>
      <c r="J932" s="1" t="s">
        <v>2905</v>
      </c>
      <c r="K932" s="66" t="n">
        <v>140</v>
      </c>
      <c r="N932" s="16" t="n">
        <v>46262</v>
      </c>
      <c r="O932" s="66" t="n">
        <f aca="false">SUMIFS($K:$K,$E:$E,N932)</f>
        <v>12831</v>
      </c>
    </row>
    <row r="933" customFormat="false" ht="12.75" hidden="false" customHeight="false" outlineLevel="0" collapsed="false">
      <c r="A933" s="1" t="n">
        <v>3</v>
      </c>
      <c r="B933" s="1" t="n">
        <v>1721625</v>
      </c>
      <c r="C933" s="1" t="s">
        <v>35</v>
      </c>
      <c r="D933" s="1" t="s">
        <v>2926</v>
      </c>
      <c r="E933" s="16" t="n">
        <v>46262</v>
      </c>
      <c r="F933" s="16" t="n">
        <v>46261</v>
      </c>
      <c r="G933" s="1" t="s">
        <v>63</v>
      </c>
      <c r="H933" s="1" t="n">
        <v>1614741</v>
      </c>
      <c r="I933" s="1" t="n">
        <v>11</v>
      </c>
      <c r="J933" s="1" t="s">
        <v>2905</v>
      </c>
      <c r="K933" s="66" t="n">
        <v>203.74</v>
      </c>
      <c r="N933" s="16" t="n">
        <v>46262</v>
      </c>
      <c r="O933" s="66" t="n">
        <f aca="false">SUMIFS($K:$K,$E:$E,N933)</f>
        <v>12831</v>
      </c>
    </row>
    <row r="934" customFormat="false" ht="12.75" hidden="false" customHeight="false" outlineLevel="0" collapsed="false">
      <c r="A934" s="1" t="n">
        <v>3</v>
      </c>
      <c r="B934" s="1" t="n">
        <v>2754</v>
      </c>
      <c r="C934" s="1" t="s">
        <v>2934</v>
      </c>
      <c r="D934" s="1" t="s">
        <v>2935</v>
      </c>
      <c r="E934" s="16" t="n">
        <v>46262</v>
      </c>
      <c r="F934" s="16" t="n">
        <v>46255</v>
      </c>
      <c r="G934" s="1" t="s">
        <v>279</v>
      </c>
      <c r="H934" s="1" t="n">
        <v>1613265</v>
      </c>
      <c r="I934" s="1" t="n">
        <v>11</v>
      </c>
      <c r="J934" s="1" t="s">
        <v>2905</v>
      </c>
      <c r="K934" s="66" t="n">
        <v>925</v>
      </c>
      <c r="N934" s="16" t="n">
        <v>46262</v>
      </c>
      <c r="O934" s="66" t="n">
        <f aca="false">SUMIFS($K:$K,$E:$E,N934)</f>
        <v>12831</v>
      </c>
    </row>
    <row r="935" customFormat="false" ht="12.75" hidden="false" customHeight="false" outlineLevel="0" collapsed="false">
      <c r="A935" s="1" t="n">
        <v>3</v>
      </c>
      <c r="B935" s="1" t="n">
        <v>2781</v>
      </c>
      <c r="C935" s="1" t="s">
        <v>2934</v>
      </c>
      <c r="D935" s="1" t="s">
        <v>2935</v>
      </c>
      <c r="E935" s="16" t="n">
        <v>46262</v>
      </c>
      <c r="F935" s="16" t="n">
        <v>46261</v>
      </c>
      <c r="G935" s="1" t="s">
        <v>279</v>
      </c>
      <c r="H935" s="1" t="n">
        <v>1613274</v>
      </c>
      <c r="I935" s="1" t="n">
        <v>11</v>
      </c>
      <c r="J935" s="1" t="s">
        <v>2905</v>
      </c>
      <c r="K935" s="66" t="n">
        <v>1455</v>
      </c>
      <c r="N935" s="16" t="n">
        <v>46262</v>
      </c>
      <c r="O935" s="66" t="n">
        <f aca="false">SUMIFS($K:$K,$E:$E,N935)</f>
        <v>12831</v>
      </c>
    </row>
    <row r="936" customFormat="false" ht="12.75" hidden="false" customHeight="false" outlineLevel="0" collapsed="false">
      <c r="A936" s="1" t="n">
        <v>3</v>
      </c>
      <c r="B936" s="1" t="n">
        <v>233</v>
      </c>
      <c r="C936" s="1" t="s">
        <v>189</v>
      </c>
      <c r="D936" s="1" t="s">
        <v>2941</v>
      </c>
      <c r="E936" s="16" t="n">
        <v>46262</v>
      </c>
      <c r="F936" s="16" t="n">
        <v>46261</v>
      </c>
      <c r="G936" s="1" t="s">
        <v>454</v>
      </c>
      <c r="H936" s="1" t="n">
        <v>1614735</v>
      </c>
      <c r="I936" s="1" t="n">
        <v>11</v>
      </c>
      <c r="J936" s="1" t="s">
        <v>2905</v>
      </c>
      <c r="K936" s="66" t="n">
        <v>249.5</v>
      </c>
      <c r="N936" s="16" t="n">
        <v>46262</v>
      </c>
      <c r="O936" s="66" t="n">
        <f aca="false">SUMIFS($K:$K,$E:$E,N936)</f>
        <v>12831</v>
      </c>
    </row>
    <row r="937" customFormat="false" ht="12.75" hidden="false" customHeight="false" outlineLevel="0" collapsed="false">
      <c r="A937" s="1" t="n">
        <v>3</v>
      </c>
      <c r="B937" s="1" t="n">
        <v>419</v>
      </c>
      <c r="C937" s="1" t="s">
        <v>35</v>
      </c>
      <c r="D937" s="1" t="s">
        <v>2922</v>
      </c>
      <c r="E937" s="16" t="n">
        <v>46262</v>
      </c>
      <c r="F937" s="16" t="n">
        <v>46262</v>
      </c>
      <c r="G937" s="1" t="s">
        <v>288</v>
      </c>
      <c r="H937" s="1" t="n">
        <v>1618414</v>
      </c>
      <c r="I937" s="1" t="n">
        <v>1</v>
      </c>
      <c r="J937" s="1" t="s">
        <v>2905</v>
      </c>
      <c r="K937" s="66" t="n">
        <v>672.5</v>
      </c>
      <c r="N937" s="16" t="n">
        <v>46262</v>
      </c>
      <c r="O937" s="66" t="n">
        <f aca="false">SUMIFS($K:$K,$E:$E,N937)</f>
        <v>12831</v>
      </c>
    </row>
    <row r="938" customFormat="false" ht="12.75" hidden="false" customHeight="false" outlineLevel="0" collapsed="false">
      <c r="A938" s="1" t="n">
        <v>3</v>
      </c>
      <c r="B938" s="1" t="n">
        <v>312577</v>
      </c>
      <c r="C938" s="1" t="s">
        <v>35</v>
      </c>
      <c r="D938" s="1" t="s">
        <v>2961</v>
      </c>
      <c r="E938" s="16" t="n">
        <v>46262</v>
      </c>
      <c r="F938" s="16" t="n">
        <v>46261</v>
      </c>
      <c r="G938" s="1" t="s">
        <v>80</v>
      </c>
      <c r="H938" s="1" t="n">
        <v>1613526</v>
      </c>
      <c r="I938" s="1" t="n">
        <v>11</v>
      </c>
      <c r="J938" s="1" t="s">
        <v>2905</v>
      </c>
      <c r="K938" s="66" t="n">
        <v>3195.3</v>
      </c>
      <c r="N938" s="16" t="n">
        <v>46262</v>
      </c>
      <c r="O938" s="66" t="n">
        <f aca="false">SUMIFS($K:$K,$E:$E,N938)</f>
        <v>12831</v>
      </c>
    </row>
    <row r="939" customFormat="false" ht="12.75" hidden="false" customHeight="false" outlineLevel="0" collapsed="false">
      <c r="A939" s="1" t="n">
        <v>3</v>
      </c>
      <c r="B939" s="1" t="n">
        <v>4551</v>
      </c>
      <c r="C939" s="1" t="s">
        <v>35</v>
      </c>
      <c r="D939" s="1" t="s">
        <v>2906</v>
      </c>
      <c r="E939" s="16" t="n">
        <v>46262</v>
      </c>
      <c r="F939" s="16" t="n">
        <v>46262</v>
      </c>
      <c r="G939" s="1" t="s">
        <v>99</v>
      </c>
      <c r="H939" s="1" t="n">
        <v>1613433</v>
      </c>
      <c r="I939" s="1" t="n">
        <v>6</v>
      </c>
      <c r="J939" s="1" t="s">
        <v>2905</v>
      </c>
      <c r="K939" s="66" t="n">
        <v>250</v>
      </c>
      <c r="N939" s="16" t="n">
        <v>46262</v>
      </c>
      <c r="O939" s="66" t="n">
        <f aca="false">SUMIFS($K:$K,$E:$E,N939)</f>
        <v>12831</v>
      </c>
    </row>
    <row r="940" customFormat="false" ht="12.75" hidden="false" customHeight="false" outlineLevel="0" collapsed="false">
      <c r="A940" s="1" t="n">
        <v>3</v>
      </c>
      <c r="B940" s="1" t="n">
        <v>4552</v>
      </c>
      <c r="C940" s="1" t="s">
        <v>35</v>
      </c>
      <c r="D940" s="1" t="s">
        <v>2906</v>
      </c>
      <c r="E940" s="16" t="n">
        <v>46262</v>
      </c>
      <c r="F940" s="16" t="n">
        <v>46262</v>
      </c>
      <c r="G940" s="1" t="s">
        <v>99</v>
      </c>
      <c r="H940" s="1" t="n">
        <v>1613449</v>
      </c>
      <c r="I940" s="1" t="n">
        <v>6</v>
      </c>
      <c r="J940" s="1" t="s">
        <v>2905</v>
      </c>
      <c r="K940" s="66" t="n">
        <v>75</v>
      </c>
      <c r="N940" s="16" t="n">
        <v>46262</v>
      </c>
      <c r="O940" s="66" t="n">
        <f aca="false">SUMIFS($K:$K,$E:$E,N940)</f>
        <v>12831</v>
      </c>
    </row>
    <row r="941" customFormat="false" ht="12.75" hidden="false" customHeight="false" outlineLevel="0" collapsed="false">
      <c r="A941" s="1" t="n">
        <v>3</v>
      </c>
      <c r="B941" s="1" t="n">
        <v>4553</v>
      </c>
      <c r="C941" s="1" t="s">
        <v>35</v>
      </c>
      <c r="D941" s="1" t="s">
        <v>2906</v>
      </c>
      <c r="E941" s="16" t="n">
        <v>46262</v>
      </c>
      <c r="F941" s="16" t="n">
        <v>46262</v>
      </c>
      <c r="G941" s="1" t="s">
        <v>99</v>
      </c>
      <c r="H941" s="1" t="n">
        <v>1614834</v>
      </c>
      <c r="I941" s="1" t="n">
        <v>6</v>
      </c>
      <c r="J941" s="1" t="s">
        <v>2905</v>
      </c>
      <c r="K941" s="66" t="n">
        <v>2094.5</v>
      </c>
      <c r="N941" s="16" t="n">
        <v>46262</v>
      </c>
      <c r="O941" s="66" t="n">
        <f aca="false">SUMIFS($K:$K,$E:$E,N941)</f>
        <v>12831</v>
      </c>
    </row>
    <row r="942" customFormat="false" ht="12.75" hidden="false" customHeight="false" outlineLevel="0" collapsed="false">
      <c r="A942" s="1" t="n">
        <v>3</v>
      </c>
      <c r="B942" s="1" t="n">
        <v>3357</v>
      </c>
      <c r="C942" s="1" t="s">
        <v>35</v>
      </c>
      <c r="D942" s="1" t="s">
        <v>3012</v>
      </c>
      <c r="E942" s="16" t="n">
        <v>46263</v>
      </c>
      <c r="F942" s="16" t="n">
        <v>46261</v>
      </c>
      <c r="G942" s="1" t="s">
        <v>467</v>
      </c>
      <c r="H942" s="1" t="n">
        <v>1618457</v>
      </c>
      <c r="I942" s="1" t="n">
        <v>11</v>
      </c>
      <c r="J942" s="1" t="s">
        <v>2905</v>
      </c>
      <c r="K942" s="66" t="n">
        <v>1831.54</v>
      </c>
      <c r="N942" s="16" t="n">
        <v>46263</v>
      </c>
      <c r="O942" s="66" t="n">
        <f aca="false">SUMIFS($K:$K,$E:$E,N942)</f>
        <v>4584.02</v>
      </c>
    </row>
    <row r="943" customFormat="false" ht="12.75" hidden="false" customHeight="false" outlineLevel="0" collapsed="false">
      <c r="A943" s="1" t="n">
        <v>3</v>
      </c>
      <c r="B943" s="1" t="n">
        <v>1432810</v>
      </c>
      <c r="C943" s="1" t="s">
        <v>35</v>
      </c>
      <c r="D943" s="1" t="s">
        <v>2917</v>
      </c>
      <c r="E943" s="16" t="n">
        <v>46263</v>
      </c>
      <c r="F943" s="16" t="n">
        <v>46258</v>
      </c>
      <c r="G943" s="1" t="s">
        <v>87</v>
      </c>
      <c r="H943" s="1" t="n">
        <v>1618371</v>
      </c>
      <c r="I943" s="1" t="n">
        <v>11</v>
      </c>
      <c r="J943" s="1" t="s">
        <v>2905</v>
      </c>
      <c r="K943" s="66" t="n">
        <v>390</v>
      </c>
      <c r="N943" s="16" t="n">
        <v>46263</v>
      </c>
      <c r="O943" s="66" t="n">
        <f aca="false">SUMIFS($K:$K,$E:$E,N943)</f>
        <v>4584.02</v>
      </c>
    </row>
    <row r="944" customFormat="false" ht="12.75" hidden="false" customHeight="false" outlineLevel="0" collapsed="false">
      <c r="A944" s="1" t="n">
        <v>3</v>
      </c>
      <c r="B944" s="1" t="n">
        <v>1264637</v>
      </c>
      <c r="C944" s="1" t="s">
        <v>35</v>
      </c>
      <c r="D944" s="1" t="s">
        <v>2918</v>
      </c>
      <c r="E944" s="16" t="n">
        <v>46263</v>
      </c>
      <c r="F944" s="16" t="n">
        <v>46262</v>
      </c>
      <c r="G944" s="1" t="s">
        <v>207</v>
      </c>
      <c r="H944" s="1" t="n">
        <v>1618390</v>
      </c>
      <c r="I944" s="1" t="n">
        <v>11</v>
      </c>
      <c r="J944" s="1" t="s">
        <v>2905</v>
      </c>
      <c r="K944" s="66" t="n">
        <v>1807.2</v>
      </c>
      <c r="N944" s="16" t="n">
        <v>46263</v>
      </c>
      <c r="O944" s="66" t="n">
        <f aca="false">SUMIFS($K:$K,$E:$E,N944)</f>
        <v>4584.02</v>
      </c>
    </row>
    <row r="945" customFormat="false" ht="12.75" hidden="false" customHeight="false" outlineLevel="0" collapsed="false">
      <c r="A945" s="1" t="n">
        <v>3</v>
      </c>
      <c r="B945" s="1" t="n">
        <v>4554</v>
      </c>
      <c r="C945" s="1" t="s">
        <v>35</v>
      </c>
      <c r="D945" s="1" t="s">
        <v>2906</v>
      </c>
      <c r="E945" s="16" t="n">
        <v>46263</v>
      </c>
      <c r="F945" s="16" t="n">
        <v>46263</v>
      </c>
      <c r="G945" s="1" t="s">
        <v>99</v>
      </c>
      <c r="H945" s="1" t="n">
        <v>1618598</v>
      </c>
      <c r="I945" s="1" t="n">
        <v>6</v>
      </c>
      <c r="J945" s="1" t="s">
        <v>2905</v>
      </c>
      <c r="K945" s="66" t="n">
        <v>125</v>
      </c>
      <c r="N945" s="16" t="n">
        <v>46263</v>
      </c>
      <c r="O945" s="66" t="n">
        <f aca="false">SUMIFS($K:$K,$E:$E,N945)</f>
        <v>4584.02</v>
      </c>
    </row>
    <row r="946" customFormat="false" ht="12.75" hidden="false" customHeight="false" outlineLevel="0" collapsed="false">
      <c r="A946" s="1" t="n">
        <v>3</v>
      </c>
      <c r="B946" s="1" t="n">
        <v>4556</v>
      </c>
      <c r="C946" s="1" t="s">
        <v>35</v>
      </c>
      <c r="D946" s="1" t="s">
        <v>2906</v>
      </c>
      <c r="E946" s="16" t="n">
        <v>46263</v>
      </c>
      <c r="F946" s="16" t="n">
        <v>46263</v>
      </c>
      <c r="G946" s="1" t="s">
        <v>99</v>
      </c>
      <c r="H946" s="1" t="n">
        <v>1618642</v>
      </c>
      <c r="I946" s="1" t="n">
        <v>6</v>
      </c>
      <c r="J946" s="1" t="s">
        <v>2905</v>
      </c>
      <c r="K946" s="66" t="n">
        <v>321</v>
      </c>
      <c r="N946" s="16" t="n">
        <v>46263</v>
      </c>
      <c r="O946" s="66" t="n">
        <f aca="false">SUMIFS($K:$K,$E:$E,N946)</f>
        <v>4584.02</v>
      </c>
    </row>
    <row r="947" customFormat="false" ht="12.75" hidden="false" customHeight="false" outlineLevel="0" collapsed="false">
      <c r="A947" s="1" t="n">
        <v>3</v>
      </c>
      <c r="B947" s="1" t="n">
        <v>4561</v>
      </c>
      <c r="C947" s="1" t="s">
        <v>35</v>
      </c>
      <c r="D947" s="1" t="s">
        <v>2906</v>
      </c>
      <c r="E947" s="16" t="n">
        <v>46263</v>
      </c>
      <c r="F947" s="16" t="n">
        <v>46263</v>
      </c>
      <c r="G947" s="1" t="s">
        <v>99</v>
      </c>
      <c r="H947" s="1" t="n">
        <v>1619056</v>
      </c>
      <c r="I947" s="1" t="n">
        <v>6</v>
      </c>
      <c r="J947" s="1" t="s">
        <v>2905</v>
      </c>
      <c r="K947" s="66" t="n">
        <v>109.28</v>
      </c>
      <c r="N947" s="16" t="n">
        <v>46263</v>
      </c>
      <c r="O947" s="66" t="n">
        <f aca="false">SUMIFS($K:$K,$E:$E,N947)</f>
        <v>4584.02</v>
      </c>
    </row>
    <row r="948" customFormat="false" ht="12.75" hidden="false" customHeight="false" outlineLevel="0" collapsed="false">
      <c r="A948" s="1" t="n">
        <v>3</v>
      </c>
      <c r="B948" s="1" t="n">
        <v>628</v>
      </c>
      <c r="C948" s="1" t="s">
        <v>35</v>
      </c>
      <c r="D948" s="1" t="s">
        <v>2939</v>
      </c>
      <c r="E948" s="16" t="n">
        <v>46265</v>
      </c>
      <c r="F948" s="16" t="n">
        <v>46262</v>
      </c>
      <c r="G948" s="1" t="s">
        <v>162</v>
      </c>
      <c r="H948" s="1" t="n">
        <v>1628697</v>
      </c>
      <c r="I948" s="1" t="n">
        <v>11</v>
      </c>
      <c r="J948" s="1" t="s">
        <v>2905</v>
      </c>
      <c r="K948" s="66" t="n">
        <v>240</v>
      </c>
      <c r="N948" s="16" t="n">
        <v>46265</v>
      </c>
      <c r="O948" s="66" t="n">
        <f aca="false">SUMIFS($K:$K,$E:$E,N948)</f>
        <v>14331.53</v>
      </c>
    </row>
    <row r="949" customFormat="false" ht="12.75" hidden="false" customHeight="false" outlineLevel="0" collapsed="false">
      <c r="A949" s="1" t="n">
        <v>3</v>
      </c>
      <c r="B949" s="1" t="n">
        <v>1625096</v>
      </c>
      <c r="C949" s="1" t="s">
        <v>35</v>
      </c>
      <c r="D949" s="1" t="s">
        <v>2967</v>
      </c>
      <c r="E949" s="16" t="n">
        <v>46265</v>
      </c>
      <c r="F949" s="16" t="n">
        <v>46264</v>
      </c>
      <c r="G949" s="1" t="s">
        <v>214</v>
      </c>
      <c r="H949" s="1" t="n">
        <v>1628985</v>
      </c>
      <c r="I949" s="1" t="n">
        <v>11</v>
      </c>
      <c r="J949" s="1" t="s">
        <v>2905</v>
      </c>
      <c r="K949" s="66" t="n">
        <v>500.8</v>
      </c>
      <c r="N949" s="16" t="n">
        <v>46265</v>
      </c>
      <c r="O949" s="66" t="n">
        <f aca="false">SUMIFS($K:$K,$E:$E,N949)</f>
        <v>14331.53</v>
      </c>
    </row>
    <row r="950" customFormat="false" ht="12.75" hidden="false" customHeight="false" outlineLevel="0" collapsed="false">
      <c r="A950" s="1" t="n">
        <v>3</v>
      </c>
      <c r="B950" s="1" t="n">
        <v>1452</v>
      </c>
      <c r="C950" s="1" t="s">
        <v>35</v>
      </c>
      <c r="D950" s="1" t="s">
        <v>2958</v>
      </c>
      <c r="E950" s="16" t="n">
        <v>46265</v>
      </c>
      <c r="F950" s="16" t="n">
        <v>46263</v>
      </c>
      <c r="G950" s="1" t="s">
        <v>344</v>
      </c>
      <c r="H950" s="1" t="n">
        <v>1628676</v>
      </c>
      <c r="I950" s="1" t="n">
        <v>11</v>
      </c>
      <c r="J950" s="1" t="s">
        <v>2905</v>
      </c>
      <c r="K950" s="66" t="n">
        <v>734.25</v>
      </c>
      <c r="N950" s="16" t="n">
        <v>46265</v>
      </c>
      <c r="O950" s="66" t="n">
        <f aca="false">SUMIFS($K:$K,$E:$E,N950)</f>
        <v>14331.53</v>
      </c>
    </row>
    <row r="951" customFormat="false" ht="12.75" hidden="false" customHeight="false" outlineLevel="0" collapsed="false">
      <c r="A951" s="1" t="n">
        <v>3</v>
      </c>
      <c r="B951" s="1" t="n">
        <v>15055</v>
      </c>
      <c r="C951" s="1" t="s">
        <v>35</v>
      </c>
      <c r="D951" s="1" t="s">
        <v>2908</v>
      </c>
      <c r="E951" s="16" t="n">
        <v>46265</v>
      </c>
      <c r="F951" s="16" t="n">
        <v>46241</v>
      </c>
      <c r="G951" s="1" t="s">
        <v>157</v>
      </c>
      <c r="H951" s="1" t="n">
        <v>1629384</v>
      </c>
      <c r="I951" s="1" t="n">
        <v>11</v>
      </c>
      <c r="J951" s="1" t="s">
        <v>2905</v>
      </c>
      <c r="K951" s="66" t="n">
        <v>270</v>
      </c>
      <c r="N951" s="16" t="n">
        <v>46265</v>
      </c>
      <c r="O951" s="66" t="n">
        <f aca="false">SUMIFS($K:$K,$E:$E,N951)</f>
        <v>14331.53</v>
      </c>
    </row>
    <row r="952" customFormat="false" ht="12.75" hidden="false" customHeight="false" outlineLevel="0" collapsed="false">
      <c r="A952" s="1" t="n">
        <v>3</v>
      </c>
      <c r="B952" s="1" t="n">
        <v>219</v>
      </c>
      <c r="C952" s="1" t="s">
        <v>35</v>
      </c>
      <c r="D952" s="1" t="s">
        <v>3021</v>
      </c>
      <c r="E952" s="16" t="n">
        <v>46265</v>
      </c>
      <c r="F952" s="16" t="n">
        <v>46261</v>
      </c>
      <c r="G952" s="1" t="s">
        <v>1638</v>
      </c>
      <c r="H952" s="1" t="n">
        <v>1629377</v>
      </c>
      <c r="I952" s="1" t="n">
        <v>11</v>
      </c>
      <c r="J952" s="1" t="s">
        <v>2905</v>
      </c>
      <c r="K952" s="66" t="n">
        <v>180</v>
      </c>
      <c r="N952" s="16" t="n">
        <v>46265</v>
      </c>
      <c r="O952" s="66" t="n">
        <f aca="false">SUMIFS($K:$K,$E:$E,N952)</f>
        <v>14331.53</v>
      </c>
    </row>
    <row r="953" customFormat="false" ht="12.75" hidden="false" customHeight="false" outlineLevel="0" collapsed="false">
      <c r="A953" s="1" t="n">
        <v>3</v>
      </c>
      <c r="B953" s="1" t="n">
        <v>7164</v>
      </c>
      <c r="C953" s="1" t="s">
        <v>35</v>
      </c>
      <c r="D953" s="1" t="s">
        <v>2942</v>
      </c>
      <c r="E953" s="16" t="n">
        <v>46265</v>
      </c>
      <c r="F953" s="16" t="n">
        <v>46263</v>
      </c>
      <c r="G953" s="1" t="s">
        <v>528</v>
      </c>
      <c r="H953" s="1" t="n">
        <v>1629257</v>
      </c>
      <c r="I953" s="1" t="n">
        <v>11</v>
      </c>
      <c r="J953" s="1" t="s">
        <v>2905</v>
      </c>
      <c r="K953" s="66" t="n">
        <v>310</v>
      </c>
      <c r="N953" s="16" t="n">
        <v>46265</v>
      </c>
      <c r="O953" s="66" t="n">
        <f aca="false">SUMIFS($K:$K,$E:$E,N953)</f>
        <v>14331.53</v>
      </c>
    </row>
    <row r="954" customFormat="false" ht="12.75" hidden="false" customHeight="false" outlineLevel="0" collapsed="false">
      <c r="A954" s="1" t="n">
        <v>3</v>
      </c>
      <c r="B954" s="1" t="n">
        <v>7845</v>
      </c>
      <c r="C954" s="1" t="s">
        <v>35</v>
      </c>
      <c r="D954" s="1" t="s">
        <v>3044</v>
      </c>
      <c r="E954" s="16" t="n">
        <v>46265</v>
      </c>
      <c r="F954" s="16" t="n">
        <v>46263</v>
      </c>
      <c r="G954" s="1" t="s">
        <v>2508</v>
      </c>
      <c r="H954" s="1" t="n">
        <v>1629205</v>
      </c>
      <c r="I954" s="1" t="n">
        <v>11</v>
      </c>
      <c r="J954" s="1" t="s">
        <v>2905</v>
      </c>
      <c r="K954" s="66" t="n">
        <v>209.94</v>
      </c>
      <c r="N954" s="16" t="n">
        <v>46265</v>
      </c>
      <c r="O954" s="66" t="n">
        <f aca="false">SUMIFS($K:$K,$E:$E,N954)</f>
        <v>14331.53</v>
      </c>
    </row>
    <row r="955" customFormat="false" ht="12.75" hidden="false" customHeight="false" outlineLevel="0" collapsed="false">
      <c r="A955" s="1" t="n">
        <v>3</v>
      </c>
      <c r="B955" s="1" t="n">
        <v>1432808</v>
      </c>
      <c r="C955" s="1" t="s">
        <v>35</v>
      </c>
      <c r="D955" s="1" t="s">
        <v>2917</v>
      </c>
      <c r="E955" s="16" t="n">
        <v>46265</v>
      </c>
      <c r="F955" s="16" t="n">
        <v>46258</v>
      </c>
      <c r="G955" s="1" t="s">
        <v>87</v>
      </c>
      <c r="H955" s="1" t="n">
        <v>1628737</v>
      </c>
      <c r="I955" s="1" t="n">
        <v>11</v>
      </c>
      <c r="J955" s="1" t="s">
        <v>2905</v>
      </c>
      <c r="K955" s="66" t="n">
        <v>1286.8</v>
      </c>
      <c r="N955" s="16" t="n">
        <v>46265</v>
      </c>
      <c r="O955" s="66" t="n">
        <f aca="false">SUMIFS($K:$K,$E:$E,N955)</f>
        <v>14331.53</v>
      </c>
    </row>
    <row r="956" customFormat="false" ht="12.75" hidden="false" customHeight="false" outlineLevel="0" collapsed="false">
      <c r="A956" s="1" t="n">
        <v>3</v>
      </c>
      <c r="B956" s="1" t="n">
        <v>1435316</v>
      </c>
      <c r="C956" s="1" t="s">
        <v>35</v>
      </c>
      <c r="D956" s="1" t="s">
        <v>2917</v>
      </c>
      <c r="E956" s="16" t="n">
        <v>46265</v>
      </c>
      <c r="F956" s="16" t="n">
        <v>46260</v>
      </c>
      <c r="G956" s="1" t="s">
        <v>87</v>
      </c>
      <c r="H956" s="1" t="n">
        <v>1628782</v>
      </c>
      <c r="I956" s="1" t="n">
        <v>11</v>
      </c>
      <c r="J956" s="1" t="s">
        <v>2905</v>
      </c>
      <c r="K956" s="66" t="n">
        <v>730</v>
      </c>
      <c r="N956" s="16" t="n">
        <v>46265</v>
      </c>
      <c r="O956" s="66" t="n">
        <f aca="false">SUMIFS($K:$K,$E:$E,N956)</f>
        <v>14331.53</v>
      </c>
    </row>
    <row r="957" customFormat="false" ht="12.75" hidden="false" customHeight="false" outlineLevel="0" collapsed="false">
      <c r="A957" s="1" t="n">
        <v>3</v>
      </c>
      <c r="B957" s="1" t="n">
        <v>15210</v>
      </c>
      <c r="C957" s="1" t="s">
        <v>35</v>
      </c>
      <c r="D957" s="1" t="s">
        <v>2983</v>
      </c>
      <c r="E957" s="16" t="n">
        <v>46265</v>
      </c>
      <c r="F957" s="16" t="n">
        <v>46263</v>
      </c>
      <c r="G957" s="1" t="s">
        <v>412</v>
      </c>
      <c r="H957" s="1" t="n">
        <v>1633547</v>
      </c>
      <c r="I957" s="1" t="n">
        <v>11</v>
      </c>
      <c r="J957" s="1" t="s">
        <v>2905</v>
      </c>
      <c r="K957" s="66" t="n">
        <v>7365.6</v>
      </c>
      <c r="N957" s="16" t="n">
        <v>46265</v>
      </c>
      <c r="O957" s="66" t="n">
        <f aca="false">SUMIFS($K:$K,$E:$E,N957)</f>
        <v>14331.53</v>
      </c>
    </row>
    <row r="958" customFormat="false" ht="12.75" hidden="false" customHeight="false" outlineLevel="0" collapsed="false">
      <c r="A958" s="1" t="n">
        <v>3</v>
      </c>
      <c r="B958" s="1" t="n">
        <v>3360</v>
      </c>
      <c r="C958" s="1" t="s">
        <v>35</v>
      </c>
      <c r="D958" s="1" t="s">
        <v>3036</v>
      </c>
      <c r="E958" s="16" t="n">
        <v>46265</v>
      </c>
      <c r="F958" s="16" t="n">
        <v>46265</v>
      </c>
      <c r="G958" s="1" t="s">
        <v>2224</v>
      </c>
      <c r="H958" s="1" t="n">
        <v>1638312</v>
      </c>
      <c r="I958" s="1" t="n">
        <v>11</v>
      </c>
      <c r="J958" s="1" t="s">
        <v>2905</v>
      </c>
      <c r="K958" s="66" t="n">
        <v>300</v>
      </c>
      <c r="N958" s="16" t="n">
        <v>46265</v>
      </c>
      <c r="O958" s="66" t="n">
        <f aca="false">SUMIFS($K:$K,$E:$E,N958)</f>
        <v>14331.53</v>
      </c>
    </row>
    <row r="959" customFormat="false" ht="12.75" hidden="false" customHeight="false" outlineLevel="0" collapsed="false">
      <c r="A959" s="1" t="n">
        <v>3</v>
      </c>
      <c r="B959" s="1" t="n">
        <v>4562</v>
      </c>
      <c r="C959" s="1" t="s">
        <v>35</v>
      </c>
      <c r="D959" s="1" t="s">
        <v>2906</v>
      </c>
      <c r="E959" s="16" t="n">
        <v>46265</v>
      </c>
      <c r="F959" s="16" t="n">
        <v>46265</v>
      </c>
      <c r="G959" s="1" t="s">
        <v>99</v>
      </c>
      <c r="H959" s="1" t="n">
        <v>1628790</v>
      </c>
      <c r="I959" s="1" t="n">
        <v>6</v>
      </c>
      <c r="J959" s="1" t="s">
        <v>2905</v>
      </c>
      <c r="K959" s="66" t="n">
        <v>132</v>
      </c>
      <c r="N959" s="16" t="n">
        <v>46265</v>
      </c>
      <c r="O959" s="66" t="n">
        <f aca="false">SUMIFS($K:$K,$E:$E,N959)</f>
        <v>14331.53</v>
      </c>
    </row>
    <row r="960" customFormat="false" ht="12.75" hidden="false" customHeight="false" outlineLevel="0" collapsed="false">
      <c r="A960" s="1" t="n">
        <v>3</v>
      </c>
      <c r="B960" s="1" t="n">
        <v>4563</v>
      </c>
      <c r="C960" s="1" t="s">
        <v>35</v>
      </c>
      <c r="D960" s="1" t="s">
        <v>2906</v>
      </c>
      <c r="E960" s="16" t="n">
        <v>46265</v>
      </c>
      <c r="F960" s="16" t="n">
        <v>46265</v>
      </c>
      <c r="G960" s="1" t="s">
        <v>99</v>
      </c>
      <c r="H960" s="1" t="n">
        <v>1628933</v>
      </c>
      <c r="I960" s="1" t="n">
        <v>6</v>
      </c>
      <c r="J960" s="1" t="s">
        <v>2905</v>
      </c>
      <c r="K960" s="66" t="n">
        <v>300</v>
      </c>
      <c r="N960" s="16" t="n">
        <v>46265</v>
      </c>
      <c r="O960" s="66" t="n">
        <f aca="false">SUMIFS($K:$K,$E:$E,N960)</f>
        <v>14331.53</v>
      </c>
    </row>
    <row r="961" customFormat="false" ht="12.75" hidden="false" customHeight="false" outlineLevel="0" collapsed="false">
      <c r="A961" s="1" t="n">
        <v>3</v>
      </c>
      <c r="B961" s="1" t="n">
        <v>4564</v>
      </c>
      <c r="C961" s="1" t="s">
        <v>35</v>
      </c>
      <c r="D961" s="1" t="s">
        <v>2906</v>
      </c>
      <c r="E961" s="16" t="n">
        <v>46265</v>
      </c>
      <c r="F961" s="16" t="n">
        <v>46265</v>
      </c>
      <c r="G961" s="1" t="s">
        <v>99</v>
      </c>
      <c r="H961" s="1" t="n">
        <v>1629037</v>
      </c>
      <c r="I961" s="1" t="n">
        <v>6</v>
      </c>
      <c r="J961" s="1" t="s">
        <v>2905</v>
      </c>
      <c r="K961" s="66" t="n">
        <v>125</v>
      </c>
      <c r="N961" s="16" t="n">
        <v>46265</v>
      </c>
      <c r="O961" s="66" t="n">
        <f aca="false">SUMIFS($K:$K,$E:$E,N961)</f>
        <v>14331.53</v>
      </c>
    </row>
    <row r="962" customFormat="false" ht="12.75" hidden="false" customHeight="false" outlineLevel="0" collapsed="false">
      <c r="A962" s="1" t="n">
        <v>3</v>
      </c>
      <c r="B962" s="1" t="n">
        <v>48290</v>
      </c>
      <c r="C962" s="1" t="s">
        <v>408</v>
      </c>
      <c r="D962" s="1" t="s">
        <v>2984</v>
      </c>
      <c r="E962" s="16" t="n">
        <v>46265</v>
      </c>
      <c r="F962" s="16" t="n">
        <v>46263</v>
      </c>
      <c r="G962" s="1" t="s">
        <v>2985</v>
      </c>
      <c r="H962" s="1" t="n">
        <v>1628853</v>
      </c>
      <c r="I962" s="1" t="n">
        <v>11</v>
      </c>
      <c r="J962" s="1" t="s">
        <v>2905</v>
      </c>
      <c r="K962" s="66" t="n">
        <v>795</v>
      </c>
      <c r="N962" s="16" t="n">
        <v>46265</v>
      </c>
      <c r="O962" s="66" t="n">
        <f aca="false">SUMIFS($K:$K,$E:$E,N962)</f>
        <v>14331.53</v>
      </c>
    </row>
    <row r="963" customFormat="false" ht="12.75" hidden="false" customHeight="false" outlineLevel="0" collapsed="false">
      <c r="A963" s="1" t="n">
        <v>3</v>
      </c>
      <c r="B963" s="1" t="n">
        <v>12956</v>
      </c>
      <c r="C963" s="1" t="s">
        <v>35</v>
      </c>
      <c r="D963" s="1" t="s">
        <v>3013</v>
      </c>
      <c r="E963" s="16" t="n">
        <v>46265</v>
      </c>
      <c r="F963" s="16" t="n">
        <v>46254</v>
      </c>
      <c r="G963" s="1" t="s">
        <v>1657</v>
      </c>
      <c r="H963" s="1" t="n">
        <v>1633752</v>
      </c>
      <c r="I963" s="1" t="n">
        <v>11</v>
      </c>
      <c r="J963" s="1" t="s">
        <v>2905</v>
      </c>
      <c r="K963" s="66" t="n">
        <v>611.38</v>
      </c>
      <c r="N963" s="16" t="n">
        <v>46265</v>
      </c>
      <c r="O963" s="66" t="n">
        <f aca="false">SUMIFS($K:$K,$E:$E,N963)</f>
        <v>14331.53</v>
      </c>
    </row>
    <row r="964" customFormat="false" ht="12.75" hidden="false" customHeight="false" outlineLevel="0" collapsed="false">
      <c r="A964" s="1" t="n">
        <v>3</v>
      </c>
      <c r="B964" s="1" t="n">
        <v>589581</v>
      </c>
      <c r="C964" s="1" t="s">
        <v>35</v>
      </c>
      <c r="D964" s="1" t="s">
        <v>2993</v>
      </c>
      <c r="E964" s="16" t="n">
        <v>46265</v>
      </c>
      <c r="F964" s="16" t="n">
        <v>46262</v>
      </c>
      <c r="G964" s="1" t="s">
        <v>77</v>
      </c>
      <c r="H964" s="1" t="n">
        <v>1633744</v>
      </c>
      <c r="I964" s="1" t="n">
        <v>11</v>
      </c>
      <c r="J964" s="1" t="s">
        <v>2905</v>
      </c>
      <c r="K964" s="66" t="n">
        <v>240.76</v>
      </c>
      <c r="N964" s="16" t="n">
        <v>46265</v>
      </c>
      <c r="O964" s="66" t="n">
        <f aca="false">SUMIFS($K:$K,$E:$E,N964)</f>
        <v>14331.53</v>
      </c>
    </row>
    <row r="965" customFormat="false" ht="12.75" hidden="false" customHeight="false" outlineLevel="0" collapsed="false">
      <c r="A965" s="1" t="n">
        <v>3</v>
      </c>
      <c r="B965" s="1" t="n">
        <v>175722</v>
      </c>
      <c r="C965" s="1" t="s">
        <v>35</v>
      </c>
      <c r="D965" s="1" t="s">
        <v>2911</v>
      </c>
      <c r="E965" s="16" t="n">
        <v>46266</v>
      </c>
      <c r="F965" s="16" t="n">
        <v>46265</v>
      </c>
      <c r="G965" s="1" t="s">
        <v>95</v>
      </c>
      <c r="H965" s="1" t="n">
        <v>1635176</v>
      </c>
      <c r="I965" s="1" t="n">
        <v>11</v>
      </c>
      <c r="J965" s="1" t="s">
        <v>2905</v>
      </c>
      <c r="K965" s="66" t="n">
        <v>4329.38</v>
      </c>
      <c r="N965" s="16" t="n">
        <v>46266</v>
      </c>
      <c r="O965" s="66" t="n">
        <f aca="false">SUMIFS($K:$K,$E:$E,N965)</f>
        <v>7695.88</v>
      </c>
    </row>
    <row r="966" customFormat="false" ht="12.75" hidden="false" customHeight="false" outlineLevel="0" collapsed="false">
      <c r="A966" s="1" t="n">
        <v>3</v>
      </c>
      <c r="B966" s="1" t="n">
        <v>15225</v>
      </c>
      <c r="C966" s="1" t="s">
        <v>35</v>
      </c>
      <c r="D966" s="1" t="s">
        <v>2908</v>
      </c>
      <c r="E966" s="16" t="n">
        <v>46266</v>
      </c>
      <c r="F966" s="16" t="n">
        <v>46266</v>
      </c>
      <c r="G966" s="1" t="s">
        <v>157</v>
      </c>
      <c r="H966" s="1" t="n">
        <v>1635095</v>
      </c>
      <c r="I966" s="1" t="n">
        <v>11</v>
      </c>
      <c r="J966" s="1" t="s">
        <v>2905</v>
      </c>
      <c r="K966" s="66" t="n">
        <v>550</v>
      </c>
      <c r="N966" s="16" t="n">
        <v>46266</v>
      </c>
      <c r="O966" s="66" t="n">
        <f aca="false">SUMIFS($K:$K,$E:$E,N966)</f>
        <v>7695.88</v>
      </c>
    </row>
    <row r="967" customFormat="false" ht="12.75" hidden="false" customHeight="false" outlineLevel="0" collapsed="false">
      <c r="A967" s="1" t="n">
        <v>3</v>
      </c>
      <c r="B967" s="1" t="n">
        <v>4567</v>
      </c>
      <c r="C967" s="1" t="s">
        <v>35</v>
      </c>
      <c r="D967" s="1" t="s">
        <v>2906</v>
      </c>
      <c r="E967" s="16" t="n">
        <v>46266</v>
      </c>
      <c r="F967" s="16" t="n">
        <v>46266</v>
      </c>
      <c r="G967" s="1" t="s">
        <v>99</v>
      </c>
      <c r="H967" s="1" t="n">
        <v>1634984</v>
      </c>
      <c r="I967" s="1" t="n">
        <v>6</v>
      </c>
      <c r="J967" s="1" t="s">
        <v>2905</v>
      </c>
      <c r="K967" s="66" t="n">
        <v>150</v>
      </c>
      <c r="N967" s="16" t="n">
        <v>46266</v>
      </c>
      <c r="O967" s="66" t="n">
        <f aca="false">SUMIFS($K:$K,$E:$E,N967)</f>
        <v>7695.88</v>
      </c>
    </row>
    <row r="968" customFormat="false" ht="12.75" hidden="false" customHeight="false" outlineLevel="0" collapsed="false">
      <c r="A968" s="1" t="n">
        <v>3</v>
      </c>
      <c r="B968" s="1" t="n">
        <v>4568</v>
      </c>
      <c r="C968" s="1" t="s">
        <v>35</v>
      </c>
      <c r="D968" s="1" t="s">
        <v>2906</v>
      </c>
      <c r="E968" s="16" t="n">
        <v>46266</v>
      </c>
      <c r="F968" s="16" t="n">
        <v>46266</v>
      </c>
      <c r="G968" s="1" t="s">
        <v>99</v>
      </c>
      <c r="H968" s="1" t="n">
        <v>1635042</v>
      </c>
      <c r="I968" s="1" t="n">
        <v>6</v>
      </c>
      <c r="J968" s="1" t="s">
        <v>2905</v>
      </c>
      <c r="K968" s="66" t="n">
        <v>2541.5</v>
      </c>
      <c r="N968" s="16" t="n">
        <v>46266</v>
      </c>
      <c r="O968" s="66" t="n">
        <f aca="false">SUMIFS($K:$K,$E:$E,N968)</f>
        <v>7695.88</v>
      </c>
    </row>
    <row r="969" customFormat="false" ht="12.75" hidden="false" customHeight="false" outlineLevel="0" collapsed="false">
      <c r="A969" s="1" t="n">
        <v>3</v>
      </c>
      <c r="B969" s="1" t="n">
        <v>4571</v>
      </c>
      <c r="C969" s="1" t="s">
        <v>35</v>
      </c>
      <c r="D969" s="1" t="s">
        <v>2906</v>
      </c>
      <c r="E969" s="16" t="n">
        <v>46266</v>
      </c>
      <c r="F969" s="16" t="n">
        <v>46266</v>
      </c>
      <c r="G969" s="1" t="s">
        <v>99</v>
      </c>
      <c r="H969" s="1" t="n">
        <v>1635313</v>
      </c>
      <c r="I969" s="1" t="n">
        <v>6</v>
      </c>
      <c r="J969" s="1" t="s">
        <v>2905</v>
      </c>
      <c r="K969" s="66" t="n">
        <v>125</v>
      </c>
      <c r="N969" s="16" t="n">
        <v>46266</v>
      </c>
      <c r="O969" s="66" t="n">
        <f aca="false">SUMIFS($K:$K,$E:$E,N969)</f>
        <v>7695.88</v>
      </c>
    </row>
    <row r="970" customFormat="false" ht="12.75" hidden="false" customHeight="false" outlineLevel="0" collapsed="false">
      <c r="A970" s="1" t="n">
        <v>3</v>
      </c>
      <c r="B970" s="1" t="n">
        <v>175823</v>
      </c>
      <c r="C970" s="1" t="s">
        <v>35</v>
      </c>
      <c r="D970" s="1" t="s">
        <v>2911</v>
      </c>
      <c r="E970" s="16" t="n">
        <v>46267</v>
      </c>
      <c r="F970" s="16" t="n">
        <v>46267</v>
      </c>
      <c r="G970" s="1" t="s">
        <v>95</v>
      </c>
      <c r="H970" s="1" t="n">
        <v>1638576</v>
      </c>
      <c r="I970" s="1" t="n">
        <v>11</v>
      </c>
      <c r="J970" s="1" t="s">
        <v>2905</v>
      </c>
      <c r="K970" s="66" t="n">
        <v>3851</v>
      </c>
      <c r="N970" s="16" t="n">
        <v>46267</v>
      </c>
      <c r="O970" s="66" t="n">
        <f aca="false">SUMIFS($K:$K,$E:$E,N970)</f>
        <v>10988.68</v>
      </c>
    </row>
    <row r="971" customFormat="false" ht="12.75" hidden="false" customHeight="false" outlineLevel="0" collapsed="false">
      <c r="A971" s="1" t="n">
        <v>3</v>
      </c>
      <c r="B971" s="1" t="n">
        <v>1723302</v>
      </c>
      <c r="C971" s="1" t="s">
        <v>35</v>
      </c>
      <c r="D971" s="1" t="s">
        <v>2926</v>
      </c>
      <c r="E971" s="16" t="n">
        <v>46267</v>
      </c>
      <c r="F971" s="16" t="n">
        <v>46266</v>
      </c>
      <c r="G971" s="1" t="s">
        <v>63</v>
      </c>
      <c r="H971" s="1" t="n">
        <v>1638325</v>
      </c>
      <c r="I971" s="1" t="n">
        <v>11</v>
      </c>
      <c r="J971" s="1" t="s">
        <v>2905</v>
      </c>
      <c r="K971" s="66" t="n">
        <v>1538.62</v>
      </c>
      <c r="N971" s="16" t="n">
        <v>46267</v>
      </c>
      <c r="O971" s="66" t="n">
        <f aca="false">SUMIFS($K:$K,$E:$E,N971)</f>
        <v>10988.68</v>
      </c>
    </row>
    <row r="972" customFormat="false" ht="12.75" hidden="false" customHeight="false" outlineLevel="0" collapsed="false">
      <c r="A972" s="1" t="n">
        <v>3</v>
      </c>
      <c r="B972" s="1" t="n">
        <v>1998</v>
      </c>
      <c r="C972" s="1" t="s">
        <v>35</v>
      </c>
      <c r="D972" s="1" t="s">
        <v>3033</v>
      </c>
      <c r="E972" s="16" t="n">
        <v>46267</v>
      </c>
      <c r="F972" s="16" t="n">
        <v>46267</v>
      </c>
      <c r="G972" s="1" t="s">
        <v>2063</v>
      </c>
      <c r="H972" s="1" t="n">
        <v>1642610</v>
      </c>
      <c r="I972" s="1" t="n">
        <v>11</v>
      </c>
      <c r="J972" s="1" t="s">
        <v>2905</v>
      </c>
      <c r="K972" s="66" t="n">
        <v>2248.47</v>
      </c>
      <c r="N972" s="16" t="n">
        <v>46267</v>
      </c>
      <c r="O972" s="66" t="n">
        <f aca="false">SUMIFS($K:$K,$E:$E,N972)</f>
        <v>10988.68</v>
      </c>
    </row>
    <row r="973" customFormat="false" ht="12.75" hidden="false" customHeight="false" outlineLevel="0" collapsed="false">
      <c r="A973" s="1" t="n">
        <v>3</v>
      </c>
      <c r="B973" s="1" t="n">
        <v>39662</v>
      </c>
      <c r="C973" s="1" t="s">
        <v>3018</v>
      </c>
      <c r="D973" s="1" t="s">
        <v>3019</v>
      </c>
      <c r="E973" s="16" t="n">
        <v>46267</v>
      </c>
      <c r="F973" s="16" t="n">
        <v>46266</v>
      </c>
      <c r="G973" s="1" t="s">
        <v>1808</v>
      </c>
      <c r="H973" s="1" t="n">
        <v>1638817</v>
      </c>
      <c r="I973" s="1" t="n">
        <v>11</v>
      </c>
      <c r="J973" s="1" t="s">
        <v>2905</v>
      </c>
      <c r="K973" s="66" t="n">
        <v>108.9</v>
      </c>
      <c r="N973" s="16" t="n">
        <v>46267</v>
      </c>
      <c r="O973" s="66" t="n">
        <f aca="false">SUMIFS($K:$K,$E:$E,N973)</f>
        <v>10988.68</v>
      </c>
    </row>
    <row r="974" customFormat="false" ht="12.75" hidden="false" customHeight="false" outlineLevel="0" collapsed="false">
      <c r="A974" s="1" t="n">
        <v>3</v>
      </c>
      <c r="B974" s="1" t="n">
        <v>39678</v>
      </c>
      <c r="C974" s="1" t="s">
        <v>3018</v>
      </c>
      <c r="D974" s="1" t="s">
        <v>3019</v>
      </c>
      <c r="E974" s="16" t="n">
        <v>46267</v>
      </c>
      <c r="F974" s="16" t="n">
        <v>46267</v>
      </c>
      <c r="G974" s="1" t="s">
        <v>1808</v>
      </c>
      <c r="H974" s="1" t="n">
        <v>1642664</v>
      </c>
      <c r="I974" s="1" t="n">
        <v>11</v>
      </c>
      <c r="J974" s="1" t="s">
        <v>2905</v>
      </c>
      <c r="K974" s="66" t="n">
        <v>455.52</v>
      </c>
      <c r="N974" s="16" t="n">
        <v>46267</v>
      </c>
      <c r="O974" s="66" t="n">
        <f aca="false">SUMIFS($K:$K,$E:$E,N974)</f>
        <v>10988.68</v>
      </c>
    </row>
    <row r="975" customFormat="false" ht="12.75" hidden="false" customHeight="false" outlineLevel="0" collapsed="false">
      <c r="A975" s="1" t="n">
        <v>3</v>
      </c>
      <c r="B975" s="1" t="n">
        <v>240</v>
      </c>
      <c r="C975" s="1" t="s">
        <v>35</v>
      </c>
      <c r="D975" s="1" t="s">
        <v>3021</v>
      </c>
      <c r="E975" s="16" t="n">
        <v>46267</v>
      </c>
      <c r="F975" s="16" t="n">
        <v>46266</v>
      </c>
      <c r="G975" s="1" t="s">
        <v>1638</v>
      </c>
      <c r="H975" s="1" t="n">
        <v>1638178</v>
      </c>
      <c r="I975" s="1" t="n">
        <v>11</v>
      </c>
      <c r="J975" s="1" t="s">
        <v>2905</v>
      </c>
      <c r="K975" s="66" t="n">
        <v>180</v>
      </c>
      <c r="N975" s="16" t="n">
        <v>46267</v>
      </c>
      <c r="O975" s="66" t="n">
        <f aca="false">SUMIFS($K:$K,$E:$E,N975)</f>
        <v>10988.68</v>
      </c>
    </row>
    <row r="976" customFormat="false" ht="12.75" hidden="false" customHeight="false" outlineLevel="0" collapsed="false">
      <c r="A976" s="1" t="n">
        <v>3</v>
      </c>
      <c r="B976" s="1" t="n">
        <v>7195</v>
      </c>
      <c r="C976" s="1" t="s">
        <v>35</v>
      </c>
      <c r="D976" s="1" t="s">
        <v>2942</v>
      </c>
      <c r="E976" s="16" t="n">
        <v>46267</v>
      </c>
      <c r="F976" s="16" t="n">
        <v>46267</v>
      </c>
      <c r="G976" s="1" t="s">
        <v>528</v>
      </c>
      <c r="H976" s="1" t="n">
        <v>1641295</v>
      </c>
      <c r="I976" s="1" t="n">
        <v>11</v>
      </c>
      <c r="J976" s="1" t="s">
        <v>2905</v>
      </c>
      <c r="K976" s="66" t="n">
        <v>322</v>
      </c>
      <c r="N976" s="16" t="n">
        <v>46267</v>
      </c>
      <c r="O976" s="66" t="n">
        <f aca="false">SUMIFS($K:$K,$E:$E,N976)</f>
        <v>10988.68</v>
      </c>
    </row>
    <row r="977" customFormat="false" ht="12.75" hidden="false" customHeight="false" outlineLevel="0" collapsed="false">
      <c r="A977" s="1" t="n">
        <v>3</v>
      </c>
      <c r="B977" s="1" t="n">
        <v>203</v>
      </c>
      <c r="C977" s="1" t="s">
        <v>35</v>
      </c>
      <c r="D977" s="1" t="s">
        <v>3045</v>
      </c>
      <c r="E977" s="16" t="n">
        <v>46267</v>
      </c>
      <c r="F977" s="16" t="n">
        <v>46266</v>
      </c>
      <c r="G977" s="1" t="s">
        <v>2636</v>
      </c>
      <c r="H977" s="1" t="n">
        <v>1638676</v>
      </c>
      <c r="I977" s="1" t="n">
        <v>11</v>
      </c>
      <c r="J977" s="1" t="s">
        <v>2905</v>
      </c>
      <c r="K977" s="66" t="n">
        <v>745</v>
      </c>
      <c r="N977" s="16" t="n">
        <v>46267</v>
      </c>
      <c r="O977" s="66" t="n">
        <f aca="false">SUMIFS($K:$K,$E:$E,N977)</f>
        <v>10988.68</v>
      </c>
    </row>
    <row r="978" customFormat="false" ht="12.75" hidden="false" customHeight="false" outlineLevel="0" collapsed="false">
      <c r="A978" s="1" t="n">
        <v>3</v>
      </c>
      <c r="B978" s="1" t="n">
        <v>1266114</v>
      </c>
      <c r="C978" s="1" t="s">
        <v>35</v>
      </c>
      <c r="D978" s="1" t="s">
        <v>2918</v>
      </c>
      <c r="E978" s="16" t="n">
        <v>46267</v>
      </c>
      <c r="F978" s="16" t="n">
        <v>46267</v>
      </c>
      <c r="G978" s="1" t="s">
        <v>207</v>
      </c>
      <c r="H978" s="1" t="n">
        <v>1641412</v>
      </c>
      <c r="I978" s="1" t="n">
        <v>11</v>
      </c>
      <c r="J978" s="1" t="s">
        <v>2905</v>
      </c>
      <c r="K978" s="66" t="n">
        <v>484.17</v>
      </c>
      <c r="N978" s="16" t="n">
        <v>46267</v>
      </c>
      <c r="O978" s="66" t="n">
        <f aca="false">SUMIFS($K:$K,$E:$E,N978)</f>
        <v>10988.68</v>
      </c>
    </row>
    <row r="979" customFormat="false" ht="12.75" hidden="false" customHeight="false" outlineLevel="0" collapsed="false">
      <c r="A979" s="1" t="n">
        <v>3</v>
      </c>
      <c r="B979" s="1" t="n">
        <v>4572</v>
      </c>
      <c r="C979" s="1" t="s">
        <v>35</v>
      </c>
      <c r="D979" s="1" t="s">
        <v>2906</v>
      </c>
      <c r="E979" s="16" t="n">
        <v>46267</v>
      </c>
      <c r="F979" s="16" t="n">
        <v>46267</v>
      </c>
      <c r="G979" s="1" t="s">
        <v>99</v>
      </c>
      <c r="H979" s="1" t="n">
        <v>1638148</v>
      </c>
      <c r="I979" s="1" t="n">
        <v>6</v>
      </c>
      <c r="J979" s="1" t="s">
        <v>2905</v>
      </c>
      <c r="K979" s="66" t="n">
        <v>650</v>
      </c>
      <c r="N979" s="16" t="n">
        <v>46267</v>
      </c>
      <c r="O979" s="66" t="n">
        <f aca="false">SUMIFS($K:$K,$E:$E,N979)</f>
        <v>10988.68</v>
      </c>
    </row>
    <row r="980" customFormat="false" ht="12.75" hidden="false" customHeight="false" outlineLevel="0" collapsed="false">
      <c r="A980" s="1" t="n">
        <v>3</v>
      </c>
      <c r="B980" s="1" t="n">
        <v>4573</v>
      </c>
      <c r="C980" s="1" t="s">
        <v>35</v>
      </c>
      <c r="D980" s="1" t="s">
        <v>2906</v>
      </c>
      <c r="E980" s="16" t="n">
        <v>46267</v>
      </c>
      <c r="F980" s="16" t="n">
        <v>46267</v>
      </c>
      <c r="G980" s="1" t="s">
        <v>99</v>
      </c>
      <c r="H980" s="1" t="n">
        <v>1638412</v>
      </c>
      <c r="I980" s="1" t="n">
        <v>6</v>
      </c>
      <c r="J980" s="1" t="s">
        <v>2905</v>
      </c>
      <c r="K980" s="66" t="n">
        <v>155</v>
      </c>
      <c r="N980" s="16" t="n">
        <v>46267</v>
      </c>
      <c r="O980" s="66" t="n">
        <f aca="false">SUMIFS($K:$K,$E:$E,N980)</f>
        <v>10988.68</v>
      </c>
    </row>
    <row r="981" customFormat="false" ht="12.75" hidden="false" customHeight="false" outlineLevel="0" collapsed="false">
      <c r="A981" s="1" t="n">
        <v>3</v>
      </c>
      <c r="B981" s="1" t="n">
        <v>4574</v>
      </c>
      <c r="C981" s="1" t="s">
        <v>35</v>
      </c>
      <c r="D981" s="1" t="s">
        <v>2906</v>
      </c>
      <c r="E981" s="16" t="n">
        <v>46267</v>
      </c>
      <c r="F981" s="16" t="n">
        <v>46267</v>
      </c>
      <c r="G981" s="1" t="s">
        <v>99</v>
      </c>
      <c r="H981" s="1" t="n">
        <v>1638488</v>
      </c>
      <c r="I981" s="1" t="n">
        <v>6</v>
      </c>
      <c r="J981" s="1" t="s">
        <v>2905</v>
      </c>
      <c r="K981" s="66" t="n">
        <v>250</v>
      </c>
      <c r="N981" s="16" t="n">
        <v>46267</v>
      </c>
      <c r="O981" s="66" t="n">
        <f aca="false">SUMIFS($K:$K,$E:$E,N981)</f>
        <v>10988.68</v>
      </c>
    </row>
    <row r="982" customFormat="false" ht="12.75" hidden="false" customHeight="false" outlineLevel="0" collapsed="false">
      <c r="A982" s="1" t="n">
        <v>3</v>
      </c>
      <c r="B982" s="1" t="n">
        <v>15098</v>
      </c>
      <c r="C982" s="1" t="s">
        <v>189</v>
      </c>
      <c r="D982" s="1" t="s">
        <v>2924</v>
      </c>
      <c r="E982" s="16" t="n">
        <v>46268</v>
      </c>
      <c r="F982" s="16" t="n">
        <v>46266</v>
      </c>
      <c r="G982" s="1" t="s">
        <v>216</v>
      </c>
      <c r="H982" s="1" t="n">
        <v>1646074</v>
      </c>
      <c r="I982" s="1" t="n">
        <v>11</v>
      </c>
      <c r="J982" s="1" t="s">
        <v>2905</v>
      </c>
      <c r="K982" s="66" t="n">
        <v>468.27</v>
      </c>
      <c r="N982" s="16" t="n">
        <v>46268</v>
      </c>
      <c r="O982" s="66" t="n">
        <f aca="false">SUMIFS($K:$K,$E:$E,N982)</f>
        <v>1345.15</v>
      </c>
    </row>
    <row r="983" customFormat="false" ht="12.75" hidden="false" customHeight="false" outlineLevel="0" collapsed="false">
      <c r="A983" s="1" t="n">
        <v>3</v>
      </c>
      <c r="B983" s="1" t="n">
        <v>1040090</v>
      </c>
      <c r="C983" s="1" t="s">
        <v>35</v>
      </c>
      <c r="D983" s="1" t="s">
        <v>2925</v>
      </c>
      <c r="E983" s="16" t="n">
        <v>46268</v>
      </c>
      <c r="F983" s="16" t="n">
        <v>46267</v>
      </c>
      <c r="G983" s="1" t="s">
        <v>340</v>
      </c>
      <c r="H983" s="1" t="n">
        <v>1646179</v>
      </c>
      <c r="I983" s="1" t="n">
        <v>11</v>
      </c>
      <c r="J983" s="1" t="s">
        <v>2905</v>
      </c>
      <c r="K983" s="66" t="n">
        <v>741.88</v>
      </c>
      <c r="N983" s="16" t="n">
        <v>46268</v>
      </c>
      <c r="O983" s="66" t="n">
        <f aca="false">SUMIFS($K:$K,$E:$E,N983)</f>
        <v>1345.15</v>
      </c>
    </row>
    <row r="984" customFormat="false" ht="12.75" hidden="false" customHeight="false" outlineLevel="0" collapsed="false">
      <c r="A984" s="1" t="n">
        <v>3</v>
      </c>
      <c r="B984" s="1" t="n">
        <v>4577</v>
      </c>
      <c r="C984" s="1" t="s">
        <v>35</v>
      </c>
      <c r="D984" s="1" t="s">
        <v>2906</v>
      </c>
      <c r="E984" s="16" t="n">
        <v>46268</v>
      </c>
      <c r="F984" s="16" t="n">
        <v>46268</v>
      </c>
      <c r="G984" s="1" t="s">
        <v>99</v>
      </c>
      <c r="H984" s="1" t="n">
        <v>1646146</v>
      </c>
      <c r="I984" s="1" t="n">
        <v>6</v>
      </c>
      <c r="J984" s="1" t="s">
        <v>2905</v>
      </c>
      <c r="K984" s="66" t="n">
        <v>135</v>
      </c>
      <c r="N984" s="16" t="n">
        <v>46268</v>
      </c>
      <c r="O984" s="66" t="n">
        <f aca="false">SUMIFS($K:$K,$E:$E,N984)</f>
        <v>1345.15</v>
      </c>
    </row>
    <row r="985" customFormat="false" ht="12.75" hidden="false" customHeight="false" outlineLevel="0" collapsed="false">
      <c r="A985" s="1" t="n">
        <v>3</v>
      </c>
      <c r="B985" s="1" t="n">
        <v>927</v>
      </c>
      <c r="C985" s="1" t="s">
        <v>35</v>
      </c>
      <c r="D985" s="1" t="s">
        <v>2907</v>
      </c>
      <c r="E985" s="16" t="n">
        <v>46269</v>
      </c>
      <c r="F985" s="16" t="n">
        <v>46269</v>
      </c>
      <c r="G985" s="1" t="s">
        <v>139</v>
      </c>
      <c r="H985" s="1" t="n">
        <v>1651226</v>
      </c>
      <c r="I985" s="1" t="n">
        <v>1</v>
      </c>
      <c r="J985" s="1" t="s">
        <v>2905</v>
      </c>
      <c r="K985" s="66" t="n">
        <v>270</v>
      </c>
      <c r="N985" s="16" t="n">
        <v>46269</v>
      </c>
      <c r="O985" s="66" t="n">
        <f aca="false">SUMIFS($K:$K,$E:$E,N985)</f>
        <v>34648.64</v>
      </c>
    </row>
    <row r="986" customFormat="false" ht="12.75" hidden="false" customHeight="false" outlineLevel="0" collapsed="false">
      <c r="A986" s="1" t="n">
        <v>3</v>
      </c>
      <c r="B986" s="1" t="n">
        <v>241</v>
      </c>
      <c r="C986" s="1" t="s">
        <v>35</v>
      </c>
      <c r="D986" s="1" t="s">
        <v>3046</v>
      </c>
      <c r="E986" s="16" t="n">
        <v>46269</v>
      </c>
      <c r="F986" s="16" t="n">
        <v>46267</v>
      </c>
      <c r="G986" s="1" t="s">
        <v>2716</v>
      </c>
      <c r="H986" s="1" t="n">
        <v>1650626</v>
      </c>
      <c r="I986" s="1" t="n">
        <v>39</v>
      </c>
      <c r="J986" s="1" t="s">
        <v>2905</v>
      </c>
      <c r="K986" s="66" t="n">
        <v>1114.2</v>
      </c>
      <c r="N986" s="16" t="n">
        <v>46269</v>
      </c>
      <c r="O986" s="66" t="n">
        <f aca="false">SUMIFS($K:$K,$E:$E,N986)</f>
        <v>34648.64</v>
      </c>
    </row>
    <row r="987" customFormat="false" ht="12.75" hidden="false" customHeight="false" outlineLevel="0" collapsed="false">
      <c r="A987" s="1" t="n">
        <v>3</v>
      </c>
      <c r="B987" s="1" t="n">
        <v>1278696</v>
      </c>
      <c r="C987" s="1" t="s">
        <v>685</v>
      </c>
      <c r="D987" s="1" t="s">
        <v>2904</v>
      </c>
      <c r="E987" s="16" t="n">
        <v>46269</v>
      </c>
      <c r="F987" s="16" t="n">
        <v>46267</v>
      </c>
      <c r="G987" s="1" t="s">
        <v>149</v>
      </c>
      <c r="H987" s="1" t="n">
        <v>1650700</v>
      </c>
      <c r="I987" s="1" t="n">
        <v>11</v>
      </c>
      <c r="J987" s="1" t="s">
        <v>2905</v>
      </c>
      <c r="K987" s="66" t="n">
        <v>941.49</v>
      </c>
      <c r="N987" s="16" t="n">
        <v>46269</v>
      </c>
      <c r="O987" s="66" t="n">
        <f aca="false">SUMIFS($K:$K,$E:$E,N987)</f>
        <v>34648.64</v>
      </c>
    </row>
    <row r="988" customFormat="false" ht="12.75" hidden="false" customHeight="false" outlineLevel="0" collapsed="false">
      <c r="A988" s="1" t="n">
        <v>3</v>
      </c>
      <c r="B988" s="1" t="n">
        <v>2026462</v>
      </c>
      <c r="C988" s="1" t="s">
        <v>488</v>
      </c>
      <c r="D988" s="1" t="s">
        <v>2904</v>
      </c>
      <c r="E988" s="16" t="n">
        <v>46269</v>
      </c>
      <c r="F988" s="16" t="n">
        <v>46267</v>
      </c>
      <c r="G988" s="1" t="s">
        <v>149</v>
      </c>
      <c r="H988" s="1" t="n">
        <v>1650693</v>
      </c>
      <c r="I988" s="1" t="n">
        <v>11</v>
      </c>
      <c r="J988" s="1" t="s">
        <v>2905</v>
      </c>
      <c r="K988" s="66" t="n">
        <v>6125.96</v>
      </c>
      <c r="N988" s="16" t="n">
        <v>46269</v>
      </c>
      <c r="O988" s="66" t="n">
        <f aca="false">SUMIFS($K:$K,$E:$E,N988)</f>
        <v>34648.64</v>
      </c>
    </row>
    <row r="989" customFormat="false" ht="12.75" hidden="false" customHeight="false" outlineLevel="0" collapsed="false">
      <c r="A989" s="1" t="n">
        <v>3</v>
      </c>
      <c r="B989" s="1" t="n">
        <v>175949</v>
      </c>
      <c r="C989" s="1" t="s">
        <v>35</v>
      </c>
      <c r="D989" s="1" t="s">
        <v>2911</v>
      </c>
      <c r="E989" s="16" t="n">
        <v>46269</v>
      </c>
      <c r="F989" s="16" t="n">
        <v>46269</v>
      </c>
      <c r="G989" s="1" t="s">
        <v>95</v>
      </c>
      <c r="H989" s="1" t="n">
        <v>1652915</v>
      </c>
      <c r="I989" s="1" t="n">
        <v>11</v>
      </c>
      <c r="J989" s="1" t="s">
        <v>2905</v>
      </c>
      <c r="K989" s="66" t="n">
        <v>3893.43</v>
      </c>
      <c r="N989" s="16" t="n">
        <v>46269</v>
      </c>
      <c r="O989" s="66" t="n">
        <f aca="false">SUMIFS($K:$K,$E:$E,N989)</f>
        <v>34648.64</v>
      </c>
    </row>
    <row r="990" customFormat="false" ht="12.75" hidden="false" customHeight="false" outlineLevel="0" collapsed="false">
      <c r="A990" s="1" t="n">
        <v>3</v>
      </c>
      <c r="B990" s="1" t="n">
        <v>15258</v>
      </c>
      <c r="C990" s="1" t="s">
        <v>35</v>
      </c>
      <c r="D990" s="1" t="s">
        <v>2908</v>
      </c>
      <c r="E990" s="16" t="n">
        <v>46269</v>
      </c>
      <c r="F990" s="16" t="n">
        <v>46269</v>
      </c>
      <c r="G990" s="1" t="s">
        <v>157</v>
      </c>
      <c r="H990" s="1" t="n">
        <v>1652759</v>
      </c>
      <c r="I990" s="1" t="n">
        <v>11</v>
      </c>
      <c r="J990" s="1" t="s">
        <v>2905</v>
      </c>
      <c r="K990" s="66" t="n">
        <v>550</v>
      </c>
      <c r="N990" s="16" t="n">
        <v>46269</v>
      </c>
      <c r="O990" s="66" t="n">
        <f aca="false">SUMIFS($K:$K,$E:$E,N990)</f>
        <v>34648.64</v>
      </c>
    </row>
    <row r="991" customFormat="false" ht="12.75" hidden="false" customHeight="false" outlineLevel="0" collapsed="false">
      <c r="A991" s="1" t="n">
        <v>3</v>
      </c>
      <c r="B991" s="1" t="n">
        <v>995864</v>
      </c>
      <c r="C991" s="1" t="s">
        <v>2931</v>
      </c>
      <c r="D991" s="1" t="s">
        <v>2932</v>
      </c>
      <c r="E991" s="16" t="n">
        <v>46269</v>
      </c>
      <c r="F991" s="16" t="n">
        <v>46268</v>
      </c>
      <c r="G991" s="1" t="s">
        <v>392</v>
      </c>
      <c r="H991" s="1" t="n">
        <v>1653066</v>
      </c>
      <c r="I991" s="1" t="n">
        <v>11</v>
      </c>
      <c r="J991" s="1" t="s">
        <v>2905</v>
      </c>
      <c r="K991" s="66" t="n">
        <v>2927.37</v>
      </c>
      <c r="N991" s="16" t="n">
        <v>46269</v>
      </c>
      <c r="O991" s="66" t="n">
        <f aca="false">SUMIFS($K:$K,$E:$E,N991)</f>
        <v>34648.64</v>
      </c>
    </row>
    <row r="992" customFormat="false" ht="12.75" hidden="false" customHeight="false" outlineLevel="0" collapsed="false">
      <c r="A992" s="1" t="n">
        <v>3</v>
      </c>
      <c r="B992" s="1" t="n">
        <v>2825</v>
      </c>
      <c r="C992" s="1" t="s">
        <v>2934</v>
      </c>
      <c r="D992" s="1" t="s">
        <v>2935</v>
      </c>
      <c r="E992" s="16" t="n">
        <v>46269</v>
      </c>
      <c r="F992" s="16" t="n">
        <v>46268</v>
      </c>
      <c r="G992" s="1" t="s">
        <v>279</v>
      </c>
      <c r="H992" s="1" t="n">
        <v>1650666</v>
      </c>
      <c r="I992" s="1" t="n">
        <v>11</v>
      </c>
      <c r="J992" s="1" t="s">
        <v>2905</v>
      </c>
      <c r="K992" s="66" t="n">
        <v>905</v>
      </c>
      <c r="N992" s="16" t="n">
        <v>46269</v>
      </c>
      <c r="O992" s="66" t="n">
        <f aca="false">SUMIFS($K:$K,$E:$E,N992)</f>
        <v>34648.64</v>
      </c>
    </row>
    <row r="993" customFormat="false" ht="12.75" hidden="false" customHeight="false" outlineLevel="0" collapsed="false">
      <c r="A993" s="1" t="n">
        <v>3</v>
      </c>
      <c r="B993" s="1" t="n">
        <v>251</v>
      </c>
      <c r="C993" s="1" t="s">
        <v>35</v>
      </c>
      <c r="D993" s="1" t="s">
        <v>3021</v>
      </c>
      <c r="E993" s="16" t="n">
        <v>46269</v>
      </c>
      <c r="F993" s="16" t="n">
        <v>46269</v>
      </c>
      <c r="G993" s="1" t="s">
        <v>1638</v>
      </c>
      <c r="H993" s="1" t="n">
        <v>1653414</v>
      </c>
      <c r="I993" s="1" t="n">
        <v>11</v>
      </c>
      <c r="J993" s="1" t="s">
        <v>2905</v>
      </c>
      <c r="K993" s="66" t="n">
        <v>240</v>
      </c>
      <c r="N993" s="16" t="n">
        <v>46269</v>
      </c>
      <c r="O993" s="66" t="n">
        <f aca="false">SUMIFS($K:$K,$E:$E,N993)</f>
        <v>34648.64</v>
      </c>
    </row>
    <row r="994" customFormat="false" ht="12.75" hidden="false" customHeight="false" outlineLevel="0" collapsed="false">
      <c r="A994" s="1" t="n">
        <v>3</v>
      </c>
      <c r="B994" s="1" t="n">
        <v>401452</v>
      </c>
      <c r="C994" s="1" t="s">
        <v>35</v>
      </c>
      <c r="D994" s="1" t="s">
        <v>2915</v>
      </c>
      <c r="E994" s="16" t="n">
        <v>46269</v>
      </c>
      <c r="F994" s="16" t="n">
        <v>46268</v>
      </c>
      <c r="G994" s="1" t="s">
        <v>73</v>
      </c>
      <c r="H994" s="1" t="n">
        <v>1653026</v>
      </c>
      <c r="I994" s="1" t="n">
        <v>11</v>
      </c>
      <c r="J994" s="1" t="s">
        <v>2905</v>
      </c>
      <c r="K994" s="66" t="n">
        <v>3805.06</v>
      </c>
      <c r="N994" s="16" t="n">
        <v>46269</v>
      </c>
      <c r="O994" s="66" t="n">
        <f aca="false">SUMIFS($K:$K,$E:$E,N994)</f>
        <v>34648.64</v>
      </c>
    </row>
    <row r="995" customFormat="false" ht="12.75" hidden="false" customHeight="false" outlineLevel="0" collapsed="false">
      <c r="A995" s="1" t="n">
        <v>3</v>
      </c>
      <c r="B995" s="1" t="n">
        <v>1440499</v>
      </c>
      <c r="C995" s="1" t="s">
        <v>35</v>
      </c>
      <c r="D995" s="1" t="s">
        <v>2917</v>
      </c>
      <c r="E995" s="16" t="n">
        <v>46269</v>
      </c>
      <c r="F995" s="16" t="n">
        <v>46266</v>
      </c>
      <c r="G995" s="1" t="s">
        <v>87</v>
      </c>
      <c r="H995" s="1" t="n">
        <v>1653055</v>
      </c>
      <c r="I995" s="1" t="n">
        <v>11</v>
      </c>
      <c r="J995" s="1" t="s">
        <v>2905</v>
      </c>
      <c r="K995" s="66" t="n">
        <v>730</v>
      </c>
      <c r="N995" s="16" t="n">
        <v>46269</v>
      </c>
      <c r="O995" s="66" t="n">
        <f aca="false">SUMIFS($K:$K,$E:$E,N995)</f>
        <v>34648.64</v>
      </c>
    </row>
    <row r="996" customFormat="false" ht="12.75" hidden="false" customHeight="false" outlineLevel="0" collapsed="false">
      <c r="A996" s="1" t="n">
        <v>3</v>
      </c>
      <c r="B996" s="1" t="n">
        <v>320421</v>
      </c>
      <c r="C996" s="1" t="s">
        <v>35</v>
      </c>
      <c r="D996" s="1" t="s">
        <v>2992</v>
      </c>
      <c r="E996" s="16" t="n">
        <v>46269</v>
      </c>
      <c r="F996" s="16" t="n">
        <v>46268</v>
      </c>
      <c r="G996" s="1" t="s">
        <v>2740</v>
      </c>
      <c r="H996" s="1" t="n">
        <v>1653351</v>
      </c>
      <c r="I996" s="1" t="n">
        <v>11</v>
      </c>
      <c r="J996" s="1" t="s">
        <v>2905</v>
      </c>
      <c r="K996" s="66" t="n">
        <v>1501.75</v>
      </c>
      <c r="N996" s="16" t="n">
        <v>46269</v>
      </c>
      <c r="O996" s="66" t="n">
        <f aca="false">SUMIFS($K:$K,$E:$E,N996)</f>
        <v>34648.64</v>
      </c>
    </row>
    <row r="997" customFormat="false" ht="12.75" hidden="false" customHeight="false" outlineLevel="0" collapsed="false">
      <c r="A997" s="1" t="n">
        <v>3</v>
      </c>
      <c r="B997" s="1" t="n">
        <v>320422</v>
      </c>
      <c r="C997" s="1" t="s">
        <v>35</v>
      </c>
      <c r="D997" s="1" t="s">
        <v>2992</v>
      </c>
      <c r="E997" s="16" t="n">
        <v>46269</v>
      </c>
      <c r="F997" s="16" t="n">
        <v>46268</v>
      </c>
      <c r="G997" s="1" t="s">
        <v>2740</v>
      </c>
      <c r="H997" s="1" t="n">
        <v>1653202</v>
      </c>
      <c r="I997" s="1" t="n">
        <v>11</v>
      </c>
      <c r="J997" s="1" t="s">
        <v>2905</v>
      </c>
      <c r="K997" s="66" t="n">
        <v>2652.85</v>
      </c>
      <c r="N997" s="16" t="n">
        <v>46269</v>
      </c>
      <c r="O997" s="66" t="n">
        <f aca="false">SUMIFS($K:$K,$E:$E,N997)</f>
        <v>34648.64</v>
      </c>
    </row>
    <row r="998" customFormat="false" ht="12.75" hidden="false" customHeight="false" outlineLevel="0" collapsed="false">
      <c r="A998" s="1" t="n">
        <v>3</v>
      </c>
      <c r="B998" s="1" t="n">
        <v>4578</v>
      </c>
      <c r="C998" s="1" t="s">
        <v>35</v>
      </c>
      <c r="D998" s="1" t="s">
        <v>2906</v>
      </c>
      <c r="E998" s="16" t="n">
        <v>46269</v>
      </c>
      <c r="F998" s="16" t="n">
        <v>46269</v>
      </c>
      <c r="G998" s="1" t="s">
        <v>99</v>
      </c>
      <c r="H998" s="1" t="n">
        <v>1650772</v>
      </c>
      <c r="I998" s="1" t="n">
        <v>6</v>
      </c>
      <c r="J998" s="1" t="s">
        <v>2905</v>
      </c>
      <c r="K998" s="66" t="n">
        <v>157</v>
      </c>
      <c r="N998" s="16" t="n">
        <v>46269</v>
      </c>
      <c r="O998" s="66" t="n">
        <f aca="false">SUMIFS($K:$K,$E:$E,N998)</f>
        <v>34648.64</v>
      </c>
    </row>
    <row r="999" customFormat="false" ht="12.75" hidden="false" customHeight="false" outlineLevel="0" collapsed="false">
      <c r="A999" s="1" t="n">
        <v>3</v>
      </c>
      <c r="B999" s="1" t="n">
        <v>4579</v>
      </c>
      <c r="C999" s="1" t="s">
        <v>35</v>
      </c>
      <c r="D999" s="1" t="s">
        <v>2906</v>
      </c>
      <c r="E999" s="16" t="n">
        <v>46269</v>
      </c>
      <c r="F999" s="16" t="n">
        <v>46269</v>
      </c>
      <c r="G999" s="1" t="s">
        <v>99</v>
      </c>
      <c r="H999" s="1" t="n">
        <v>1651373</v>
      </c>
      <c r="I999" s="1" t="n">
        <v>6</v>
      </c>
      <c r="J999" s="1" t="s">
        <v>2905</v>
      </c>
      <c r="K999" s="66" t="n">
        <v>125</v>
      </c>
      <c r="N999" s="16" t="n">
        <v>46269</v>
      </c>
      <c r="O999" s="66" t="n">
        <f aca="false">SUMIFS($K:$K,$E:$E,N999)</f>
        <v>34648.64</v>
      </c>
    </row>
    <row r="1000" customFormat="false" ht="12.75" hidden="false" customHeight="false" outlineLevel="0" collapsed="false">
      <c r="A1000" s="1" t="n">
        <v>3</v>
      </c>
      <c r="B1000" s="1" t="n">
        <v>4580</v>
      </c>
      <c r="C1000" s="1" t="s">
        <v>35</v>
      </c>
      <c r="D1000" s="1" t="s">
        <v>2906</v>
      </c>
      <c r="E1000" s="16" t="n">
        <v>46269</v>
      </c>
      <c r="F1000" s="16" t="n">
        <v>46269</v>
      </c>
      <c r="G1000" s="1" t="s">
        <v>99</v>
      </c>
      <c r="H1000" s="1" t="n">
        <v>1652692</v>
      </c>
      <c r="I1000" s="1" t="n">
        <v>6</v>
      </c>
      <c r="J1000" s="1" t="s">
        <v>2905</v>
      </c>
      <c r="K1000" s="66" t="n">
        <v>300</v>
      </c>
      <c r="N1000" s="16" t="n">
        <v>46269</v>
      </c>
      <c r="O1000" s="66" t="n">
        <f aca="false">SUMIFS($K:$K,$E:$E,N1000)</f>
        <v>34648.64</v>
      </c>
    </row>
    <row r="1001" customFormat="false" ht="12.75" hidden="false" customHeight="false" outlineLevel="0" collapsed="false">
      <c r="A1001" s="1" t="n">
        <v>3</v>
      </c>
      <c r="B1001" s="1" t="n">
        <v>4581</v>
      </c>
      <c r="C1001" s="1" t="s">
        <v>35</v>
      </c>
      <c r="D1001" s="1" t="s">
        <v>2906</v>
      </c>
      <c r="E1001" s="16" t="n">
        <v>46269</v>
      </c>
      <c r="F1001" s="16" t="n">
        <v>46269</v>
      </c>
      <c r="G1001" s="1" t="s">
        <v>99</v>
      </c>
      <c r="H1001" s="1" t="n">
        <v>1652744</v>
      </c>
      <c r="I1001" s="1" t="n">
        <v>6</v>
      </c>
      <c r="J1001" s="1" t="s">
        <v>2905</v>
      </c>
      <c r="K1001" s="66" t="n">
        <v>1655</v>
      </c>
      <c r="N1001" s="16" t="n">
        <v>46269</v>
      </c>
      <c r="O1001" s="66" t="n">
        <f aca="false">SUMIFS($K:$K,$E:$E,N1001)</f>
        <v>34648.64</v>
      </c>
    </row>
    <row r="1002" customFormat="false" ht="12.75" hidden="false" customHeight="false" outlineLevel="0" collapsed="false">
      <c r="A1002" s="1" t="n">
        <v>3</v>
      </c>
      <c r="B1002" s="1" t="n">
        <v>572432</v>
      </c>
      <c r="C1002" s="1" t="s">
        <v>2803</v>
      </c>
      <c r="D1002" s="1" t="s">
        <v>2946</v>
      </c>
      <c r="E1002" s="16" t="n">
        <v>46269</v>
      </c>
      <c r="F1002" s="16" t="n">
        <v>46266</v>
      </c>
      <c r="G1002" s="1" t="s">
        <v>273</v>
      </c>
      <c r="H1002" s="1" t="n">
        <v>1650712</v>
      </c>
      <c r="I1002" s="1" t="n">
        <v>11</v>
      </c>
      <c r="J1002" s="1" t="s">
        <v>2905</v>
      </c>
      <c r="K1002" s="66" t="n">
        <v>5189.65</v>
      </c>
      <c r="N1002" s="16" t="n">
        <v>46269</v>
      </c>
      <c r="O1002" s="66" t="n">
        <f aca="false">SUMIFS($K:$K,$E:$E,N1002)</f>
        <v>34648.64</v>
      </c>
    </row>
    <row r="1003" customFormat="false" ht="12.75" hidden="false" customHeight="false" outlineLevel="0" collapsed="false">
      <c r="A1003" s="1" t="n">
        <v>3</v>
      </c>
      <c r="B1003" s="1" t="n">
        <v>259101</v>
      </c>
      <c r="C1003" s="1" t="s">
        <v>35</v>
      </c>
      <c r="D1003" s="1" t="s">
        <v>2921</v>
      </c>
      <c r="E1003" s="16" t="n">
        <v>46269</v>
      </c>
      <c r="F1003" s="16" t="n">
        <v>46266</v>
      </c>
      <c r="G1003" s="1" t="s">
        <v>152</v>
      </c>
      <c r="H1003" s="1" t="n">
        <v>1650658</v>
      </c>
      <c r="I1003" s="1" t="n">
        <v>11</v>
      </c>
      <c r="J1003" s="1" t="s">
        <v>2905</v>
      </c>
      <c r="K1003" s="66" t="n">
        <v>943.9</v>
      </c>
      <c r="N1003" s="16" t="n">
        <v>46269</v>
      </c>
      <c r="O1003" s="66" t="n">
        <f aca="false">SUMIFS($K:$K,$E:$E,N1003)</f>
        <v>34648.64</v>
      </c>
    </row>
    <row r="1004" customFormat="false" ht="12.75" hidden="false" customHeight="false" outlineLevel="0" collapsed="false">
      <c r="A1004" s="1" t="n">
        <v>3</v>
      </c>
      <c r="B1004" s="1" t="n">
        <v>259102</v>
      </c>
      <c r="C1004" s="1" t="s">
        <v>35</v>
      </c>
      <c r="D1004" s="1" t="s">
        <v>2921</v>
      </c>
      <c r="E1004" s="16" t="n">
        <v>46269</v>
      </c>
      <c r="F1004" s="16" t="n">
        <v>46266</v>
      </c>
      <c r="G1004" s="1" t="s">
        <v>152</v>
      </c>
      <c r="H1004" s="1" t="n">
        <v>1650640</v>
      </c>
      <c r="I1004" s="1" t="n">
        <v>11</v>
      </c>
      <c r="J1004" s="1" t="s">
        <v>2905</v>
      </c>
      <c r="K1004" s="66" t="n">
        <v>620.98</v>
      </c>
      <c r="N1004" s="16" t="n">
        <v>46269</v>
      </c>
      <c r="O1004" s="66" t="n">
        <f aca="false">SUMIFS($K:$K,$E:$E,N1004)</f>
        <v>34648.64</v>
      </c>
    </row>
    <row r="1005" customFormat="false" ht="12.75" hidden="false" customHeight="false" outlineLevel="0" collapsed="false">
      <c r="A1005" s="1" t="n">
        <v>3</v>
      </c>
      <c r="B1005" s="1" t="n">
        <v>4584</v>
      </c>
      <c r="C1005" s="1" t="s">
        <v>35</v>
      </c>
      <c r="D1005" s="1" t="s">
        <v>2906</v>
      </c>
      <c r="E1005" s="16" t="n">
        <v>46270</v>
      </c>
      <c r="F1005" s="16" t="n">
        <v>46270</v>
      </c>
      <c r="G1005" s="1" t="s">
        <v>99</v>
      </c>
      <c r="H1005" s="1" t="n">
        <v>1656553</v>
      </c>
      <c r="I1005" s="1" t="n">
        <v>6</v>
      </c>
      <c r="J1005" s="1" t="s">
        <v>2905</v>
      </c>
      <c r="K1005" s="66" t="n">
        <v>125</v>
      </c>
      <c r="N1005" s="16" t="n">
        <v>46270</v>
      </c>
      <c r="O1005" s="66" t="n">
        <f aca="false">SUMIFS($K:$K,$E:$E,N1005)</f>
        <v>505</v>
      </c>
    </row>
    <row r="1006" customFormat="false" ht="12.75" hidden="false" customHeight="false" outlineLevel="0" collapsed="false">
      <c r="A1006" s="1" t="n">
        <v>3</v>
      </c>
      <c r="B1006" s="1" t="n">
        <v>4585</v>
      </c>
      <c r="C1006" s="1" t="s">
        <v>35</v>
      </c>
      <c r="D1006" s="1" t="s">
        <v>2906</v>
      </c>
      <c r="E1006" s="16" t="n">
        <v>46270</v>
      </c>
      <c r="F1006" s="16" t="n">
        <v>46270</v>
      </c>
      <c r="G1006" s="1" t="s">
        <v>99</v>
      </c>
      <c r="H1006" s="1" t="n">
        <v>1656563</v>
      </c>
      <c r="I1006" s="1" t="n">
        <v>6</v>
      </c>
      <c r="J1006" s="1" t="s">
        <v>2905</v>
      </c>
      <c r="K1006" s="66" t="n">
        <v>380</v>
      </c>
      <c r="N1006" s="16" t="n">
        <v>46270</v>
      </c>
      <c r="O1006" s="66" t="n">
        <f aca="false">SUMIFS($K:$K,$E:$E,N1006)</f>
        <v>505</v>
      </c>
    </row>
    <row r="1007" customFormat="false" ht="12.75" hidden="false" customHeight="false" outlineLevel="0" collapsed="false">
      <c r="A1007" s="1" t="n">
        <v>3</v>
      </c>
      <c r="B1007" s="1" t="n">
        <v>4586</v>
      </c>
      <c r="C1007" s="1" t="s">
        <v>35</v>
      </c>
      <c r="D1007" s="1" t="s">
        <v>2906</v>
      </c>
      <c r="E1007" s="16" t="n">
        <v>46272</v>
      </c>
      <c r="F1007" s="16" t="n">
        <v>46272</v>
      </c>
      <c r="G1007" s="1" t="s">
        <v>99</v>
      </c>
      <c r="H1007" s="1" t="n">
        <v>1667743</v>
      </c>
      <c r="I1007" s="1" t="n">
        <v>6</v>
      </c>
      <c r="J1007" s="1" t="s">
        <v>2905</v>
      </c>
      <c r="K1007" s="66" t="n">
        <v>250</v>
      </c>
      <c r="N1007" s="16" t="n">
        <v>46272</v>
      </c>
      <c r="O1007" s="66" t="n">
        <f aca="false">SUMIFS($K:$K,$E:$E,N1007)</f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7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2863</v>
      </c>
      <c r="C1" s="1" t="s">
        <v>3047</v>
      </c>
      <c r="D1" s="1" t="s">
        <v>3048</v>
      </c>
      <c r="E1" s="1" t="s">
        <v>3049</v>
      </c>
      <c r="F1" s="1" t="s">
        <v>13</v>
      </c>
      <c r="I1" s="1" t="s">
        <v>3050</v>
      </c>
      <c r="J1" s="1" t="s">
        <v>3051</v>
      </c>
      <c r="K1" s="1" t="s">
        <v>3052</v>
      </c>
      <c r="L1" s="1" t="s">
        <v>3053</v>
      </c>
      <c r="N1" s="1" t="s">
        <v>3054</v>
      </c>
      <c r="O1" s="1" t="s">
        <v>3055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3056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3057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3056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3058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3056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3059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3056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3060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3056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3061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3062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3057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3062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3058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3062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3059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3062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3060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3062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3061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3063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3064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3063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3065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3063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3066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3063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3067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3063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3068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3063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3069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3063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3070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3063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3071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3063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3072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3063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3073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3063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3074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3063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3075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3063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3076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3063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3077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3063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3078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3063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3079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3063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3080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3063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3081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3063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3082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3063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3083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3063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3084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3063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3085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3063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3086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3063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3078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3063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3087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3063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3088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3063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3089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3090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3091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3090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3092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3056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3057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3056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3058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3056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3059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3056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3093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3056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3094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3056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3095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3056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3096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3056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3097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3056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3098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3056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3099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3056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3100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3056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3101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3056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3102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3056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3103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3056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3104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3056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3105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3056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3106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3056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3107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3062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3057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3062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3058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3062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3059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3062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3093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3062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3094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3062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3095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3062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3096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3062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3097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3062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3098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3062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3099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3062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3100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3062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3101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3062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3102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3062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3103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3062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3104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3062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3105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3062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3106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3062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3107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3090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3108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3090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3109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3090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3110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3090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3111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3090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3112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3090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3113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3090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3114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3090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3115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3090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3116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3090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3117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3056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3057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3056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3058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3056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3059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3062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3057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3062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3058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3062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3059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3063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3118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3063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3119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3063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3120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3063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3121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3063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3122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3063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3123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3063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3124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3063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3125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3063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3126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3063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3127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3063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3128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3063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3129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3063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3130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3063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3131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3063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3132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3063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3133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3063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3134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3063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3133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3063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3133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3063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3135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3063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3136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3063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3137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3063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3138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3063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3139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3063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3140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3063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3141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3063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3142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3063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3143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3063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3144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3063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3145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3063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3146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3063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3147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3063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3148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3063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3149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3063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3150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3063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3151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3063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3152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3063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3153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3063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3154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3063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3155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3063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3155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3063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3156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3063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3157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3063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3158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3063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3159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3063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3160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3063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3161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3063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3162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3063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3163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3063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3164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3063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3165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3063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3166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3063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3167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3063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3168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3063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3169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3063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3170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3063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3171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3063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3172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3063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3173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3063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3174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3063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3175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3063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3176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3063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3175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3063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3177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3063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3178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3063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3179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3063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3180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3063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3181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3063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3182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3063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3183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3063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3184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3063</v>
      </c>
      <c r="E164" s="1" t="n">
        <v>1718</v>
      </c>
      <c r="F164" s="1" t="s">
        <v>519</v>
      </c>
      <c r="I164" s="1" t="n">
        <v>671810</v>
      </c>
      <c r="J164" s="1" t="n">
        <v>52734</v>
      </c>
      <c r="K164" s="1" t="n">
        <v>7622210674395</v>
      </c>
      <c r="L164" s="1" t="s">
        <v>3185</v>
      </c>
      <c r="N164" s="1" t="n">
        <v>17</v>
      </c>
      <c r="O164" s="1" t="n">
        <v>145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3063</v>
      </c>
      <c r="E165" s="1" t="n">
        <v>1718</v>
      </c>
      <c r="F165" s="1" t="s">
        <v>519</v>
      </c>
      <c r="I165" s="1" t="n">
        <v>671810</v>
      </c>
      <c r="J165" s="1" t="n">
        <v>45647</v>
      </c>
      <c r="K165" s="1" t="n">
        <v>7622210566331</v>
      </c>
      <c r="L165" s="1" t="s">
        <v>3186</v>
      </c>
      <c r="N165" s="1" t="n">
        <v>24</v>
      </c>
      <c r="O165" s="1" t="n">
        <v>93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3063</v>
      </c>
      <c r="E166" s="1" t="n">
        <v>1718</v>
      </c>
      <c r="F166" s="1" t="s">
        <v>519</v>
      </c>
      <c r="I166" s="1" t="n">
        <v>671810</v>
      </c>
      <c r="J166" s="1" t="n">
        <v>52731</v>
      </c>
      <c r="K166" s="1" t="n">
        <v>7622210674050</v>
      </c>
      <c r="L166" s="1" t="s">
        <v>3187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3063</v>
      </c>
      <c r="E167" s="1" t="n">
        <v>1718</v>
      </c>
      <c r="F167" s="1" t="s">
        <v>519</v>
      </c>
      <c r="I167" s="1" t="n">
        <v>671810</v>
      </c>
      <c r="J167" s="1" t="n">
        <v>52732</v>
      </c>
      <c r="K167" s="1" t="n">
        <v>7622210673831</v>
      </c>
      <c r="L167" s="1" t="s">
        <v>3188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3063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3189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3063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3190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3063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3191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3063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3192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3063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3193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3063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3194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3063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3195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3063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3196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3063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3197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3063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3198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3063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3199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3063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3200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3063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3201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3063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3202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3063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3203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3063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3204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3063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3205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3063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3206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3063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3207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3063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3208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3209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3210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3209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3210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3209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3211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3209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3211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3209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3212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3209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3213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3209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3214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3209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3215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3209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3216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3209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3217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3209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3218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3209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3219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3209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3220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3209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3220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3209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3221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3209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3221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3209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3222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3209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3222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3209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3223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3209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3223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3209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3224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3209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3224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3209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3225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3209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3226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3209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3227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3209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3210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3209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3210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3209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3228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3209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3211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3209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3212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3209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3212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3209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3213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3209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3213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3209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3214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3209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3214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3209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3215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3209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3215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3209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3216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3209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3216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3209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3217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3209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3217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3209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3218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3209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3219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3209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3219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3209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3229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3209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3220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3209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3221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3209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3221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3209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3221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3209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3222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3209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3222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3209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3222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3209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3223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3209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3223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3209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3223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3209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3224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3209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3210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3209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3211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3209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3212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3209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3213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3209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3214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3209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3215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3209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3216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3209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3217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3209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3218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3209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3219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3209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3229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3209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3220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3209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3221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3209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3222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3209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3223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3230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3210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3230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3211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3230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3220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3230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3221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3230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3222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3230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3223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3230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3210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3230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3211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3230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3212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3230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3213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3230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3214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3230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3215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3230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3216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3230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3217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3230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3218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3230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3219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3230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3220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3230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3221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3230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3222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3230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3223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3230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3224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3230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3225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3230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3226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3230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3227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3230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3228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3230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3221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3230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3222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3230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3223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3230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3210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3230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3212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3230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3213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3230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3214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3230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3215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3230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3216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3230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3217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3230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3219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3230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3221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3230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3222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3230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3223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3230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3224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3230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3210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3230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3211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3230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3212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3230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3213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3230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3214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3230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3215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3230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3216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3230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3217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3230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3218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3230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3219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3230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3229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3230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3220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3230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3221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3230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3222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3230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3223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3230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3224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3230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3210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3230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3211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3230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3212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3230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3213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3230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3214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3230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3215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3230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3216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3230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3217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3230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3218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3230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3219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3230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3229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3230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3220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3230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3221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3230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3222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3230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3223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3230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3224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3230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3210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3230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3211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3230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3212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3230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3213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3230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3214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3230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3215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3230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3216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3230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3217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3230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3218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3230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3219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3230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3229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3230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3220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3230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3221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3230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3222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3230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3223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3090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3231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3090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3232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3090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3233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3090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3234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3090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3235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3090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3236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3090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3237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3090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3238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3090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3238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3090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3239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3090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3240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3090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3241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3090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3242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3090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3243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3090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3244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3090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3245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3056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3057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3056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3058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3056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3059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3056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3061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3056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3057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3056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3058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3056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3059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3056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3060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3056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3060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3056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3093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3056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3094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3056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3095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3056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3246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3056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3098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3056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3099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3056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3247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3056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3100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3056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3101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3056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3102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3056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3103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3056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3248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3056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3249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3056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3250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3056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3104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3056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3107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3056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3251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3056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3252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3062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3057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3062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3058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3062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3059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3062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3061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3062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3057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3062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3058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3062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3059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3062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3060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3062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3060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3062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3093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3062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3094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3062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3095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3062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3246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3062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3098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3062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3099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3062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3247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3062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3100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3062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3101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3062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3102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3062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3103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3062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3248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3062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3249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3062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3250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3062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3104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3062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3107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3062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3251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3062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3252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3063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3253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3063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3254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3063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3255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3063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3256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3063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3133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3063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3135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3063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3136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3063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3136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3063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3257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3063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3258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3063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3259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3063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3260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3063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3261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3063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3262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3063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3263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3063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3264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3063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3265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3063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3266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3063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3267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3063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3268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3063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3269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3063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3270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3063</v>
      </c>
      <c r="E438" s="1" t="n">
        <v>1608</v>
      </c>
      <c r="F438" s="1" t="s">
        <v>63</v>
      </c>
      <c r="I438" s="1" t="n">
        <v>1667932</v>
      </c>
      <c r="J438" s="1" t="n">
        <v>65383</v>
      </c>
      <c r="K438" s="1" t="n">
        <v>7892840822859</v>
      </c>
      <c r="L438" s="1" t="s">
        <v>3271</v>
      </c>
      <c r="N438" s="1" t="n">
        <v>8</v>
      </c>
      <c r="O438" s="1" t="n">
        <v>20.56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3063</v>
      </c>
      <c r="E439" s="1" t="n">
        <v>1608</v>
      </c>
      <c r="F439" s="1" t="s">
        <v>63</v>
      </c>
      <c r="I439" s="1" t="n">
        <v>1667932</v>
      </c>
      <c r="J439" s="1" t="n">
        <v>65341</v>
      </c>
      <c r="K439" s="1" t="n">
        <v>7892840822309</v>
      </c>
      <c r="L439" s="1" t="s">
        <v>3272</v>
      </c>
      <c r="N439" s="1" t="n">
        <v>20</v>
      </c>
      <c r="O439" s="1" t="n">
        <v>64.6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3063</v>
      </c>
      <c r="E440" s="1" t="n">
        <v>1608</v>
      </c>
      <c r="F440" s="1" t="s">
        <v>63</v>
      </c>
      <c r="I440" s="1" t="n">
        <v>1667932</v>
      </c>
      <c r="J440" s="1" t="n">
        <v>65342</v>
      </c>
      <c r="K440" s="1" t="n">
        <v>7892840822446</v>
      </c>
      <c r="L440" s="1" t="s">
        <v>3273</v>
      </c>
      <c r="N440" s="1" t="n">
        <v>8</v>
      </c>
      <c r="O440" s="1" t="n">
        <v>103.68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3063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3274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3063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3275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3063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3276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3063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3277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3063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3278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3063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3279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3063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3280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3063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3281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3063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3282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3063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3283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3063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3273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3063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3284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3063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3285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3063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3286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3063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3287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3209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3224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3209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3210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3209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3212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3209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3213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3209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3214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3209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3215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3209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3216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3209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3217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3209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3219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3209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3221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3209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3222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3209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3223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3209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3224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3209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3224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3209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3225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3209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3226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3209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3227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3209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3210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3209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3228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3209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3211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3209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3212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3209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3213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3209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3214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3209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3215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3209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3216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3209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3217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3209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3218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3209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3219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3209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3229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3209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3221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3209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3221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3209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3222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3209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3222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3209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3223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3209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3223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3209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3210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3209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3212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3209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3213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3209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3214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3209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3215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3209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3216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3209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3217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3209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3219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3209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3221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3209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3222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3209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3223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3288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3289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3230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3224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3230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3210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3230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3212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3230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3213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3230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3214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3230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3215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3230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3216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3230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3217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3230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3219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3230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3221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3230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3222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3230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3223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3230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3224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3230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3225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3230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3226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3230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3227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3230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3228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3230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3221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3230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3222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3230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3223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3230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3224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3230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3210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3230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3211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3230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3212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3230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3213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3230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3214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3230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3215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3230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3216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3230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3217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3230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3218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3230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3219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3230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3229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3230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3221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3230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3222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3230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3223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3230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3210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3230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3212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3230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3213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3230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3214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3230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3215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3230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3216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3230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3217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3230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3219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3230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3221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3230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3222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3230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3223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3290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3291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3090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3091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3090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3292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3090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3293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3090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3294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3090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3295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3090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3296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3090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3297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3090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3298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3090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3299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3090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3300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3090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3301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3090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3302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3090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3303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3090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3113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3090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3114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3090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3115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3090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3116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3090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3117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3090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3304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3090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3305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3090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3306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3090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3307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3090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3308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3090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3309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3090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3310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3090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3311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3090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3312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3090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3313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3090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3314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3090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3315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3090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3316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3090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3317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3090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3318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3090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3319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3090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3320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3090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3321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3090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3322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3090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3323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3090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3324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3090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3325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3090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3326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3090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3327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3090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3328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3090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3329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3090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3330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3056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3060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3056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3057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3056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3058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3056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3059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3062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3057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3062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3058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3062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3059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3062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3060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3063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3331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3063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3332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3063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3333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3063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3334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3063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3335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3063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3336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3288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3337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3288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3338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3090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3339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3090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3112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3090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3340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3090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3341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3090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3342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3090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3343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3090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3344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3090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3345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3090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3346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3056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3057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3056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3058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3056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3059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3056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3061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3056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3060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3062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3057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3062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3058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3062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3059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3062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3061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3062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3060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3063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3347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3063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3348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3063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3349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3063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3350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3063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3351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3063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3352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3063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3353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3063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3354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3063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3355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3063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3356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3063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3357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3063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3133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3063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3135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3063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3358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3063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3359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3063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3360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3063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3361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3063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3362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3063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3363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3063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3364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3063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3365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3063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3366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3063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3367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3063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3368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3063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3369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3063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3370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3063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3371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3063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3372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3063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3373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3063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3374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3063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3207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3063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3208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3063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3375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3063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3376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3063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3377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3063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3378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3063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3379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3063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3380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3063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3381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3063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3382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3063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3383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3063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3384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3063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3385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3063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3386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3063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3387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3063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3388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3063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3389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3063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3390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3063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3391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3063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3392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3063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3393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3063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3394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3063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3395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3063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3396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3063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3397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3063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3398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3063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3399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3063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3400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3063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3401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3063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3402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3063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3403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3063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3404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3063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3405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3063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3406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3063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3407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3063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3408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3063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3409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3063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3410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3063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3411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3063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3412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3063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3413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3063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3414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3063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3415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3063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3416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3063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3417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3063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3418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3063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3419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3063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3420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3063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3421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3063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3422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3063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3423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3063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3424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3063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3425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3063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3426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3063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3427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3063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3428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3063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3429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3063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3430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3063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3431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3063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3432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3063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3433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3063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3434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3063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3435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3063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3436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3063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3437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3063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3438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3063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3439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3209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3224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3209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3224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3209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3225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3209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3226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3209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3227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3209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3440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3209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3210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3209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3228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3209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3211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3209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3212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3209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3213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3209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3214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3209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3215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3209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3216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3209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3217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3209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3218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3209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3219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3209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3229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3209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3220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3209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3221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3209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3221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3209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3221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3209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3222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3209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3222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3209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3223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3209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3223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3209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3223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3230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3440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3230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3229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3230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3221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3230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3223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3230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3224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3230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3225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3230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3226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3230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3227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3230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3228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3230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3221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3230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3222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3230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3223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3230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3224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3230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3210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3230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3211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3230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3212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3230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3213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3230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3214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3230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3215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3230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3216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3230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3217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3230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3218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3230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3219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3230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3220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3230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3221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3230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3222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3230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3223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3090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3441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3090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3442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3090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3443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3090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3444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3090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3445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3090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3446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3090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3447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3090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3448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3056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3057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3056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3058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3056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3059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3056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3060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3056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3061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3056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3093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3056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3094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3056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3095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3056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3097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3056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3246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3056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3098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3056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3099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3056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3247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3056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3100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3056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3101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3056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3102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3056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3103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3056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3249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3056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3250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3056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3104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3056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3105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3056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3106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3056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3449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3056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3450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3056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3251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3062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3057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3062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3058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3062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3059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3062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3060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3062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3061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3062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3093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3062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3094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3062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3095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3062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3097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3062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3246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3062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3098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3062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3099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3062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3247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3062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3100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3062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3101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3062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3102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3062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3103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3062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3249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3062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3250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3062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3104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3062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3105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3062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3106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3062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3449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3062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3450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3062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3251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3063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3451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3063</v>
      </c>
      <c r="E840" s="1" t="n">
        <v>1811</v>
      </c>
      <c r="F840" s="1" t="s">
        <v>2951</v>
      </c>
      <c r="I840" s="1" t="n">
        <v>7776</v>
      </c>
      <c r="J840" s="1" t="n">
        <v>20301</v>
      </c>
      <c r="K840" s="1" t="n">
        <v>7898927947064</v>
      </c>
      <c r="L840" s="1" t="s">
        <v>3452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3063</v>
      </c>
      <c r="E841" s="1" t="n">
        <v>1811</v>
      </c>
      <c r="F841" s="1" t="s">
        <v>2951</v>
      </c>
      <c r="I841" s="1" t="n">
        <v>7776</v>
      </c>
      <c r="J841" s="1" t="n">
        <v>107458</v>
      </c>
      <c r="K841" s="1" t="n">
        <v>7891219030925</v>
      </c>
      <c r="L841" s="1" t="s">
        <v>3453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3063</v>
      </c>
      <c r="E842" s="1" t="n">
        <v>1811</v>
      </c>
      <c r="F842" s="1" t="s">
        <v>2951</v>
      </c>
      <c r="I842" s="1" t="n">
        <v>7776</v>
      </c>
      <c r="J842" s="1" t="n">
        <v>14545</v>
      </c>
      <c r="K842" s="1" t="n">
        <v>7898927947194</v>
      </c>
      <c r="L842" s="1" t="s">
        <v>3454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3063</v>
      </c>
      <c r="E843" s="1" t="n">
        <v>1811</v>
      </c>
      <c r="F843" s="1" t="s">
        <v>2951</v>
      </c>
      <c r="I843" s="1" t="n">
        <v>7776</v>
      </c>
      <c r="J843" s="1" t="n">
        <v>43231</v>
      </c>
      <c r="K843" s="1" t="n">
        <v>7898941898847</v>
      </c>
      <c r="L843" s="1" t="s">
        <v>3455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3063</v>
      </c>
      <c r="E844" s="1" t="n">
        <v>1811</v>
      </c>
      <c r="F844" s="1" t="s">
        <v>2951</v>
      </c>
      <c r="I844" s="1" t="n">
        <v>7776</v>
      </c>
      <c r="J844" s="1" t="n">
        <v>56124</v>
      </c>
      <c r="K844" s="1" t="n">
        <v>2253152</v>
      </c>
      <c r="L844" s="1" t="s">
        <v>3456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3063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3457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3063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3346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3063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3458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3063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3459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3063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3460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3063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3460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3063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3461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3063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3462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3063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3463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3063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3464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3063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3465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3063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3466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3063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3467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3063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3468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3063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3469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3063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3470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3063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3471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3090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3091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3090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3112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3090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3472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3090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3154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3090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3473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3090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3474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3090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3155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3090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3475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3090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3476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3090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3474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3090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3477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3090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3478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3090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3479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3090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3480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3056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3057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3056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3058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3056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3059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3056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3060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3062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3057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3062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3058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3062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3059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3062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3060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3063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3481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3063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3482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3063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3483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3063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3484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3063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3485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3063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3486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3063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3487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3063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3488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3063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3489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3063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3490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3063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3491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3063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3481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3063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3482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3063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3483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3063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3484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3063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3485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3063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3486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3063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3487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3063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3488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3063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3489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3063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3490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3063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3491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3063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3135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3063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3148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3063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3492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3063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3149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3063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3493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3063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3494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3063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3495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3063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3496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3063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3497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3063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3498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3063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3499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3063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3500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3063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3501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3063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3502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3063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3503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3063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3504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3063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3205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3063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3505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3063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3206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3063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3506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3063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3207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3063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3208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3063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3507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3209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3224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3209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3225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3209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3226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3209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3227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3209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3210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3209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3228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3209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3221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3209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3222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3209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3223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3230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3224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3230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3225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3230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3226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3230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3227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3230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3210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3230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3228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3230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3221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3230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3222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3230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3223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3508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3208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3090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3509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3090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3510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3090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3511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3090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3512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3090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3513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3090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3254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3090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3514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3090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3515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3090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3516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3090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3137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3090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3517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3090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3518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3090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3239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3090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3240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3090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3241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3090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3242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3090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3243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3090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3244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3090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3245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3056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3058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3056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3059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3056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3060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3062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3058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3062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3059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3062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3060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3063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3519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3063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3520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3063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3521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3063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3522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3063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3523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3063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3524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3063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3525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3063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3526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3063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3527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3063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3528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3063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3529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3063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3530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3063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3531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3063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3532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3063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3533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3063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3534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3063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3535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3063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3536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3063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3537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3063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3538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3063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3539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3063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3540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3063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3541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3063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3542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3063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3543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3063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3544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3063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3545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3063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3546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3063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3547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3063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3548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3063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3549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3063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3550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3063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3551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3063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3552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3063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3553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3063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3554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3063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3555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3063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3556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3063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3557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3063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3558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3063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3559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3063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3560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3063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3561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3063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3562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3063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3563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3063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3564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3063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3565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3063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3566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3063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3141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3063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3567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3063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3568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3063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3569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3063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3570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3063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3571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3063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3572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3063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3573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3063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3574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3063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3575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3063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3576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3063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3577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3063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3578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3063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3579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3063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3580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3063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3581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3063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3582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3063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3583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3063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3584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3063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3585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3063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3586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3063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3570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3063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3587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3063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3588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3063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3589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3063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3590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3063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3591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3063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3592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3063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3593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3063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3594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3063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3592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3063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3595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3063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3596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3063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3597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3063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3598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3063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3599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3063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3600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3063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3601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3063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3602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3063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3603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3063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3604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3063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3605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3063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3606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3063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3607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3063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3608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3063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3609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3063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3610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3063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3611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3063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3611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3063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3612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3063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3613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3063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3163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3063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3614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3063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3164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3063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3615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3063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3616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3063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3617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3063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3359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3063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3618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3063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3169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3063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3619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3063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3620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3063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3621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3063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3622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3063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3623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3063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3360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3063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3361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3090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3231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3090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3232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3090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3233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3090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3520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3090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3521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3090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3522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3090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3444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3090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3341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3090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3342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3090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3092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3056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3057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3056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3058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3056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3059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3056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3060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3056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3061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3056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3093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3056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3094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3056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3095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3056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3097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3056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3246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3056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3098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3056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3099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3056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3247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3056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3100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3056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3101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3056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3102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3056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3103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3056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3248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3056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3249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3056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3250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3056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3104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3056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3105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3056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3106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3056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3449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3056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3450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3056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3107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3056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3251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3062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3057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3062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3058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3062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3059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3062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3060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3062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3061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3062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3093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3062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3094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3062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3095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3062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3097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3062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3246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3062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3098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3062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3099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3062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3247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3062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3100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3062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3101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3062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3102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3062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3103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3062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3248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3062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3249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3062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3250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3062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3104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3062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3105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3062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3106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3062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3449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3062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3450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3062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3107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3062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3251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3063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3292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3063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3293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3063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3624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3063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3624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3063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3625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3063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3626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3063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3627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3063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3628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3063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3629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3063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3630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3063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3631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3063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3632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3063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3633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3063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3634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3063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3635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3063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3636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3063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3637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3063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3065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3063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3638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3063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3639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3063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3640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3063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3641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3063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3642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3063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3643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3063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3644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3063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3645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3063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3646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3063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3647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3063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3648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3063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3076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3063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3077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3063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3078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3063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3079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3063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3649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3063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3080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3063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3650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3063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3651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3063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3652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3063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3653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3063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3082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3063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3654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3063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3655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3063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3656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3063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3083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3063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3086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3063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3078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3063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3657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3063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3087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3063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3088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3090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3112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3090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3143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3090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3144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3090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3145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3090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3658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3090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3659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3090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3660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3056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3057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3056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3058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3056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3059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3056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3060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3062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3057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3062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3058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3062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3059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3062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3060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3090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3339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3090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3091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3090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3661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3090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3662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3090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3663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3090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3664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3090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3665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3090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3666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3090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3667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3090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3668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3090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3669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3090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3309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3090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3670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3090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3671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3090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3672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3090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3673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3090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3315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3090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3674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3090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3318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3090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3675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3090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3676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3090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3677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3090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3320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3090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3678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3090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3679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3090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3680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3090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3681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3090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3682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3090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3323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3090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3683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3090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3684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3090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3685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3090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3686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3090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3687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3090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3688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3090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3689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3056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3690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3056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3691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3056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3692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3056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3693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3056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3061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3062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3690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3062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3691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3062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3692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3062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3693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3062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3061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3063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3694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3063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3695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3063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3695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3063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3696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3063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3697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3063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3698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3063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3699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3063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3700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3063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3701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3063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3702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3063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3703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3063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3704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3063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3705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3063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3706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3063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3707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3063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3708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3063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3709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3063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3710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3063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3711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3063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3712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3063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3712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3063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3713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3063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3714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3063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3715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3063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3716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3063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3717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3063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3718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3063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3719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3063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3720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3063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3702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3063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3702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3063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3721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3063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3722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3063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3723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3063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3724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3063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3725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3063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3726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3063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3727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3063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3728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3063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3729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3063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3730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3063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3731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3063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3732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3063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3733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3063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3734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3063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3735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3063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3736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3063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3737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3063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3738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3063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3739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3063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3740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3063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3741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3063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3742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3063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3743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3063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3744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3063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3745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3063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3746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3063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3747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3063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3748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3063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3749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3063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3750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3063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3751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3063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3752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3063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3753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3063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3754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3063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3755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3063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3753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3063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3756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3063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3757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3063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3758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3063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3133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3063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3133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3063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3133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3063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3135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3063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3133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3063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3135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3063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3759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3063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3760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3063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3761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3063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3762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3063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3763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3063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3764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3063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3765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3063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3766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3063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3767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3063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3768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3063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3769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3063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3770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3063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3771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3063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3772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3063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3773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3063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3774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3063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3775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3063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3775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3063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3776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3063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3777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3063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3778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3063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3778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3063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3779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3063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3779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3063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3780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3063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3780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3063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3780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3063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3780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3063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3781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3063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3781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3063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3782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3063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3782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3063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3783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3063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3784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3063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3785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3063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3786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3063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3786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3063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3787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3063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3787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3063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3788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3063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3788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3063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3789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3063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3790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3063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3791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3063</v>
      </c>
      <c r="E1382" s="1" t="n">
        <v>1611</v>
      </c>
      <c r="F1382" s="1" t="s">
        <v>582</v>
      </c>
      <c r="I1382" s="1" t="n">
        <v>1771475</v>
      </c>
      <c r="J1382" s="1" t="n">
        <v>77270</v>
      </c>
      <c r="K1382" s="1" t="n">
        <v>7909989624777</v>
      </c>
      <c r="L1382" s="1" t="s">
        <v>3792</v>
      </c>
      <c r="N1382" s="1" t="n">
        <v>1</v>
      </c>
      <c r="O1382" s="1" t="n">
        <v>29.15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3063</v>
      </c>
      <c r="E1383" s="1" t="n">
        <v>1611</v>
      </c>
      <c r="F1383" s="1" t="s">
        <v>582</v>
      </c>
      <c r="I1383" s="1" t="n">
        <v>1771475</v>
      </c>
      <c r="J1383" s="1" t="n">
        <v>77270</v>
      </c>
      <c r="K1383" s="1" t="n">
        <v>7909989624777</v>
      </c>
      <c r="L1383" s="1" t="s">
        <v>3792</v>
      </c>
      <c r="N1383" s="1" t="n">
        <v>1</v>
      </c>
      <c r="O1383" s="1" t="n">
        <v>29.15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3063</v>
      </c>
      <c r="E1384" s="1" t="n">
        <v>1611</v>
      </c>
      <c r="F1384" s="1" t="s">
        <v>582</v>
      </c>
      <c r="I1384" s="1" t="n">
        <v>1771475</v>
      </c>
      <c r="J1384" s="1" t="n">
        <v>65788</v>
      </c>
      <c r="K1384" s="1" t="n">
        <v>7895265145312</v>
      </c>
      <c r="L1384" s="1" t="s">
        <v>3793</v>
      </c>
      <c r="N1384" s="1" t="n">
        <v>4</v>
      </c>
      <c r="O1384" s="1" t="n">
        <v>119.82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3063</v>
      </c>
      <c r="E1385" s="1" t="n">
        <v>1611</v>
      </c>
      <c r="F1385" s="1" t="s">
        <v>582</v>
      </c>
      <c r="I1385" s="1" t="n">
        <v>1771475</v>
      </c>
      <c r="J1385" s="1" t="n">
        <v>67329</v>
      </c>
      <c r="K1385" s="1" t="n">
        <v>7909989687437</v>
      </c>
      <c r="L1385" s="1" t="s">
        <v>3794</v>
      </c>
      <c r="N1385" s="1" t="n">
        <v>1</v>
      </c>
      <c r="O1385" s="1" t="n">
        <v>18.98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3063</v>
      </c>
      <c r="E1386" s="1" t="n">
        <v>1611</v>
      </c>
      <c r="F1386" s="1" t="s">
        <v>582</v>
      </c>
      <c r="I1386" s="1" t="n">
        <v>1771475</v>
      </c>
      <c r="J1386" s="1" t="n">
        <v>69154</v>
      </c>
      <c r="K1386" s="1" t="n">
        <v>7909989442630</v>
      </c>
      <c r="L1386" s="1" t="s">
        <v>3795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3063</v>
      </c>
      <c r="E1387" s="1" t="n">
        <v>1611</v>
      </c>
      <c r="F1387" s="1" t="s">
        <v>582</v>
      </c>
      <c r="I1387" s="1" t="n">
        <v>1771475</v>
      </c>
      <c r="J1387" s="1" t="n">
        <v>69154</v>
      </c>
      <c r="K1387" s="1" t="n">
        <v>7909989442630</v>
      </c>
      <c r="L1387" s="1" t="s">
        <v>3795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3063</v>
      </c>
      <c r="E1388" s="1" t="n">
        <v>1611</v>
      </c>
      <c r="F1388" s="1" t="s">
        <v>582</v>
      </c>
      <c r="I1388" s="1" t="n">
        <v>1771475</v>
      </c>
      <c r="J1388" s="1" t="n">
        <v>69183</v>
      </c>
      <c r="K1388" s="1" t="n">
        <v>7909989442647</v>
      </c>
      <c r="L1388" s="1" t="s">
        <v>3795</v>
      </c>
      <c r="N1388" s="1" t="n">
        <v>1</v>
      </c>
      <c r="O1388" s="1" t="n">
        <v>34.35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3063</v>
      </c>
      <c r="E1389" s="1" t="n">
        <v>1611</v>
      </c>
      <c r="F1389" s="1" t="s">
        <v>582</v>
      </c>
      <c r="I1389" s="1" t="n">
        <v>1771475</v>
      </c>
      <c r="J1389" s="1" t="n">
        <v>69183</v>
      </c>
      <c r="K1389" s="1" t="n">
        <v>7909989442647</v>
      </c>
      <c r="L1389" s="1" t="s">
        <v>3795</v>
      </c>
      <c r="N1389" s="1" t="n">
        <v>1</v>
      </c>
      <c r="O1389" s="1" t="n">
        <v>34.35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3063</v>
      </c>
      <c r="E1390" s="1" t="n">
        <v>1611</v>
      </c>
      <c r="F1390" s="1" t="s">
        <v>582</v>
      </c>
      <c r="I1390" s="1" t="n">
        <v>1771475</v>
      </c>
      <c r="J1390" s="1" t="n">
        <v>69197</v>
      </c>
      <c r="K1390" s="1" t="n">
        <v>7909989680674</v>
      </c>
      <c r="L1390" s="1" t="s">
        <v>3796</v>
      </c>
      <c r="N1390" s="1" t="n">
        <v>2</v>
      </c>
      <c r="O1390" s="1" t="n">
        <v>41.14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3063</v>
      </c>
      <c r="E1391" s="1" t="n">
        <v>1611</v>
      </c>
      <c r="F1391" s="1" t="s">
        <v>582</v>
      </c>
      <c r="I1391" s="1" t="n">
        <v>1771475</v>
      </c>
      <c r="J1391" s="1" t="n">
        <v>69199</v>
      </c>
      <c r="K1391" s="1" t="n">
        <v>7909989680681</v>
      </c>
      <c r="L1391" s="1" t="s">
        <v>3796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3063</v>
      </c>
      <c r="E1392" s="1" t="n">
        <v>1611</v>
      </c>
      <c r="F1392" s="1" t="s">
        <v>582</v>
      </c>
      <c r="I1392" s="1" t="n">
        <v>1771475</v>
      </c>
      <c r="J1392" s="1" t="n">
        <v>69200</v>
      </c>
      <c r="K1392" s="1" t="n">
        <v>7909989680698</v>
      </c>
      <c r="L1392" s="1" t="s">
        <v>3797</v>
      </c>
      <c r="N1392" s="1" t="n">
        <v>1</v>
      </c>
      <c r="O1392" s="1" t="n">
        <v>20.56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3063</v>
      </c>
      <c r="E1393" s="1" t="n">
        <v>1611</v>
      </c>
      <c r="F1393" s="1" t="s">
        <v>582</v>
      </c>
      <c r="I1393" s="1" t="n">
        <v>1771475</v>
      </c>
      <c r="J1393" s="1" t="n">
        <v>69201</v>
      </c>
      <c r="K1393" s="1" t="n">
        <v>7909989680612</v>
      </c>
      <c r="L1393" s="1" t="s">
        <v>3798</v>
      </c>
      <c r="N1393" s="1" t="n">
        <v>2</v>
      </c>
      <c r="O1393" s="1" t="n">
        <v>41.14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3063</v>
      </c>
      <c r="E1394" s="1" t="n">
        <v>1611</v>
      </c>
      <c r="F1394" s="1" t="s">
        <v>582</v>
      </c>
      <c r="I1394" s="1" t="n">
        <v>1771475</v>
      </c>
      <c r="J1394" s="1" t="n">
        <v>69202</v>
      </c>
      <c r="K1394" s="1" t="n">
        <v>7909989680629</v>
      </c>
      <c r="L1394" s="1" t="s">
        <v>3798</v>
      </c>
      <c r="N1394" s="1" t="n">
        <v>2</v>
      </c>
      <c r="O1394" s="1" t="n">
        <v>41.14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3063</v>
      </c>
      <c r="E1395" s="1" t="n">
        <v>1611</v>
      </c>
      <c r="F1395" s="1" t="s">
        <v>582</v>
      </c>
      <c r="I1395" s="1" t="n">
        <v>1771475</v>
      </c>
      <c r="J1395" s="1" t="n">
        <v>69203</v>
      </c>
      <c r="K1395" s="1" t="n">
        <v>7909989680636</v>
      </c>
      <c r="L1395" s="1" t="s">
        <v>3798</v>
      </c>
      <c r="N1395" s="1" t="n">
        <v>1</v>
      </c>
      <c r="O1395" s="1" t="n">
        <v>20.56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3063</v>
      </c>
      <c r="E1396" s="1" t="n">
        <v>1611</v>
      </c>
      <c r="F1396" s="1" t="s">
        <v>582</v>
      </c>
      <c r="I1396" s="1" t="n">
        <v>1771475</v>
      </c>
      <c r="J1396" s="1" t="n">
        <v>69207</v>
      </c>
      <c r="K1396" s="1" t="n">
        <v>7909989912614</v>
      </c>
      <c r="L1396" s="1" t="s">
        <v>3799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3063</v>
      </c>
      <c r="E1397" s="1" t="n">
        <v>1611</v>
      </c>
      <c r="F1397" s="1" t="s">
        <v>582</v>
      </c>
      <c r="I1397" s="1" t="n">
        <v>1771475</v>
      </c>
      <c r="J1397" s="1" t="n">
        <v>69210</v>
      </c>
      <c r="K1397" s="1" t="n">
        <v>7909989912621</v>
      </c>
      <c r="L1397" s="1" t="s">
        <v>3799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3063</v>
      </c>
      <c r="E1398" s="1" t="n">
        <v>1611</v>
      </c>
      <c r="F1398" s="1" t="s">
        <v>582</v>
      </c>
      <c r="I1398" s="1" t="n">
        <v>1771475</v>
      </c>
      <c r="J1398" s="1" t="n">
        <v>69212</v>
      </c>
      <c r="K1398" s="1" t="n">
        <v>7909989912737</v>
      </c>
      <c r="L1398" s="1" t="s">
        <v>3799</v>
      </c>
      <c r="N1398" s="1" t="n">
        <v>3</v>
      </c>
      <c r="O1398" s="1" t="n">
        <v>77.58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3063</v>
      </c>
      <c r="E1399" s="1" t="n">
        <v>1611</v>
      </c>
      <c r="F1399" s="1" t="s">
        <v>582</v>
      </c>
      <c r="I1399" s="1" t="n">
        <v>1771475</v>
      </c>
      <c r="J1399" s="1" t="n">
        <v>69217</v>
      </c>
      <c r="K1399" s="1" t="n">
        <v>7909989912744</v>
      </c>
      <c r="L1399" s="1" t="s">
        <v>3800</v>
      </c>
      <c r="N1399" s="1" t="n">
        <v>3</v>
      </c>
      <c r="O1399" s="1" t="n">
        <v>77.58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3063</v>
      </c>
      <c r="E1400" s="1" t="n">
        <v>1611</v>
      </c>
      <c r="F1400" s="1" t="s">
        <v>582</v>
      </c>
      <c r="I1400" s="1" t="n">
        <v>1771475</v>
      </c>
      <c r="J1400" s="1" t="n">
        <v>70955</v>
      </c>
      <c r="K1400" s="1" t="n">
        <v>7909989912751</v>
      </c>
      <c r="L1400" s="1" t="s">
        <v>3801</v>
      </c>
      <c r="N1400" s="1" t="n">
        <v>1</v>
      </c>
      <c r="O1400" s="1" t="n">
        <v>26.57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3063</v>
      </c>
      <c r="E1401" s="1" t="n">
        <v>1611</v>
      </c>
      <c r="F1401" s="1" t="s">
        <v>582</v>
      </c>
      <c r="I1401" s="1" t="n">
        <v>1771475</v>
      </c>
      <c r="J1401" s="1" t="n">
        <v>71921</v>
      </c>
      <c r="K1401" s="1" t="n">
        <v>7909989687451</v>
      </c>
      <c r="L1401" s="1" t="s">
        <v>3802</v>
      </c>
      <c r="N1401" s="1" t="n">
        <v>1</v>
      </c>
      <c r="O1401" s="1" t="n">
        <v>18.98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3063</v>
      </c>
      <c r="E1402" s="1" t="n">
        <v>1611</v>
      </c>
      <c r="F1402" s="1" t="s">
        <v>582</v>
      </c>
      <c r="I1402" s="1" t="n">
        <v>1771475</v>
      </c>
      <c r="J1402" s="1" t="n">
        <v>71922</v>
      </c>
      <c r="K1402" s="1" t="n">
        <v>7909989687468</v>
      </c>
      <c r="L1402" s="1" t="s">
        <v>3802</v>
      </c>
      <c r="N1402" s="1" t="n">
        <v>1</v>
      </c>
      <c r="O1402" s="1" t="n">
        <v>18.98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3063</v>
      </c>
      <c r="E1403" s="1" t="n">
        <v>1611</v>
      </c>
      <c r="F1403" s="1" t="s">
        <v>582</v>
      </c>
      <c r="I1403" s="1" t="n">
        <v>1771475</v>
      </c>
      <c r="J1403" s="1" t="n">
        <v>73592</v>
      </c>
      <c r="K1403" s="1" t="n">
        <v>7909989912638</v>
      </c>
      <c r="L1403" s="1" t="s">
        <v>3803</v>
      </c>
      <c r="N1403" s="1" t="n">
        <v>1</v>
      </c>
      <c r="O1403" s="1" t="n">
        <v>25.86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3063</v>
      </c>
      <c r="E1404" s="1" t="n">
        <v>1611</v>
      </c>
      <c r="F1404" s="1" t="s">
        <v>582</v>
      </c>
      <c r="I1404" s="1" t="n">
        <v>1771475</v>
      </c>
      <c r="J1404" s="1" t="n">
        <v>75917</v>
      </c>
      <c r="K1404" s="1" t="n">
        <v>7909989681565</v>
      </c>
      <c r="L1404" s="1" t="s">
        <v>3804</v>
      </c>
      <c r="N1404" s="1" t="n">
        <v>3</v>
      </c>
      <c r="O1404" s="1" t="n">
        <v>53.96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3063</v>
      </c>
      <c r="E1405" s="1" t="n">
        <v>1611</v>
      </c>
      <c r="F1405" s="1" t="s">
        <v>582</v>
      </c>
      <c r="I1405" s="1" t="n">
        <v>1771475</v>
      </c>
      <c r="J1405" s="1" t="n">
        <v>76052</v>
      </c>
      <c r="K1405" s="1" t="n">
        <v>7909989793893</v>
      </c>
      <c r="L1405" s="1" t="s">
        <v>3805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3063</v>
      </c>
      <c r="E1406" s="1" t="n">
        <v>1611</v>
      </c>
      <c r="F1406" s="1" t="s">
        <v>582</v>
      </c>
      <c r="I1406" s="1" t="n">
        <v>1771475</v>
      </c>
      <c r="J1406" s="1" t="n">
        <v>76070</v>
      </c>
      <c r="K1406" s="1" t="n">
        <v>7909989793961</v>
      </c>
      <c r="L1406" s="1" t="s">
        <v>3805</v>
      </c>
      <c r="N1406" s="1" t="n">
        <v>1</v>
      </c>
      <c r="O1406" s="1" t="n">
        <v>20.08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3063</v>
      </c>
      <c r="E1407" s="1" t="n">
        <v>1611</v>
      </c>
      <c r="F1407" s="1" t="s">
        <v>582</v>
      </c>
      <c r="I1407" s="1" t="n">
        <v>1771475</v>
      </c>
      <c r="J1407" s="1" t="n">
        <v>76071</v>
      </c>
      <c r="K1407" s="1" t="n">
        <v>7909989793947</v>
      </c>
      <c r="L1407" s="1" t="s">
        <v>3805</v>
      </c>
      <c r="N1407" s="1" t="n">
        <v>3</v>
      </c>
      <c r="O1407" s="1" t="n">
        <v>60.24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3063</v>
      </c>
      <c r="E1408" s="1" t="n">
        <v>1611</v>
      </c>
      <c r="F1408" s="1" t="s">
        <v>582</v>
      </c>
      <c r="I1408" s="1" t="n">
        <v>1771475</v>
      </c>
      <c r="J1408" s="1" t="n">
        <v>76072</v>
      </c>
      <c r="K1408" s="1" t="n">
        <v>7909989793855</v>
      </c>
      <c r="L1408" s="1" t="s">
        <v>3805</v>
      </c>
      <c r="N1408" s="1" t="n">
        <v>2</v>
      </c>
      <c r="O1408" s="1" t="n">
        <v>40.18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3063</v>
      </c>
      <c r="E1409" s="1" t="n">
        <v>1611</v>
      </c>
      <c r="F1409" s="1" t="s">
        <v>582</v>
      </c>
      <c r="I1409" s="1" t="n">
        <v>1771475</v>
      </c>
      <c r="J1409" s="1" t="n">
        <v>76080</v>
      </c>
      <c r="K1409" s="1" t="n">
        <v>7909989681527</v>
      </c>
      <c r="L1409" s="1" t="s">
        <v>3804</v>
      </c>
      <c r="N1409" s="1" t="n">
        <v>2</v>
      </c>
      <c r="O1409" s="1" t="n">
        <v>37.41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3063</v>
      </c>
      <c r="E1410" s="1" t="n">
        <v>1611</v>
      </c>
      <c r="F1410" s="1" t="s">
        <v>582</v>
      </c>
      <c r="I1410" s="1" t="n">
        <v>1771475</v>
      </c>
      <c r="J1410" s="1" t="n">
        <v>76081</v>
      </c>
      <c r="K1410" s="1" t="n">
        <v>7909989793954</v>
      </c>
      <c r="L1410" s="1" t="s">
        <v>3805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3063</v>
      </c>
      <c r="E1411" s="1" t="n">
        <v>1611</v>
      </c>
      <c r="F1411" s="1" t="s">
        <v>582</v>
      </c>
      <c r="I1411" s="1" t="n">
        <v>1771475</v>
      </c>
      <c r="J1411" s="1" t="n">
        <v>76085</v>
      </c>
      <c r="K1411" s="1" t="n">
        <v>7909989681503</v>
      </c>
      <c r="L1411" s="1" t="s">
        <v>3804</v>
      </c>
      <c r="N1411" s="1" t="n">
        <v>3</v>
      </c>
      <c r="O1411" s="1" t="n">
        <v>56.12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3063</v>
      </c>
      <c r="E1412" s="1" t="n">
        <v>1611</v>
      </c>
      <c r="F1412" s="1" t="s">
        <v>582</v>
      </c>
      <c r="I1412" s="1" t="n">
        <v>1771475</v>
      </c>
      <c r="J1412" s="1" t="n">
        <v>76086</v>
      </c>
      <c r="K1412" s="1" t="n">
        <v>7909989793909</v>
      </c>
      <c r="L1412" s="1" t="s">
        <v>3805</v>
      </c>
      <c r="N1412" s="1" t="n">
        <v>3</v>
      </c>
      <c r="O1412" s="1" t="n">
        <v>60.24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3063</v>
      </c>
      <c r="E1413" s="1" t="n">
        <v>1611</v>
      </c>
      <c r="F1413" s="1" t="s">
        <v>582</v>
      </c>
      <c r="I1413" s="1" t="n">
        <v>1771475</v>
      </c>
      <c r="J1413" s="1" t="n">
        <v>76089</v>
      </c>
      <c r="K1413" s="1" t="n">
        <v>7909989793848</v>
      </c>
      <c r="L1413" s="1" t="s">
        <v>3805</v>
      </c>
      <c r="N1413" s="1" t="n">
        <v>2</v>
      </c>
      <c r="O1413" s="1" t="n">
        <v>40.18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3063</v>
      </c>
      <c r="E1414" s="1" t="n">
        <v>1611</v>
      </c>
      <c r="F1414" s="1" t="s">
        <v>582</v>
      </c>
      <c r="I1414" s="1" t="n">
        <v>1771475</v>
      </c>
      <c r="J1414" s="1" t="n">
        <v>76091</v>
      </c>
      <c r="K1414" s="1" t="n">
        <v>7909989681572</v>
      </c>
      <c r="L1414" s="1" t="s">
        <v>3804</v>
      </c>
      <c r="N1414" s="1" t="n">
        <v>2</v>
      </c>
      <c r="O1414" s="1" t="n">
        <v>35.97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3063</v>
      </c>
      <c r="E1415" s="1" t="n">
        <v>1611</v>
      </c>
      <c r="F1415" s="1" t="s">
        <v>582</v>
      </c>
      <c r="I1415" s="1" t="n">
        <v>1771475</v>
      </c>
      <c r="J1415" s="1" t="n">
        <v>76962</v>
      </c>
      <c r="K1415" s="1" t="n">
        <v>7909989624807</v>
      </c>
      <c r="L1415" s="1" t="s">
        <v>3806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3063</v>
      </c>
      <c r="E1416" s="1" t="n">
        <v>1611</v>
      </c>
      <c r="F1416" s="1" t="s">
        <v>582</v>
      </c>
      <c r="I1416" s="1" t="n">
        <v>1771475</v>
      </c>
      <c r="J1416" s="1" t="n">
        <v>76962</v>
      </c>
      <c r="K1416" s="1" t="n">
        <v>7909989624807</v>
      </c>
      <c r="L1416" s="1" t="s">
        <v>3806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3063</v>
      </c>
      <c r="E1417" s="1" t="n">
        <v>1611</v>
      </c>
      <c r="F1417" s="1" t="s">
        <v>582</v>
      </c>
      <c r="I1417" s="1" t="n">
        <v>1771475</v>
      </c>
      <c r="J1417" s="1" t="n">
        <v>76964</v>
      </c>
      <c r="K1417" s="1" t="n">
        <v>7909989624814</v>
      </c>
      <c r="L1417" s="1" t="s">
        <v>3807</v>
      </c>
      <c r="N1417" s="1" t="n">
        <v>4</v>
      </c>
      <c r="O1417" s="1" t="n">
        <v>116.62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3063</v>
      </c>
      <c r="E1418" s="1" t="n">
        <v>1611</v>
      </c>
      <c r="F1418" s="1" t="s">
        <v>582</v>
      </c>
      <c r="I1418" s="1" t="n">
        <v>1771475</v>
      </c>
      <c r="J1418" s="1" t="n">
        <v>76964</v>
      </c>
      <c r="K1418" s="1" t="n">
        <v>7909989624814</v>
      </c>
      <c r="L1418" s="1" t="s">
        <v>3807</v>
      </c>
      <c r="N1418" s="1" t="n">
        <v>4</v>
      </c>
      <c r="O1418" s="1" t="n">
        <v>116.62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3063</v>
      </c>
      <c r="E1419" s="1" t="n">
        <v>1611</v>
      </c>
      <c r="F1419" s="1" t="s">
        <v>582</v>
      </c>
      <c r="I1419" s="1" t="n">
        <v>1771475</v>
      </c>
      <c r="J1419" s="1" t="n">
        <v>76966</v>
      </c>
      <c r="K1419" s="1" t="n">
        <v>7909989624821</v>
      </c>
      <c r="L1419" s="1" t="s">
        <v>3808</v>
      </c>
      <c r="N1419" s="1" t="n">
        <v>1</v>
      </c>
      <c r="O1419" s="1" t="n">
        <v>29.15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3063</v>
      </c>
      <c r="E1420" s="1" t="n">
        <v>1611</v>
      </c>
      <c r="F1420" s="1" t="s">
        <v>582</v>
      </c>
      <c r="I1420" s="1" t="n">
        <v>1771475</v>
      </c>
      <c r="J1420" s="1" t="n">
        <v>76966</v>
      </c>
      <c r="K1420" s="1" t="n">
        <v>7909989624821</v>
      </c>
      <c r="L1420" s="1" t="s">
        <v>3808</v>
      </c>
      <c r="N1420" s="1" t="n">
        <v>1</v>
      </c>
      <c r="O1420" s="1" t="n">
        <v>29.15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3063</v>
      </c>
      <c r="E1421" s="1" t="n">
        <v>1611</v>
      </c>
      <c r="F1421" s="1" t="s">
        <v>582</v>
      </c>
      <c r="I1421" s="1" t="n">
        <v>1771475</v>
      </c>
      <c r="J1421" s="1" t="n">
        <v>76972</v>
      </c>
      <c r="K1421" s="1" t="n">
        <v>7909989624753</v>
      </c>
      <c r="L1421" s="1" t="s">
        <v>3792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3063</v>
      </c>
      <c r="E1422" s="1" t="n">
        <v>1611</v>
      </c>
      <c r="F1422" s="1" t="s">
        <v>582</v>
      </c>
      <c r="I1422" s="1" t="n">
        <v>1771475</v>
      </c>
      <c r="J1422" s="1" t="n">
        <v>76972</v>
      </c>
      <c r="K1422" s="1" t="n">
        <v>7909989624753</v>
      </c>
      <c r="L1422" s="1" t="s">
        <v>3792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3063</v>
      </c>
      <c r="E1423" s="1" t="n">
        <v>1611</v>
      </c>
      <c r="F1423" s="1" t="s">
        <v>582</v>
      </c>
      <c r="I1423" s="1" t="n">
        <v>1771475</v>
      </c>
      <c r="J1423" s="1" t="n">
        <v>76973</v>
      </c>
      <c r="K1423" s="1" t="n">
        <v>7909989624760</v>
      </c>
      <c r="L1423" s="1" t="s">
        <v>3792</v>
      </c>
      <c r="N1423" s="1" t="n">
        <v>2</v>
      </c>
      <c r="O1423" s="1" t="n">
        <v>58.31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3063</v>
      </c>
      <c r="E1424" s="1" t="n">
        <v>1611</v>
      </c>
      <c r="F1424" s="1" t="s">
        <v>582</v>
      </c>
      <c r="I1424" s="1" t="n">
        <v>1771475</v>
      </c>
      <c r="J1424" s="1" t="n">
        <v>76973</v>
      </c>
      <c r="K1424" s="1" t="n">
        <v>7909989624760</v>
      </c>
      <c r="L1424" s="1" t="s">
        <v>3792</v>
      </c>
      <c r="N1424" s="1" t="n">
        <v>2</v>
      </c>
      <c r="O1424" s="1" t="n">
        <v>58.31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3063</v>
      </c>
      <c r="E1425" s="1" t="n">
        <v>1611</v>
      </c>
      <c r="F1425" s="1" t="s">
        <v>582</v>
      </c>
      <c r="I1425" s="1" t="n">
        <v>1771475</v>
      </c>
      <c r="J1425" s="1" t="n">
        <v>76975</v>
      </c>
      <c r="K1425" s="1" t="n">
        <v>7909989690802</v>
      </c>
      <c r="L1425" s="1" t="s">
        <v>3809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3063</v>
      </c>
      <c r="E1426" s="1" t="n">
        <v>1611</v>
      </c>
      <c r="F1426" s="1" t="s">
        <v>582</v>
      </c>
      <c r="I1426" s="1" t="n">
        <v>1771475</v>
      </c>
      <c r="J1426" s="1" t="n">
        <v>76975</v>
      </c>
      <c r="K1426" s="1" t="n">
        <v>7909989690802</v>
      </c>
      <c r="L1426" s="1" t="s">
        <v>3809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3063</v>
      </c>
      <c r="E1427" s="1" t="n">
        <v>1611</v>
      </c>
      <c r="F1427" s="1" t="s">
        <v>582</v>
      </c>
      <c r="I1427" s="1" t="n">
        <v>1771475</v>
      </c>
      <c r="J1427" s="1" t="n">
        <v>76976</v>
      </c>
      <c r="K1427" s="1" t="n">
        <v>7909989690819</v>
      </c>
      <c r="L1427" s="1" t="s">
        <v>3809</v>
      </c>
      <c r="N1427" s="1" t="n">
        <v>1</v>
      </c>
      <c r="O1427" s="1" t="n">
        <v>34.14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3063</v>
      </c>
      <c r="E1428" s="1" t="n">
        <v>1611</v>
      </c>
      <c r="F1428" s="1" t="s">
        <v>582</v>
      </c>
      <c r="I1428" s="1" t="n">
        <v>1771475</v>
      </c>
      <c r="J1428" s="1" t="n">
        <v>76976</v>
      </c>
      <c r="K1428" s="1" t="n">
        <v>7909989690819</v>
      </c>
      <c r="L1428" s="1" t="s">
        <v>3809</v>
      </c>
      <c r="N1428" s="1" t="n">
        <v>1</v>
      </c>
      <c r="O1428" s="1" t="n">
        <v>34.14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3063</v>
      </c>
      <c r="E1429" s="1" t="n">
        <v>1611</v>
      </c>
      <c r="F1429" s="1" t="s">
        <v>582</v>
      </c>
      <c r="I1429" s="1" t="n">
        <v>1771475</v>
      </c>
      <c r="J1429" s="1" t="n">
        <v>76984</v>
      </c>
      <c r="K1429" s="1" t="n">
        <v>7909989693568</v>
      </c>
      <c r="L1429" s="1" t="s">
        <v>3810</v>
      </c>
      <c r="N1429" s="1" t="n">
        <v>3</v>
      </c>
      <c r="O1429" s="1" t="n">
        <v>79.95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3063</v>
      </c>
      <c r="E1430" s="1" t="n">
        <v>1611</v>
      </c>
      <c r="F1430" s="1" t="s">
        <v>582</v>
      </c>
      <c r="I1430" s="1" t="n">
        <v>1771475</v>
      </c>
      <c r="J1430" s="1" t="n">
        <v>76984</v>
      </c>
      <c r="K1430" s="1" t="n">
        <v>7909989693568</v>
      </c>
      <c r="L1430" s="1" t="s">
        <v>3810</v>
      </c>
      <c r="N1430" s="1" t="n">
        <v>1</v>
      </c>
      <c r="O1430" s="1" t="n">
        <v>26.65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3063</v>
      </c>
      <c r="E1431" s="1" t="n">
        <v>1611</v>
      </c>
      <c r="F1431" s="1" t="s">
        <v>582</v>
      </c>
      <c r="I1431" s="1" t="n">
        <v>1771475</v>
      </c>
      <c r="J1431" s="1" t="n">
        <v>76985</v>
      </c>
      <c r="K1431" s="1" t="n">
        <v>7909989693575</v>
      </c>
      <c r="L1431" s="1" t="s">
        <v>3810</v>
      </c>
      <c r="N1431" s="1" t="n">
        <v>2</v>
      </c>
      <c r="O1431" s="1" t="n">
        <v>53.3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3063</v>
      </c>
      <c r="E1432" s="1" t="n">
        <v>1611</v>
      </c>
      <c r="F1432" s="1" t="s">
        <v>582</v>
      </c>
      <c r="I1432" s="1" t="n">
        <v>1771475</v>
      </c>
      <c r="J1432" s="1" t="n">
        <v>76985</v>
      </c>
      <c r="K1432" s="1" t="n">
        <v>7909989693575</v>
      </c>
      <c r="L1432" s="1" t="s">
        <v>3810</v>
      </c>
      <c r="N1432" s="1" t="n">
        <v>3</v>
      </c>
      <c r="O1432" s="1" t="n">
        <v>79.95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3063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3809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3063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3809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3063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3809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3063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3809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3063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3809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3063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3809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3063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3809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3063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3809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3063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3809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3063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3809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3063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3811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3063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3809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3063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3809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3063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3812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3063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3813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3063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3813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3063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3813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3063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3813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3063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3814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3063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3814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3063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3814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3063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3814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3063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3815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3063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3811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3063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3816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3063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3817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3063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3813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3063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3816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3063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3811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3063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3818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3063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3819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3063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3820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3063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3821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3063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3822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3063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3823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3063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3824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3063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3825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3063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3826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3063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3827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3063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3828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3063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3829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3063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3830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3063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3831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3063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3832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3063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3833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3063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3834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3063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3835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3063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3836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3063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3837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3063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3838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3063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3839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3063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3840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3063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3841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3063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3842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3063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3843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3063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3844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3063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3845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3063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3846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3063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3847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3063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3848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3063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3849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3063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3849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3063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3850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3063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3851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3063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3851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3063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3852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3063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3852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3063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3853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3063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3853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3063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3854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3063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3855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3063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3856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3063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3857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3063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3858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3063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3859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3209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3224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3209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3210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3209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3211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3209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3212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3209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3213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3209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3214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3209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3215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3209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3216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3209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3217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3209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3218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3209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3219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3209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3220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3209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3221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3209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3222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3209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3223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3209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3224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3209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3225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3209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3226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3209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3227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3209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3210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3209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3228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3209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3228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3209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3211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3209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3212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3209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3213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3209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3214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3209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3215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3209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3216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3209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3217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3209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3218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3209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3219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3209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3220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3209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3221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3209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3221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3209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3222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3209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3222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3209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3223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3209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3223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3209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3224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3209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3224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3209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3225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3209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3226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3209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3227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3209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3210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3209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3228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3209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3211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3209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3212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3209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3213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3209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3214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3209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3215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3209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3216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3209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3217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3209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3218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3209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3219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3209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3220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3209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3221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3209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3221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3209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3222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3209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3222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3209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3223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3209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3223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3209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3224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3209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3210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3209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3211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3209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3212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3209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3213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3209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3214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3209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3215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3209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3216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3209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3217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3209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3218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3209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3219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3209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3220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3209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3221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3209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3222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3209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3223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3230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3224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3230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3210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3230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3211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3230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3212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3230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3213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3230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3214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3230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3215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3230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3216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3230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3217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3230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3218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3230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3219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3230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3220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3230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3221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3230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3222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3230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3223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3230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3225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3230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3226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3230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3227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3230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3228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3230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3221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3230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3222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3230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3223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3230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3224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3230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3210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3230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3228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3230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3211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3230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3212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3230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3213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3230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3214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3230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3215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3230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3216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3230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3217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3230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3218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3230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3219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3230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3220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3230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3221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3230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3222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3230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3223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3230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3224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3230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3225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3230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3226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3230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3227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3230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3228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3230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3221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3230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3222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3230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3223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3230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3224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3230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3210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3230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3211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3230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3212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3230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3213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3230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3214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3230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3215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3230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3216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3230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3217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3230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3218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3230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3219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3230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3220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3230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3221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3230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3222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3230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3223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3230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3224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3230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3210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3230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3211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3230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3212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3230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3213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3230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3214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3230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3215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3230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3216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3230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3217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3230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3218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3230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3219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3230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3220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3230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3221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3230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3222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3230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3223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3090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3108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3090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3109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3090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3110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3090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3111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3090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3860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3090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3341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3090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3342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3090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3092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3090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3113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3090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3114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3090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3115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3090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3116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3090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3117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3090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3113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3090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3114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3090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3115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3090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3117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3090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3344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3090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3258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3090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3861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3090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3291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3090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3259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3090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3862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3090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3260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3090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3863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3090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3261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3090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3262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3090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3864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3090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3865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3090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3263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3090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3264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3090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3866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3090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3265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3090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3867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3090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3868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3090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3869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3090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3870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3090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3871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3090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3872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3090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3773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3090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3873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3090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3874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3090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3875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3056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3057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3056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3058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3056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3060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3056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3093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3056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3094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3056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3097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3056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3246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3056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3098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3056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3099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3056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3247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3056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3101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3056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3102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3056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3103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3056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3248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3056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3249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3056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3250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3056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3104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3056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3876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3056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3877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3056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3105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3056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3106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3056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3449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3056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3107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3056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3251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3056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3252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3062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3057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3062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3058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3062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3060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3062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3093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3062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3094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3062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3097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3062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3246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3062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3098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3062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3099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3062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3247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3062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3101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3062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3102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3062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3103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3062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3248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3062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3249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3062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3250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3062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3104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3062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3876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3062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3877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3062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3105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3062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3106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3062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3449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3062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3107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3062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3251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3062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3252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3063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3878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3063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3879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3063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3880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3063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3573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3063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3881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3063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3882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3063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3883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3063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3884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3063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3885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3063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3886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3063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3887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3063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3888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3063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3889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3063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3890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3063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3891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3063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3875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3063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3892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3063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3893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3063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3894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3063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3895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3063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3896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3063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3897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3063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3898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3063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3899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3063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3900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3063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3901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3063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3902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3063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3903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3063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3904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3063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3905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3063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3906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3063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3907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3063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3908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3063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3909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3063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3910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3063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3911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3063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3912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3063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3913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3063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3914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3063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3915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3063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3916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3063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3133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3063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3917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3063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3918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3063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3919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3063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3920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3063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3921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3063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3922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3063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3923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3063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3924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3063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3925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3063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3926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3063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3927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3063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3928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3063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3929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3063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3930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3063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3931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3063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3932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3063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3933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3063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3934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3063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3935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3063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3936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3063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3937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3063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3938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3063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3939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3063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3939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3063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3940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3063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3941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3063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3942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3063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3943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3063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3944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3063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3945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3063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3946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3063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3947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3063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3948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3063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3949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3063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3950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3063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3950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3063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3951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3063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3952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3063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3953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3063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3954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3063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3954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3063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3954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3063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3954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3063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3955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3063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3956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3063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3957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3063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3958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3063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3959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3063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3960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3063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3961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3063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3962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3063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3963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3063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3072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3063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3964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3063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3208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3063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3965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3063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3651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3063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3653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3063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3082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3063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3083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3209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3224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3209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3210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3209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3211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3209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3212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3209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3213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3209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3214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3209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3215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3209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3216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3209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3217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3209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3218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3209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3219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3209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3229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3209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3220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3209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3221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3209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3222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3209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3223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3230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3224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3230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3210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3230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3211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3230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3212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3230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3213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3230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3214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3230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3215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3230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3216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3230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3217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3230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3218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3230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3219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3230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3229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3230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3220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3230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3221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3230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3222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3230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3223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3290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3966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3290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3260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3290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3262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3290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3967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3090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3968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3090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3969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3090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3970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3090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3971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3090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3972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3090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3973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3090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3150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3090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3974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3090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3975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3090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3976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3056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3057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3056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3058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3056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3059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3062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3057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3062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3058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3062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3059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3063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3977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3063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3978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3063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3979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3063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3980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3063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3981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3063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3982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3063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3983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3063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3984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3063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3985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3063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3986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3063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3987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3063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3988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3063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3989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3063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3990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3063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3991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3063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3992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3063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3993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3063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3994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3063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3995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3063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3996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3063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3997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3063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3998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3063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3999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3063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4000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3063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4001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3063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4002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3063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3118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3063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3119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3063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4003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3063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3120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3063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3121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3063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4004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3063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3123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3063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3124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3063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3125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3063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3126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3063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3130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3063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4005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3063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3357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3063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3154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3063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3473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3063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3474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3063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3475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3063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3476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3063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3477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3063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3156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3063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4006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3063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4007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3063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4008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3063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4009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3063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4010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3063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3162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3063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4011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3063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4012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3063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4013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3063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4014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3063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3166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3063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4015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3063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3167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3063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4016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3063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4017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3063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4018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3063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4019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3063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4020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3063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4021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3063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4022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3063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4023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3063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4024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3063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3960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3063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3961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3063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4025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3063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4026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3063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4027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3063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3963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3063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4028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3063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3205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3063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3206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3063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3207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3063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3208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3063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4029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3063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3076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3063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3077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3063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3079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3063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3649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3063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4030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3063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3080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3063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3082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3063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3654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3063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4031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3063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4032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3063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4033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3063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4034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3063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3086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3063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3078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3063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3657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3063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3087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3063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3088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3063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3089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3063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4035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3063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4036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3063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4037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3290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3137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3090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3296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3090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3297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3090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3300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3090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3301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3090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3302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3090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4038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3090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3303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3090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3510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3090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3511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3090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3512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3090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3254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3090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3514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3090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3239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3090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3240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3090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3241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3090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3242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3090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3243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3090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3244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3090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3245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3056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3057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3056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3058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3056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3059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3056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3061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3056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3060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3062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3057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3062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3058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3062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3059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3062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3061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3062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3060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3063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4039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3063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3164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3063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4040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3063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4041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3063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4042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3063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4043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3063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4044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3063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4045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3063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4046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3063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4047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3063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4048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3063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4049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3063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4049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3063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4050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3063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4051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3063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4052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3288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4053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3288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4053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3288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4053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3290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4054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3290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4055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3090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3231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3090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3232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3090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3233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3090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3520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3090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3521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3090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3522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3090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3341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3090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3113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3090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3115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3090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3117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3056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3057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3056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3059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3056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3093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3056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3094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3056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3095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3056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3096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3056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3097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3056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3246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3056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3098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3056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3099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3056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3247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3056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3100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3056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3101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3056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3102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3056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3103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3056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3248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3056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3249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3056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3250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3056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3876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3056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3877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3056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3449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3056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3107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3056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4056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3056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3251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3062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3057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3062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3059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3062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3093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3062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3094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3062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3095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3062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3096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3062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3097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3062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3246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3062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3098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3062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3099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3062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3247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3062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3100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3062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3101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3062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3102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3062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3103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3062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3248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3062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3249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3062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3250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3062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3876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3062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3877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3062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3449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3062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3107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3062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4056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3062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3251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3063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3292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3063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3293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3063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4057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3063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4058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3063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4059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3063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4060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3063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4061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3063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4062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3063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4063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3063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4064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3063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4065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3063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3135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3063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3133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3063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4066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3063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4067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3063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4068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3063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4069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3063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4070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3063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3362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3063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4071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3063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3366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3063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3368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3063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3370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3063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3371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3063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4072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3063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4073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3063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3507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3063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4074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3063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4075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3063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4076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3063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4077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3063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4078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3063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4079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3063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4080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3063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4081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3063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4082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3063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4083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3063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4084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3063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4085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3063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4086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3063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4087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3063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4088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3063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4089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3063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4090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3063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4091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3063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4092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3063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4093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3063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4094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3063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4095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3063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4096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3063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4097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3063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4098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3063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4099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3063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4100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3063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4101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3063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4102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3063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4103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3063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4104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3063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4105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3063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4106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3063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4107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3063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4108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3063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4109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3063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4110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3063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4111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3063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4112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3063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4113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3063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4114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3063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4115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3063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4116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3063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4117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3063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4118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3063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4119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3063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4120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3063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4121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3063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4122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3063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4123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3063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4124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3063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4125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3063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4126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3063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4127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3063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4055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3063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4128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3063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4129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3063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4130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3063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4131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3063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4132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3063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4133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3063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4134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3063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4135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3063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4136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3063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4137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3063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4138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3063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4139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3063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4140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3063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4141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3063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4141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3063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4142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3063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4143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3063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4144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3063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4145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3063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4146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3063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4147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3063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4148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3063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4149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3063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4150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3063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4151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3063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4152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3063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4153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3063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4154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3063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4155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3063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4156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3063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4157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3063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4158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3063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4159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3063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4160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3063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4161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3063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4162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3063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4163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3063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4164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3063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4165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3063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4166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3063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4167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3063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4168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3063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4169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3063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4170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3063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4171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3063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4172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3063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4173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3063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4174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3063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4175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3063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4176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3063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4177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3063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4178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3063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4178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3063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4179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3063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4180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3063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4179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3063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4179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3063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4181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3063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4182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3063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4183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3063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4184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3063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4185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3063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4186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3063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4187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3063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4188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3063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4189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3063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4190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3063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4191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3063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4192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3063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4193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3063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4194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3063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4195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3063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4196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3063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4197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3063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4198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3063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4199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3063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4200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3063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4201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3063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4202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3063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4203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3063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4204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3063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4205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3063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4206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3063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4207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3063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4208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3063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4209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3063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4210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3063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4211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3063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4212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3063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4213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3063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4214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3063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4214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3063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4215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3063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4216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3063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4217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3063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4218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3063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4219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3063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4220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3209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3224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3209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3210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3209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3211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3209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3212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3209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3213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3209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3214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3209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3215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3209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3216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3209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3217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3209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3218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3209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3219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3209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3229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3209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3220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3209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3221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3209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3222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3209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3223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3209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3224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3209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3225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3209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3226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3209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3227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3209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3228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3209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3221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3209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3222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3209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3223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3230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3224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3230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3210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3230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3211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3230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3212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3230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3213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3230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3214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3230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3215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3230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3216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3230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3217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3230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3218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3230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3219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3230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3229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3230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3220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3230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3221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3230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3222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3230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3223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3230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3224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3230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3225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3230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3226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3230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3227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3230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3228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3230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3221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3230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3222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3230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3223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3290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4221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3290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4221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3090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4222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3090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3345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3090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4223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3090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4224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3090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4225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3090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4226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3090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4227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3090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3671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3090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3673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3090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3678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3090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4228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3090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4229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3090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3684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3090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3686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3090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3329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3090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3687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3056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3057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3056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3058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3056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3059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3056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3060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3062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3057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3062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3058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3062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3059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3062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3060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3063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4230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3063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4231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3063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4232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3063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4233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3063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4234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3063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4235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3063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4236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3063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4237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3063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4238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3063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4239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3063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4240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3063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4241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3063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4242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3063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4243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3063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4244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3063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4245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3063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4246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3063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4247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3063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4248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3063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4249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3063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4250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3063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4251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3063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4252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3063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4253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3063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4254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3063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4255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3063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3586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3063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3570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3063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4256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3063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4257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3063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4258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3063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4259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3063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4260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3063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4261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3063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4262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3063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4263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3063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4264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3063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4265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3063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4266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3090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3339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3090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3680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3090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4267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3090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4268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3090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3375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3090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4269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3090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3386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3056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3057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3056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3058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3056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3059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3056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3060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3056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3691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3056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3692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3056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4270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3062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3057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3062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3058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3062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3059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3062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3060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3063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3234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3063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3235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3063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3236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3063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3133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3063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3133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3063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3133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3063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3135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3063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3135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3063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4271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3063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4272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3063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4273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3063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3890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3063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4274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3063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4275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3063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4276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3063</v>
      </c>
      <c r="E2443" s="1" t="n">
        <v>1955</v>
      </c>
      <c r="F2443" s="1" t="s">
        <v>2985</v>
      </c>
      <c r="I2443" s="1" t="n">
        <v>46669</v>
      </c>
      <c r="J2443" s="1" t="n">
        <v>45153</v>
      </c>
      <c r="K2443" s="1" t="n">
        <v>7899403713715</v>
      </c>
      <c r="L2443" s="1" t="s">
        <v>4277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3063</v>
      </c>
      <c r="E2444" s="1" t="n">
        <v>1955</v>
      </c>
      <c r="F2444" s="1" t="s">
        <v>2985</v>
      </c>
      <c r="I2444" s="1" t="n">
        <v>46669</v>
      </c>
      <c r="J2444" s="1" t="n">
        <v>45154</v>
      </c>
      <c r="K2444" s="1" t="n">
        <v>2246390</v>
      </c>
      <c r="L2444" s="1" t="s">
        <v>4278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3063</v>
      </c>
      <c r="E2445" s="1" t="n">
        <v>1955</v>
      </c>
      <c r="F2445" s="1" t="s">
        <v>2985</v>
      </c>
      <c r="I2445" s="1" t="n">
        <v>46669</v>
      </c>
      <c r="J2445" s="1" t="n">
        <v>45155</v>
      </c>
      <c r="K2445" s="1" t="n">
        <v>2246406</v>
      </c>
      <c r="L2445" s="1" t="s">
        <v>4279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3063</v>
      </c>
      <c r="E2446" s="1" t="n">
        <v>1955</v>
      </c>
      <c r="F2446" s="1" t="s">
        <v>2985</v>
      </c>
      <c r="I2446" s="1" t="n">
        <v>46794</v>
      </c>
      <c r="J2446" s="1" t="n">
        <v>45153</v>
      </c>
      <c r="K2446" s="1" t="n">
        <v>7899403713715</v>
      </c>
      <c r="L2446" s="1" t="s">
        <v>4277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3063</v>
      </c>
      <c r="E2447" s="1" t="n">
        <v>1955</v>
      </c>
      <c r="F2447" s="1" t="s">
        <v>2985</v>
      </c>
      <c r="I2447" s="1" t="n">
        <v>46794</v>
      </c>
      <c r="J2447" s="1" t="n">
        <v>45154</v>
      </c>
      <c r="K2447" s="1" t="n">
        <v>2246390</v>
      </c>
      <c r="L2447" s="1" t="s">
        <v>4278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3063</v>
      </c>
      <c r="E2448" s="1" t="n">
        <v>1955</v>
      </c>
      <c r="F2448" s="1" t="s">
        <v>2985</v>
      </c>
      <c r="I2448" s="1" t="n">
        <v>46794</v>
      </c>
      <c r="J2448" s="1" t="n">
        <v>45155</v>
      </c>
      <c r="K2448" s="1" t="n">
        <v>2246406</v>
      </c>
      <c r="L2448" s="1" t="s">
        <v>4279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3063</v>
      </c>
      <c r="E2449" s="1" t="n">
        <v>1955</v>
      </c>
      <c r="F2449" s="1" t="s">
        <v>2985</v>
      </c>
      <c r="I2449" s="1" t="n">
        <v>46987</v>
      </c>
      <c r="J2449" s="1" t="n">
        <v>45153</v>
      </c>
      <c r="K2449" s="1" t="n">
        <v>7899403713715</v>
      </c>
      <c r="L2449" s="1" t="s">
        <v>4277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3063</v>
      </c>
      <c r="E2450" s="1" t="n">
        <v>1955</v>
      </c>
      <c r="F2450" s="1" t="s">
        <v>2985</v>
      </c>
      <c r="I2450" s="1" t="n">
        <v>46987</v>
      </c>
      <c r="J2450" s="1" t="n">
        <v>45154</v>
      </c>
      <c r="K2450" s="1" t="n">
        <v>2246390</v>
      </c>
      <c r="L2450" s="1" t="s">
        <v>4278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3063</v>
      </c>
      <c r="E2451" s="1" t="n">
        <v>1955</v>
      </c>
      <c r="F2451" s="1" t="s">
        <v>2985</v>
      </c>
      <c r="I2451" s="1" t="n">
        <v>46987</v>
      </c>
      <c r="J2451" s="1" t="n">
        <v>45155</v>
      </c>
      <c r="K2451" s="1" t="n">
        <v>2246406</v>
      </c>
      <c r="L2451" s="1" t="s">
        <v>4279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3063</v>
      </c>
      <c r="E2452" s="1" t="n">
        <v>1955</v>
      </c>
      <c r="F2452" s="1" t="s">
        <v>2985</v>
      </c>
      <c r="I2452" s="1" t="n">
        <v>47005</v>
      </c>
      <c r="J2452" s="1" t="n">
        <v>37742</v>
      </c>
      <c r="K2452" s="1" t="n">
        <v>7898575226504</v>
      </c>
      <c r="L2452" s="1" t="s">
        <v>4280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3063</v>
      </c>
      <c r="E2453" s="1" t="n">
        <v>1955</v>
      </c>
      <c r="F2453" s="1" t="s">
        <v>2985</v>
      </c>
      <c r="I2453" s="1" t="n">
        <v>47005</v>
      </c>
      <c r="J2453" s="1" t="n">
        <v>62812</v>
      </c>
      <c r="K2453" s="1" t="n">
        <v>7898933090877</v>
      </c>
      <c r="L2453" s="1" t="s">
        <v>4281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3063</v>
      </c>
      <c r="E2454" s="1" t="n">
        <v>1955</v>
      </c>
      <c r="F2454" s="1" t="s">
        <v>2985</v>
      </c>
      <c r="I2454" s="1" t="n">
        <v>47005</v>
      </c>
      <c r="J2454" s="1" t="n">
        <v>72901</v>
      </c>
      <c r="K2454" s="1" t="n">
        <v>7898602918563</v>
      </c>
      <c r="L2454" s="1" t="s">
        <v>4282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3063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3133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3063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3135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3063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3358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3063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4283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3063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4284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3063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4285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3063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4286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3063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4287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3063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4288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3063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4289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3063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4290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3063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4291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3063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4292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3063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4293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3063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4294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3063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4295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3063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4296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3063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4297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3063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4298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3063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4299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3063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4300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3063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4301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3063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4302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3063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4303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3063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4304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3063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4305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3063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4305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3063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4306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3063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4306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3063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4307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3063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4308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3063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4308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3063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4309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3063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4300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3063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4300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3063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4310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3063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4311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3063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4312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3063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4313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3063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4314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3063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4315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3063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4316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3063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4317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3063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4318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3063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4319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3063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4320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3063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4321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3063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4322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3063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4323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3063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4324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3063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4325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3063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4326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3063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4327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3063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4328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3063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4329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3063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4330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3063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4331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3063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4332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3063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4333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3063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4334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3063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4335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3063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4336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3209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3224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3209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3224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3209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3225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3209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3226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3209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3227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3209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3440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3209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3210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3209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3228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3209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3211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3209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3212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3209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3213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3209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3214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3209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3215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3209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3216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3209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3217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3209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3218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3209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3219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3209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3229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3209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3220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3209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3221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3209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3221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3209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3221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3209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3222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3209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3222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3209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3223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3209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3223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3209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3223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3209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3224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3209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3224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3209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3225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3209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3226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3209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3227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3209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3440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3209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3210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3209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3228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3209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3211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3209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3212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3209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3213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3209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3214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3209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3215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3209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3216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3209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3217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3209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3218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3209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3219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3209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4337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3209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3220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3209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3221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3209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3221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3209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3222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3209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3222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3209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3223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3209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3223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3230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3440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3230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3229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3230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3221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3230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3223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3230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3224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3230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3225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3230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3226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3230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3227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3230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3228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3230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3221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3230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3222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3230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3223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3230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3224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3230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3210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3230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3211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3230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3212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3230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3213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3230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3214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3230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3215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3230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3216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3230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3217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3230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3218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3230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3219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3230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3220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3230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3221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3230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3222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3230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3223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3230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3224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3230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3210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3230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3211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3230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3212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3230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3213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3230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3214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3230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3215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3230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3216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3230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3217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3230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3218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3230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3219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3230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3220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3230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3221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3230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3222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3230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3223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3230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3210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3230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3211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3230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3212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3230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3213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3230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3214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3230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3215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3230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3216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3230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3217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3230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3218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3230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3219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3230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3220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3230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3221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3230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3222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3230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3223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3230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3210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3230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3211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3230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3212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3230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3213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3230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3214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3230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3215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3230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3216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3230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3217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3230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3218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3230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3219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3230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3220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3230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3221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3230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3222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3230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3223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3230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3224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3230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3226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3230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3227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3230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3440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3230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3228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3230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4337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3230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3221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3230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3223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3230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3224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3230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3225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3230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3226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3230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3227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3230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3221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3230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3222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3230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3223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3290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4338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3290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4339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3090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3091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3090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3509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3056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3057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3056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3058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3056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3059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3056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3060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3056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3061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3056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3093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3056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3094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3056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3095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3056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3096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3056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3097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3056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3246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3056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3098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3056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3099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3056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3247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3056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3100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3056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3101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3056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3102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3056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3103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3056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3248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3056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3249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3056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3250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3056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3104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3056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3876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3056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3877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3056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3105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3056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3449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3056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3107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3056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4056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3062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3057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3062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3058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3062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3059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3062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3060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3062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3061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3062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3093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3062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3094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3062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3095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3062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3096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3062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3097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3062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3246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3062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3098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3062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3099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3062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3247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3062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3100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3062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3101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3062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3102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3062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3103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3062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3248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3062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3249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3062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3250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3062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3104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3062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3876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3062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3877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3062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3105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3062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3449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3062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3107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3062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4056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3063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4340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3063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4341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3063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4342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3063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4343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3063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4344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3063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4345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3063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4346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3063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4272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3063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4347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3063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4348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3063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4349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3063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4350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3063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4351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3063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3739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3063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4352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3063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3713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3063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3714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3063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4353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3063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4354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3063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4355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3063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4356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3063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4357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3063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4358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3063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3546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3063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4359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3063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4360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3063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4276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3063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4361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3063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3285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3063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4362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3290</v>
      </c>
      <c r="E2744" s="1" t="n">
        <v>1955</v>
      </c>
      <c r="F2744" s="1" t="s">
        <v>2985</v>
      </c>
      <c r="I2744" s="1" t="n">
        <v>45988</v>
      </c>
      <c r="J2744" s="1" t="n">
        <v>45153</v>
      </c>
      <c r="K2744" s="1" t="n">
        <v>7899403713715</v>
      </c>
      <c r="L2744" s="1" t="s">
        <v>4277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3290</v>
      </c>
      <c r="E2745" s="1" t="n">
        <v>1955</v>
      </c>
      <c r="F2745" s="1" t="s">
        <v>2985</v>
      </c>
      <c r="I2745" s="1" t="n">
        <v>45988</v>
      </c>
      <c r="J2745" s="1" t="n">
        <v>45154</v>
      </c>
      <c r="K2745" s="1" t="n">
        <v>2246390</v>
      </c>
      <c r="L2745" s="1" t="s">
        <v>4278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3290</v>
      </c>
      <c r="E2746" s="1" t="n">
        <v>1955</v>
      </c>
      <c r="F2746" s="1" t="s">
        <v>2985</v>
      </c>
      <c r="I2746" s="1" t="n">
        <v>45988</v>
      </c>
      <c r="J2746" s="1" t="n">
        <v>45155</v>
      </c>
      <c r="K2746" s="1" t="n">
        <v>2246406</v>
      </c>
      <c r="L2746" s="1" t="s">
        <v>4279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3090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3112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3090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3112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3090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3237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3090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3238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3090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3238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3090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4363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3090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3141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3090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3142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3090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4364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3090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3567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3090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3658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3090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4365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3090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3659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3056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3060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3056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3057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3056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3058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3056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3059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3062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3060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3062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3057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3062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3058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3062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3059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3062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3691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3062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3692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3062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4270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3063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3293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3063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4366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3063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3512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3063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3513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3063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4367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3063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4368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3063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4369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3063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4370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3063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4371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3063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4372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3063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4373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3063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4374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3063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4375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3063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3254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3063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4376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3063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4377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3063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4378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3063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3768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3063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3903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3063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3910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3063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4379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3063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4380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3063</v>
      </c>
      <c r="E2793" s="1" t="n">
        <v>616</v>
      </c>
      <c r="F2793" s="1" t="s">
        <v>2740</v>
      </c>
      <c r="I2793" s="1" t="n">
        <v>311947</v>
      </c>
      <c r="J2793" s="1" t="n">
        <v>61750</v>
      </c>
      <c r="K2793" s="1" t="n">
        <v>7895110044005</v>
      </c>
      <c r="L2793" s="1" t="s">
        <v>4381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3063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4382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3063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4383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3063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3960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3063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3961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3063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3065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3063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3066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3063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3962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3063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4027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3063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4384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3063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3068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3063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4385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3063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4386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3063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4028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3063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4387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3063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3207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3063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3208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3063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3266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3063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3267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3063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3268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3063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3269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3063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3270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3063</v>
      </c>
      <c r="E2815" s="1" t="n">
        <v>1608</v>
      </c>
      <c r="F2815" s="1" t="s">
        <v>63</v>
      </c>
      <c r="I2815" s="1" t="n">
        <v>1678539</v>
      </c>
      <c r="J2815" s="1" t="n">
        <v>65383</v>
      </c>
      <c r="K2815" s="1" t="n">
        <v>7892840822859</v>
      </c>
      <c r="L2815" s="1" t="s">
        <v>3271</v>
      </c>
      <c r="N2815" s="1" t="n">
        <v>8</v>
      </c>
      <c r="O2815" s="1" t="n">
        <v>20.56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3063</v>
      </c>
      <c r="E2816" s="1" t="n">
        <v>1608</v>
      </c>
      <c r="F2816" s="1" t="s">
        <v>63</v>
      </c>
      <c r="I2816" s="1" t="n">
        <v>1678539</v>
      </c>
      <c r="J2816" s="1" t="n">
        <v>65341</v>
      </c>
      <c r="K2816" s="1" t="n">
        <v>7892840822309</v>
      </c>
      <c r="L2816" s="1" t="s">
        <v>3272</v>
      </c>
      <c r="N2816" s="1" t="n">
        <v>20</v>
      </c>
      <c r="O2816" s="1" t="n">
        <v>64.6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3063</v>
      </c>
      <c r="E2817" s="1" t="n">
        <v>1608</v>
      </c>
      <c r="F2817" s="1" t="s">
        <v>63</v>
      </c>
      <c r="I2817" s="1" t="n">
        <v>1678539</v>
      </c>
      <c r="J2817" s="1" t="n">
        <v>65342</v>
      </c>
      <c r="K2817" s="1" t="n">
        <v>7892840822446</v>
      </c>
      <c r="L2817" s="1" t="s">
        <v>3273</v>
      </c>
      <c r="N2817" s="1" t="n">
        <v>8</v>
      </c>
      <c r="O2817" s="1" t="n">
        <v>103.68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3063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3274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3063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3275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3063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3276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3063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3277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3063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3278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3063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3279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3063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3280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3063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3281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3063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3283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3063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3273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3063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3284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3063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3285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3063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3286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3063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4388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3063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4389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3063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4390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3063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4391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3063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4392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3063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4393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3063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4394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3063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4395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3063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4396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3063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4397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3063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4398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3063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4399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3063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4400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3063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4401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3063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4402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3063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4403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3063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3077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3063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3078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3063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3079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3063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3649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3063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4404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3063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4405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3063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3965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3063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4030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3063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3080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3063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3651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3063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3652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3063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4406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3063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4407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3063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4408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3063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4409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3063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4410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3063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3654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3063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3084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3063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4034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3063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4411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3063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3078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3063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3657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3063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4412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3288</v>
      </c>
      <c r="E2870" s="1" t="n">
        <v>10031</v>
      </c>
      <c r="F2870" s="1" t="s">
        <v>2990</v>
      </c>
      <c r="I2870" s="1" t="n">
        <v>14703</v>
      </c>
      <c r="J2870" s="1" t="n">
        <v>78290</v>
      </c>
      <c r="K2870" s="1" t="n">
        <v>7896587325604</v>
      </c>
      <c r="L2870" s="1" t="s">
        <v>4413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3288</v>
      </c>
      <c r="E2871" s="1" t="n">
        <v>10031</v>
      </c>
      <c r="F2871" s="1" t="s">
        <v>2990</v>
      </c>
      <c r="I2871" s="1" t="n">
        <v>14703</v>
      </c>
      <c r="J2871" s="1" t="n">
        <v>78291</v>
      </c>
      <c r="K2871" s="1" t="n">
        <v>7798159128272</v>
      </c>
      <c r="L2871" s="1" t="s">
        <v>4414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3288</v>
      </c>
      <c r="E2872" s="1" t="n">
        <v>10031</v>
      </c>
      <c r="F2872" s="1" t="s">
        <v>2990</v>
      </c>
      <c r="I2872" s="1" t="n">
        <v>14703</v>
      </c>
      <c r="J2872" s="1" t="n">
        <v>78292</v>
      </c>
      <c r="K2872" s="1" t="n">
        <v>7891342013024</v>
      </c>
      <c r="L2872" s="1" t="s">
        <v>4415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3288</v>
      </c>
      <c r="E2873" s="1" t="n">
        <v>10031</v>
      </c>
      <c r="F2873" s="1" t="s">
        <v>2990</v>
      </c>
      <c r="I2873" s="1" t="n">
        <v>14703</v>
      </c>
      <c r="J2873" s="1" t="n">
        <v>78293</v>
      </c>
      <c r="K2873" s="1" t="n">
        <v>7891342512466</v>
      </c>
      <c r="L2873" s="1" t="s">
        <v>4416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3288</v>
      </c>
      <c r="E2874" s="1" t="n">
        <v>10031</v>
      </c>
      <c r="F2874" s="1" t="s">
        <v>2990</v>
      </c>
      <c r="I2874" s="1" t="n">
        <v>14703</v>
      </c>
      <c r="J2874" s="1" t="n">
        <v>78298</v>
      </c>
      <c r="K2874" s="1" t="n">
        <v>782999</v>
      </c>
      <c r="L2874" s="1" t="s">
        <v>4417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3508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3208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3290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4418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3290</v>
      </c>
      <c r="E2877" s="1" t="n">
        <v>1955</v>
      </c>
      <c r="F2877" s="1" t="s">
        <v>2985</v>
      </c>
      <c r="I2877" s="1" t="n">
        <v>45639</v>
      </c>
      <c r="J2877" s="1" t="n">
        <v>45154</v>
      </c>
      <c r="K2877" s="1" t="n">
        <v>2246390</v>
      </c>
      <c r="L2877" s="1" t="s">
        <v>4278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3290</v>
      </c>
      <c r="E2878" s="1" t="n">
        <v>1955</v>
      </c>
      <c r="F2878" s="1" t="s">
        <v>2985</v>
      </c>
      <c r="I2878" s="1" t="n">
        <v>45639</v>
      </c>
      <c r="J2878" s="1" t="n">
        <v>45155</v>
      </c>
      <c r="K2878" s="1" t="n">
        <v>2246406</v>
      </c>
      <c r="L2878" s="1" t="s">
        <v>4279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3290</v>
      </c>
      <c r="E2879" s="1" t="n">
        <v>1955</v>
      </c>
      <c r="F2879" s="1" t="s">
        <v>2985</v>
      </c>
      <c r="I2879" s="1" t="n">
        <v>45670</v>
      </c>
      <c r="J2879" s="1" t="n">
        <v>45153</v>
      </c>
      <c r="K2879" s="1" t="n">
        <v>7899403713715</v>
      </c>
      <c r="L2879" s="1" t="s">
        <v>4277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3290</v>
      </c>
      <c r="E2880" s="1" t="n">
        <v>1955</v>
      </c>
      <c r="F2880" s="1" t="s">
        <v>2985</v>
      </c>
      <c r="I2880" s="1" t="n">
        <v>45670</v>
      </c>
      <c r="J2880" s="1" t="n">
        <v>45154</v>
      </c>
      <c r="K2880" s="1" t="n">
        <v>2246390</v>
      </c>
      <c r="L2880" s="1" t="s">
        <v>4278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3290</v>
      </c>
      <c r="E2881" s="1" t="n">
        <v>1955</v>
      </c>
      <c r="F2881" s="1" t="s">
        <v>2985</v>
      </c>
      <c r="I2881" s="1" t="n">
        <v>45670</v>
      </c>
      <c r="J2881" s="1" t="n">
        <v>45155</v>
      </c>
      <c r="K2881" s="1" t="n">
        <v>2246406</v>
      </c>
      <c r="L2881" s="1" t="s">
        <v>4279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3290</v>
      </c>
      <c r="E2882" s="1" t="n">
        <v>1955</v>
      </c>
      <c r="F2882" s="1" t="s">
        <v>2985</v>
      </c>
      <c r="I2882" s="1" t="n">
        <v>45743</v>
      </c>
      <c r="J2882" s="1" t="n">
        <v>45154</v>
      </c>
      <c r="K2882" s="1" t="n">
        <v>2246390</v>
      </c>
      <c r="L2882" s="1" t="s">
        <v>4278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3290</v>
      </c>
      <c r="E2883" s="1" t="n">
        <v>1955</v>
      </c>
      <c r="F2883" s="1" t="s">
        <v>2985</v>
      </c>
      <c r="I2883" s="1" t="n">
        <v>45743</v>
      </c>
      <c r="J2883" s="1" t="n">
        <v>45155</v>
      </c>
      <c r="K2883" s="1" t="n">
        <v>2246406</v>
      </c>
      <c r="L2883" s="1" t="s">
        <v>4279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3290</v>
      </c>
      <c r="E2884" s="1" t="n">
        <v>1955</v>
      </c>
      <c r="F2884" s="1" t="s">
        <v>2985</v>
      </c>
      <c r="I2884" s="1" t="n">
        <v>45841</v>
      </c>
      <c r="J2884" s="1" t="n">
        <v>45153</v>
      </c>
      <c r="K2884" s="1" t="n">
        <v>7899403713715</v>
      </c>
      <c r="L2884" s="1" t="s">
        <v>4277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3290</v>
      </c>
      <c r="E2885" s="1" t="n">
        <v>1955</v>
      </c>
      <c r="F2885" s="1" t="s">
        <v>2985</v>
      </c>
      <c r="I2885" s="1" t="n">
        <v>45841</v>
      </c>
      <c r="J2885" s="1" t="n">
        <v>45154</v>
      </c>
      <c r="K2885" s="1" t="n">
        <v>2246390</v>
      </c>
      <c r="L2885" s="1" t="s">
        <v>4278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3290</v>
      </c>
      <c r="E2886" s="1" t="n">
        <v>1955</v>
      </c>
      <c r="F2886" s="1" t="s">
        <v>2985</v>
      </c>
      <c r="I2886" s="1" t="n">
        <v>45841</v>
      </c>
      <c r="J2886" s="1" t="n">
        <v>45155</v>
      </c>
      <c r="K2886" s="1" t="n">
        <v>2246406</v>
      </c>
      <c r="L2886" s="1" t="s">
        <v>4279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3290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4419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3290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4420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3090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4421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3090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4422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3090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4423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3090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4424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3090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4425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3090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4426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3090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4427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3090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4428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3090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4429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3090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4430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3090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4431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3090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4432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3090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4433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3090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4434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3090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4435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3090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4436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3090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4437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3090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4438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3090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4439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3090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4440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3090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4441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3090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3113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3090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3114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3090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3115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3090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3117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3090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3472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3090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3154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3090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3155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3090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3475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3090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3155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3090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3477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3090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4442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3090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3478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3090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3480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3090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3160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3090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3162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3090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3239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3090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3240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3090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3241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3090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3242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3090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3243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3090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3244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3090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3245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3056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3059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3062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3059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3063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4443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3063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4444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3063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4445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3063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4446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3063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4447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3063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4448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3063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4449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3063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4450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3063</v>
      </c>
      <c r="E2942" s="1" t="n">
        <v>1955</v>
      </c>
      <c r="F2942" s="1" t="s">
        <v>2985</v>
      </c>
      <c r="I2942" s="1" t="n">
        <v>45987</v>
      </c>
      <c r="J2942" s="1" t="n">
        <v>37740</v>
      </c>
      <c r="K2942" s="1" t="n">
        <v>7899403635857</v>
      </c>
      <c r="L2942" s="1" t="s">
        <v>4451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3063</v>
      </c>
      <c r="E2943" s="1" t="n">
        <v>1955</v>
      </c>
      <c r="F2943" s="1" t="s">
        <v>2985</v>
      </c>
      <c r="I2943" s="1" t="n">
        <v>45987</v>
      </c>
      <c r="J2943" s="1" t="n">
        <v>37742</v>
      </c>
      <c r="K2943" s="1" t="n">
        <v>7898575226504</v>
      </c>
      <c r="L2943" s="1" t="s">
        <v>4280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3063</v>
      </c>
      <c r="E2944" s="1" t="n">
        <v>1955</v>
      </c>
      <c r="F2944" s="1" t="s">
        <v>2985</v>
      </c>
      <c r="I2944" s="1" t="n">
        <v>45987</v>
      </c>
      <c r="J2944" s="1" t="n">
        <v>37744</v>
      </c>
      <c r="K2944" s="1" t="n">
        <v>7894537020739</v>
      </c>
      <c r="L2944" s="1" t="s">
        <v>4452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3063</v>
      </c>
      <c r="E2945" s="1" t="n">
        <v>1955</v>
      </c>
      <c r="F2945" s="1" t="s">
        <v>2985</v>
      </c>
      <c r="I2945" s="1" t="n">
        <v>45987</v>
      </c>
      <c r="J2945" s="1" t="n">
        <v>37744</v>
      </c>
      <c r="K2945" s="1" t="n">
        <v>7894537020739</v>
      </c>
      <c r="L2945" s="1" t="s">
        <v>4452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3063</v>
      </c>
      <c r="E2946" s="1" t="n">
        <v>1955</v>
      </c>
      <c r="F2946" s="1" t="s">
        <v>2985</v>
      </c>
      <c r="I2946" s="1" t="n">
        <v>45987</v>
      </c>
      <c r="J2946" s="1" t="n">
        <v>37745</v>
      </c>
      <c r="K2946" s="1" t="n">
        <v>7894537020746</v>
      </c>
      <c r="L2946" s="1" t="s">
        <v>4453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3063</v>
      </c>
      <c r="E2947" s="1" t="n">
        <v>1955</v>
      </c>
      <c r="F2947" s="1" t="s">
        <v>2985</v>
      </c>
      <c r="I2947" s="1" t="n">
        <v>45987</v>
      </c>
      <c r="J2947" s="1" t="n">
        <v>37858</v>
      </c>
      <c r="K2947" s="1" t="n">
        <v>7899403636076</v>
      </c>
      <c r="L2947" s="1" t="s">
        <v>4454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3063</v>
      </c>
      <c r="E2948" s="1" t="n">
        <v>1955</v>
      </c>
      <c r="F2948" s="1" t="s">
        <v>2985</v>
      </c>
      <c r="I2948" s="1" t="n">
        <v>45987</v>
      </c>
      <c r="J2948" s="1" t="n">
        <v>50870</v>
      </c>
      <c r="K2948" s="1" t="n">
        <v>7899403636373</v>
      </c>
      <c r="L2948" s="1" t="s">
        <v>4455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3063</v>
      </c>
      <c r="E2949" s="1" t="n">
        <v>1955</v>
      </c>
      <c r="F2949" s="1" t="s">
        <v>2985</v>
      </c>
      <c r="I2949" s="1" t="n">
        <v>45987</v>
      </c>
      <c r="J2949" s="1" t="n">
        <v>62812</v>
      </c>
      <c r="K2949" s="1" t="n">
        <v>7898933090877</v>
      </c>
      <c r="L2949" s="1" t="s">
        <v>4281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3063</v>
      </c>
      <c r="E2950" s="1" t="n">
        <v>1955</v>
      </c>
      <c r="F2950" s="1" t="s">
        <v>2985</v>
      </c>
      <c r="I2950" s="1" t="n">
        <v>45987</v>
      </c>
      <c r="J2950" s="1" t="n">
        <v>72901</v>
      </c>
      <c r="K2950" s="1" t="n">
        <v>7898602918563</v>
      </c>
      <c r="L2950" s="1" t="s">
        <v>4282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3063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3492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3063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3494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3063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4456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3063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3495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3063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4457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3063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4458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3063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4459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3063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4460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3063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4461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3063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4462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3063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4463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3063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4464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3063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4465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3063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4466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3063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4467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3063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4468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3063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4469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3063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4470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3063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4471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3063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4472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3063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4473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3063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4474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3063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4475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3063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4476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3063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4477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3063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4478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3063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4479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3063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4480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3063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4481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3063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4482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3063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4483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3063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4484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3063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4485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3063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4486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3063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4487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3063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3614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3063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3164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3063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3768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3063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3169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3063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3170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3063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4488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3063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4489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3063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4490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3063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4491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3063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4492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3063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4493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3063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4494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3063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4495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3063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4496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3063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4497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3063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3631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3063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4498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3063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4499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3063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4500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3063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3505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3063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3206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3290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3902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3090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3231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3090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3232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3090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3233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3090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3444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3090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3341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3090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4501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3090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3342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3056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3057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3056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3059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3056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3060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3056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3093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3056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3094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3056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3095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3056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3096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3056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3097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3056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3246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3056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3099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3056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3247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3056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3100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3056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3101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3056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3102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3056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3103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3056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3248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3056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3249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3056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3250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3056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4502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3056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3104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3056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3877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3056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3105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3056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3449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3056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3252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3062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3057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3062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3059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3062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3060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3062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3093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3062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3094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3062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3095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3062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3096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3062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3097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3062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3246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3062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3099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3062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3247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3062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3100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3062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3101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3062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3102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3062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3103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3062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3248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3062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3249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3062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3250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3062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4502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3062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3104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3062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3877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3062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3105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3062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3449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3062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3252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3090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3112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3090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4503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3090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3519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3090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3520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3090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3521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3090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3522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3090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3860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3090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3344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3056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3057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3056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3058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3056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3059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3056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3060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3062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3057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3062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3058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3062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3059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3062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3060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3063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4504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3063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4505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3063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4506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3063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4507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3063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4508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3063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4509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3063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4510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3063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4511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3063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4512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3063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4513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3063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4514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3063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4515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3063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4516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3063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4517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3063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4518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3063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4519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3063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4518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3063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4520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3063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4521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3063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4522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3063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4523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3063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4524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3063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4525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3063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4526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3063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4527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3063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3638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3063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3639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3063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4528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3063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4529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3063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3640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3063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4530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3063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4531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3063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4532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3063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4533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3063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4534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3063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4535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3063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3641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3063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4536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3063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4537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3063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4538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3063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3642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3063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3643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3063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3644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3063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3645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3063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3646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3063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3647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3063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3648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3063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4539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3063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4540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3508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4541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3508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4542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3508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4543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3290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4544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3090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3339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3090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3295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3090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3296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3090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3297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3090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3298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3090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3299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3090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3300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3090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3301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3090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3302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3090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4038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3090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3303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3056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3060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3056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3061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3056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3057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3056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3058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3056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3059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3062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3060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3062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3061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3062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3057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3062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3058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3062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3059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3063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3210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3063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3215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3063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3163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3063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3133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3063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3133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3063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3135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3063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3133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3063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3133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3063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3135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3063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3133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3063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3135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3063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3358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3063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4545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3063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4546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3063</v>
      </c>
      <c r="E3167" s="1" t="n">
        <v>1616</v>
      </c>
      <c r="F3167" s="1" t="s">
        <v>901</v>
      </c>
      <c r="I3167" s="1" t="n">
        <v>647403</v>
      </c>
      <c r="J3167" s="1" t="n">
        <v>15301</v>
      </c>
      <c r="K3167" s="1" t="n">
        <v>5601252231164</v>
      </c>
      <c r="L3167" s="1" t="s">
        <v>4547</v>
      </c>
      <c r="N3167" s="1" t="n">
        <v>3</v>
      </c>
      <c r="O3167" s="1" t="n">
        <v>109.5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3063</v>
      </c>
      <c r="E3168" s="1" t="n">
        <v>1616</v>
      </c>
      <c r="F3168" s="1" t="s">
        <v>901</v>
      </c>
      <c r="I3168" s="1" t="n">
        <v>647403</v>
      </c>
      <c r="J3168" s="1" t="n">
        <v>12862</v>
      </c>
      <c r="K3168" s="1" t="n">
        <v>5601252102433</v>
      </c>
      <c r="L3168" s="1" t="s">
        <v>4548</v>
      </c>
      <c r="N3168" s="1" t="n">
        <v>4</v>
      </c>
      <c r="O3168" s="1" t="n">
        <v>104.64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3063</v>
      </c>
      <c r="E3169" s="1" t="n">
        <v>1616</v>
      </c>
      <c r="F3169" s="1" t="s">
        <v>901</v>
      </c>
      <c r="I3169" s="1" t="n">
        <v>647403</v>
      </c>
      <c r="J3169" s="1" t="n">
        <v>13406</v>
      </c>
      <c r="K3169" s="1" t="n">
        <v>5601252100972</v>
      </c>
      <c r="L3169" s="1" t="s">
        <v>4549</v>
      </c>
      <c r="N3169" s="1" t="n">
        <v>3</v>
      </c>
      <c r="O3169" s="1" t="n">
        <v>60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3063</v>
      </c>
      <c r="E3170" s="1" t="n">
        <v>1616</v>
      </c>
      <c r="F3170" s="1" t="s">
        <v>901</v>
      </c>
      <c r="I3170" s="1" t="n">
        <v>647403</v>
      </c>
      <c r="J3170" s="1" t="n">
        <v>14323</v>
      </c>
      <c r="K3170" s="1" t="n">
        <v>7896001010000</v>
      </c>
      <c r="L3170" s="1" t="s">
        <v>4550</v>
      </c>
      <c r="N3170" s="1" t="n">
        <v>6</v>
      </c>
      <c r="O3170" s="1" t="n">
        <v>126.08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3063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4551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3063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4548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3063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4552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3063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4553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3063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4554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3063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4555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3063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4556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3063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4557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3063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4558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3063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4559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3063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4560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3063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4561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3063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4562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3063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4563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3209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3224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3209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3224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3209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3225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3209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3226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3209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3227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3209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3440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3209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3210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3209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3228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3209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3211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3209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3212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3209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3213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3209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3214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3209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3215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3209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3216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3209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3217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3209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3218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3209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3219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3209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3229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3209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3229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3209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3220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3209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3221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3209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3221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3209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3221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3209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3222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3209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3222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3209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3222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3209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3223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3209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3223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3209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3223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3209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3224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3209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3210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3209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3211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3209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3212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3209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3213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3209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3214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3209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3215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3209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3216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3209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3217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3209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3218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3209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3219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3209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3221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3209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3222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3209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3223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3209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3224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3209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3224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3209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3225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3209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3226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3209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3227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3209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3210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3209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3228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3209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3228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3209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3211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3209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3212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3209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3213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3209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3214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3209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3215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3209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3216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3209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3217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3209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3218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3209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3219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3209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3220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3209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3221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3209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3221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3209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3222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3209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3222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3209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3223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3209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3223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3209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3224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3209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3225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3209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3226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3209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3227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3209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3210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3209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3228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3209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3211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3209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3212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3209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3213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3209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3214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3209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3215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3209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3216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3209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3217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3209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3218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3209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3219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3209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3220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3209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3221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3209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3221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3209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3222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3209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3222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3209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3223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3209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3223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3209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3224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3209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3210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3209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3211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3209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3212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3209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3213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3209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3216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3209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3217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3209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3218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3209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3219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3209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3229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3209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3220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3209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3221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3209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3222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3209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3223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3230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3440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3230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3229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3230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3221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3230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3222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3230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3223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3230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3224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3230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3225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3230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3226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3230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3227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3230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3228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3230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3221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3230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3222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3230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3223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3230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3224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3230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3210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3230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3211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3230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3212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3230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3213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3230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3214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3230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3215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3230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3216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3230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3217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3230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3218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3230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3219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3230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3229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3230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3220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3230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3221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3230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3222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3230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3223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3230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3224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3230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3210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3230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3211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3230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3212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3230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3213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3230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3214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3230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3215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3230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3216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3230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3217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3230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3218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3230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3219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3230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3221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3230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3222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3230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3223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3230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3224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3230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3225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3230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3226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3230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3227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3230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3228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3230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3221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3230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3222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3230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3223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3230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3224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3230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3210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3230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3228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3230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3211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3230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3212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3230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3213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3230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3214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3230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3215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3230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3216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3230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3217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3230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3218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3230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3219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3230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3220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3230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3221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3230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3222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3230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3223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3230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3224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3230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3225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3230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3226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3230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3227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3230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3228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3230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3221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3230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3222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3230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3223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3230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3210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3230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3211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3230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3212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3230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3213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3230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3214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3230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3215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3230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3216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3230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3217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3230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3218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3230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3219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3230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3220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3230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3221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3230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3222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3230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3223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3230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3224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3230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3210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3230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3211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3230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3212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3230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3213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3230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3216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3230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3217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3230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3218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3230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3219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3230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3229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3230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3220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3230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3221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3230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3222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3230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3223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3090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3108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3090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3109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3090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3110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3090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3111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3090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3091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3090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4564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3090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4565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3090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4566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3090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4567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3090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4568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3090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3340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3090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3444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3090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3341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3090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4501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3090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3342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3090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4569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3090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4570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3056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3107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3056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3059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3056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3093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3056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3094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3056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3095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3056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3096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3056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3097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3056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3246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3056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3247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3056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3100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3056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3101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3056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3102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3056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3103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3056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3248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3056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3249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3056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3250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3056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4502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3056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3104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3056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3877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3056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3105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3056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3449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3056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3251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3056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3252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3056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3060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3062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3107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3062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3059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3062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3093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3062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3094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3062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3095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3062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3096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3062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3097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3062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3246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3062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3247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3062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3100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3062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3101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3062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3102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3062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3103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3062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3248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3062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3249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3062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3250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3062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4502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3062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3104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3062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3877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3062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3105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3062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3449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3062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3251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3062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3252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3062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3060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3063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4571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3063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3133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3063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4572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3063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4573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3063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4574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3063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4575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3063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4576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3063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4577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3063</v>
      </c>
      <c r="E3464" s="1" t="n">
        <v>1955</v>
      </c>
      <c r="F3464" s="1" t="s">
        <v>2985</v>
      </c>
      <c r="I3464" s="1" t="n">
        <v>47141</v>
      </c>
      <c r="J3464" s="1" t="n">
        <v>45154</v>
      </c>
      <c r="K3464" s="1" t="n">
        <v>2246390</v>
      </c>
      <c r="L3464" s="1" t="s">
        <v>4278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3063</v>
      </c>
      <c r="E3465" s="1" t="n">
        <v>1955</v>
      </c>
      <c r="F3465" s="1" t="s">
        <v>2985</v>
      </c>
      <c r="I3465" s="1" t="n">
        <v>47141</v>
      </c>
      <c r="J3465" s="1" t="n">
        <v>45155</v>
      </c>
      <c r="K3465" s="1" t="n">
        <v>2246406</v>
      </c>
      <c r="L3465" s="1" t="s">
        <v>4279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3063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3133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3063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4578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3063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4579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3063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4580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3063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4581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3063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4582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3063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4583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3063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4584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3063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4585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3063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4586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3063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4587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3063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4588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3063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4589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3063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4590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3063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4591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3063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4592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3063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4593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3063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4594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3063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4595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3063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4596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3063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3960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3063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3961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3063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3065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3063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3066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3063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4384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3063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3069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3063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3963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3063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4385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3063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4039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3063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3164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3063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4041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3063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3616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3063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3617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3063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4043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3063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4029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3063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3076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3063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3078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3063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3080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3063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3652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3063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3653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3063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3082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3063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3654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3063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3656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3063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4031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3063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4597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3063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3083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3063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4598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3063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3084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3063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4034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3063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3086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3063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3078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3063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3657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3063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3088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3063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4412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3209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3224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3209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3440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3209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3210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3209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3228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3209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3211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3209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3212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3209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3213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3209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3214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3209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3215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3209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3216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3209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3217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3209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3218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3209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3219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3209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3229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3209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3221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3209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3222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3209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3223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3209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3210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3209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3211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3209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3212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3209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3213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3209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3214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3209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3215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3209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3216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3209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3217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3209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3218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3209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3219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3209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4599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3209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3220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3209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3221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3209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3222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3209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3223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3288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4600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3288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4601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3230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3224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3230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3440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3230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3210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3230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3228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3230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3211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3230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3212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3230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3213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3230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3214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3230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3215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3230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3216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3230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3217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3230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3218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3230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3219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3230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3229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3230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3221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3230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3222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3230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3223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3230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3210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3230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3211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3230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3212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3230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3213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3230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3214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3230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3215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3230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3216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3230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3217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3230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3218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3230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3219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3230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4599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3230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3220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3230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3221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3230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3222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3230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3223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3230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3210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3230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3211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3230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3212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3230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3213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3230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3214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3230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3215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3230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3216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3230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3217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3230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3218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3230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3219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3230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4599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3230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3220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3230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3221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3230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3222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3230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3223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3508</v>
      </c>
      <c r="E3601" s="1" t="n">
        <v>1616</v>
      </c>
      <c r="F3601" s="1" t="s">
        <v>901</v>
      </c>
      <c r="I3601" s="1" t="n">
        <v>647404</v>
      </c>
      <c r="J3601" s="1" t="n">
        <v>15301</v>
      </c>
      <c r="K3601" s="1" t="n">
        <v>5601252231164</v>
      </c>
      <c r="L3601" s="1" t="s">
        <v>4547</v>
      </c>
      <c r="N3601" s="1" t="n">
        <v>3</v>
      </c>
      <c r="O3601" s="1" t="n">
        <v>109.5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3508</v>
      </c>
      <c r="E3602" s="1" t="n">
        <v>1616</v>
      </c>
      <c r="F3602" s="1" t="s">
        <v>901</v>
      </c>
      <c r="I3602" s="1" t="n">
        <v>647404</v>
      </c>
      <c r="J3602" s="1" t="n">
        <v>13406</v>
      </c>
      <c r="K3602" s="1" t="n">
        <v>5601252100972</v>
      </c>
      <c r="L3602" s="1" t="s">
        <v>4549</v>
      </c>
      <c r="N3602" s="1" t="n">
        <v>1</v>
      </c>
      <c r="O3602" s="1" t="n">
        <v>20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3290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4602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3090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4603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3090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4604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3090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4605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3056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3057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3056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3059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3062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3057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3062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3059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3063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3510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3063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3511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3063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4366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3063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3512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3063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4370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3063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4372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3063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4373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3063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4606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3063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3254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3063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4378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3063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3135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3063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3150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3063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3974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3063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3496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3063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3152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3063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3499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3063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4607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3063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3155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3063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3472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3063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3474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3063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3475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3063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3476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3063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4608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3063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3155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3063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3477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3063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3478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3063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3479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3063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3157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3063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4609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3063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3160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3063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3161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3063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3162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3063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3257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3063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3861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3063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3291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3063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3261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3063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3262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3063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3864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3063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3865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3063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3264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3063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3265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3063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3867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3063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4610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3063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4611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3063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3205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3063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4042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3209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3224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3209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3225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3209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3226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3209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3227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3209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3228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3209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3221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3209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3222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3209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3223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3230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3224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3230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3225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3230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3226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3230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3227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3230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3228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3230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3221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3230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3222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3230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3223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3290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3258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3290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4612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3290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3967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3090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3240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3090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3241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3090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3242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3090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3243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3090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3244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3090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3245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3056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4613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3056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3060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3056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3057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3056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3058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3056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3059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3056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3061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3062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3060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3062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3057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3062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3058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3062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3059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3062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4613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3062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3061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3063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4614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3063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4615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3063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3573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3063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4068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3063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4616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3063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4617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3063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4618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3063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3883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3063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3884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3063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3885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3063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3886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3063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4619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3063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4619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3063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4620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3063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4619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3063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4621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3063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4622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3063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4623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3063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4624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3063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3133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3063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3362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3063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3365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3063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3366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3063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3369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3063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3371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3063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4625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3063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4626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3063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4627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3063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4628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3063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4629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3063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4630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3063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4631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3063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4632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3063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4633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3209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3210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3209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3211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3209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3212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3209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3213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3209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3214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3209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3215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3209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3216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3209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3217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3209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3218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3209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3219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3209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3220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3209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3221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3209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3222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3209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3223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3288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4634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3288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4635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3288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3532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3288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4636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3230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3210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3230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3211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3230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3212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3230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3213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3230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3214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3230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3215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3230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3216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3230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3217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3230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3218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3230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3219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3230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3220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3230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3221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3230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3222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3230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3223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3508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4637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3090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3231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3090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3520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3090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3521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3090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3522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3090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3292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3090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3293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3090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3860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3090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3341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3090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4501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3090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3342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3090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4222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3090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3344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3090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4223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3056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3057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3056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3058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3056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3059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3056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3093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3056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3094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3056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3097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3056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3246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3056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3098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3056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3099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3056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3247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3056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3100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3056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3101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3056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3248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3056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3249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3056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3877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3056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3105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3056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3449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3056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3107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3056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3060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3062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3057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3062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3058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3062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3059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3062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3093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3062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3094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3062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3097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3062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3246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3062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3098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3062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3099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3062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3247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3062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3100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3062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3101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3062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3248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3062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3249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3062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3877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3062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3105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3062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3449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3062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3107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3062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3060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3063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4638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3063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4639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3063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4640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3063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4641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3063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4642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3063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3566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3063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3357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3063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4643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3063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4644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3063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4645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3063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4646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3063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4647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3063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4647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3063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4648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3063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4649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3063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4650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3063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4651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3063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4652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3290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4653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3290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4325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3290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4654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3290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4655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3290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4656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3290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4657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3090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3113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3090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3114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3090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3115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3090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3116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3090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3117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3090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3118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3090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3119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3090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4003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3090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3120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3090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3121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3090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4004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3090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3123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3090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3125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3090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3129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3090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4658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3090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3130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3090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3132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3090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4005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3090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4659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3090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4660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3090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4661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3090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3402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3090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3392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3090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4662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3090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4663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3056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3057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3056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3058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3056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3059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3062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3057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3062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3058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3062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3059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3063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3133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3063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3135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3063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4664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3063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4665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3063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4666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3063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4667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3063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4668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3063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4669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3063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4670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3063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4671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3063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4672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3063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4673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3063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4674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3063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3396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3063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4675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3063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4676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3063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3389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3209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3224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3209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3224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3209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3225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3209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3226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3209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3227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3209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3210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3209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3228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3209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3211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3209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3212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3209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3213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3209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3214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3209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3215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3209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3216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3209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3217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3209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3218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3209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3219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3209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3229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3209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3220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3209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3221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3209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3221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3209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3222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3209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3222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3209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3223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3209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3223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3230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3224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3230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3225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3230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3226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3230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3227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3230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3228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3230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3221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3230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3222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3230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3223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3230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3224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3230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3210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3230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3211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3230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3212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3230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3213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3230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3214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3230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3215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3230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3216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3230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3217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3230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3218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3230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3219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3230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3229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3230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3220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3230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3221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3230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3222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3230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3223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3090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3232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3090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3233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3090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3339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3090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4677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3090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3306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3090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4678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3090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3308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3090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3670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3090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3310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3090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3672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3090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3312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3090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4679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3090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4680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3090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4680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3090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3313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3090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4681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3090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4682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3090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3315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3090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3674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3090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4683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3090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4684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3090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3316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3090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3318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3090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4685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3090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3675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3090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3676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3090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3677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3090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4686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3090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4686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3090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3320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3090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3678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3090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3680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3090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4228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3090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4687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3090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3681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3090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3322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3090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3682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3090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4688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3090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3683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3090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3325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3090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4689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3090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3686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3090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3327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3090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3328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3090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4690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3090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3329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3090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4691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3090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4692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3090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4693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3056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3057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3056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3059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3056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3060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3062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3057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3062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3059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3062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3060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3063</v>
      </c>
      <c r="E3987" s="1" t="n">
        <v>1955</v>
      </c>
      <c r="F3987" s="1" t="s">
        <v>2985</v>
      </c>
      <c r="I3987" s="1" t="n">
        <v>47190</v>
      </c>
      <c r="J3987" s="1" t="n">
        <v>37740</v>
      </c>
      <c r="K3987" s="1" t="n">
        <v>7899403635857</v>
      </c>
      <c r="L3987" s="1" t="s">
        <v>4451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3063</v>
      </c>
      <c r="E3988" s="1" t="n">
        <v>1955</v>
      </c>
      <c r="F3988" s="1" t="s">
        <v>2985</v>
      </c>
      <c r="I3988" s="1" t="n">
        <v>47190</v>
      </c>
      <c r="J3988" s="1" t="n">
        <v>37742</v>
      </c>
      <c r="K3988" s="1" t="n">
        <v>7898575226504</v>
      </c>
      <c r="L3988" s="1" t="s">
        <v>4280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3063</v>
      </c>
      <c r="E3989" s="1" t="n">
        <v>1955</v>
      </c>
      <c r="F3989" s="1" t="s">
        <v>2985</v>
      </c>
      <c r="I3989" s="1" t="n">
        <v>47190</v>
      </c>
      <c r="J3989" s="1" t="n">
        <v>37744</v>
      </c>
      <c r="K3989" s="1" t="n">
        <v>7894537020739</v>
      </c>
      <c r="L3989" s="1" t="s">
        <v>4452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3063</v>
      </c>
      <c r="E3990" s="1" t="n">
        <v>1955</v>
      </c>
      <c r="F3990" s="1" t="s">
        <v>2985</v>
      </c>
      <c r="I3990" s="1" t="n">
        <v>47190</v>
      </c>
      <c r="J3990" s="1" t="n">
        <v>37744</v>
      </c>
      <c r="K3990" s="1" t="n">
        <v>7894537020739</v>
      </c>
      <c r="L3990" s="1" t="s">
        <v>4452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3063</v>
      </c>
      <c r="E3991" s="1" t="n">
        <v>1955</v>
      </c>
      <c r="F3991" s="1" t="s">
        <v>2985</v>
      </c>
      <c r="I3991" s="1" t="n">
        <v>47190</v>
      </c>
      <c r="J3991" s="1" t="n">
        <v>37745</v>
      </c>
      <c r="K3991" s="1" t="n">
        <v>7894537020746</v>
      </c>
      <c r="L3991" s="1" t="s">
        <v>4453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3063</v>
      </c>
      <c r="E3992" s="1" t="n">
        <v>1955</v>
      </c>
      <c r="F3992" s="1" t="s">
        <v>2985</v>
      </c>
      <c r="I3992" s="1" t="n">
        <v>47190</v>
      </c>
      <c r="J3992" s="1" t="n">
        <v>37858</v>
      </c>
      <c r="K3992" s="1" t="n">
        <v>7899403636076</v>
      </c>
      <c r="L3992" s="1" t="s">
        <v>4454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3063</v>
      </c>
      <c r="E3993" s="1" t="n">
        <v>1955</v>
      </c>
      <c r="F3993" s="1" t="s">
        <v>2985</v>
      </c>
      <c r="I3993" s="1" t="n">
        <v>47190</v>
      </c>
      <c r="J3993" s="1" t="n">
        <v>50870</v>
      </c>
      <c r="K3993" s="1" t="n">
        <v>7899403636373</v>
      </c>
      <c r="L3993" s="1" t="s">
        <v>4455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3063</v>
      </c>
      <c r="E3994" s="1" t="n">
        <v>1955</v>
      </c>
      <c r="F3994" s="1" t="s">
        <v>2985</v>
      </c>
      <c r="I3994" s="1" t="n">
        <v>47190</v>
      </c>
      <c r="J3994" s="1" t="n">
        <v>62812</v>
      </c>
      <c r="K3994" s="1" t="n">
        <v>7898933090877</v>
      </c>
      <c r="L3994" s="1" t="s">
        <v>4281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3063</v>
      </c>
      <c r="E3995" s="1" t="n">
        <v>1955</v>
      </c>
      <c r="F3995" s="1" t="s">
        <v>2985</v>
      </c>
      <c r="I3995" s="1" t="n">
        <v>47190</v>
      </c>
      <c r="J3995" s="1" t="n">
        <v>72901</v>
      </c>
      <c r="K3995" s="1" t="n">
        <v>7898602918563</v>
      </c>
      <c r="L3995" s="1" t="s">
        <v>4282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3063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3133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3063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3358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3063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3135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3063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4694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3063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3533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3063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4695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3063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4693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3063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4696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3063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4697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3063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4698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3063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4699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3063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3891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3063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3624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3063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4696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3063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4700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3063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4701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3063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4702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3063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4703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3063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4704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3063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4705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3063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4706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3063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4707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3209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3224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3209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3440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3209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3210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3209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3211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3209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3212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3209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3213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3209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3214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3209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3215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3209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3216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3209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3217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3209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3218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3209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3219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3209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3229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3209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3220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3209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3221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3209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3222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3209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3223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3209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3223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3209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3224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3209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3225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3209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3226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3209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3227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3209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3223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3230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3440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3230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3229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3230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3223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3230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3224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3230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3210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3230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3211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3230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3212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3230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3213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3230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3214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3230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3215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3230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3216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3230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3217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3230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3218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3230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3219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3230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3220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3230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3221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3230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3222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3230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3223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3230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3224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3230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3225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3230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3226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3230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3227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3230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3223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3290</v>
      </c>
      <c r="E4064" s="1" t="n">
        <v>1955</v>
      </c>
      <c r="F4064" s="1" t="s">
        <v>2985</v>
      </c>
      <c r="I4064" s="1" t="n">
        <v>47191</v>
      </c>
      <c r="J4064" s="1" t="n">
        <v>45153</v>
      </c>
      <c r="K4064" s="1" t="n">
        <v>7899403713715</v>
      </c>
      <c r="L4064" s="1" t="s">
        <v>4277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3290</v>
      </c>
      <c r="E4065" s="1" t="n">
        <v>1955</v>
      </c>
      <c r="F4065" s="1" t="s">
        <v>2985</v>
      </c>
      <c r="I4065" s="1" t="n">
        <v>47191</v>
      </c>
      <c r="J4065" s="1" t="n">
        <v>45154</v>
      </c>
      <c r="K4065" s="1" t="n">
        <v>2246390</v>
      </c>
      <c r="L4065" s="1" t="s">
        <v>4278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3290</v>
      </c>
      <c r="E4066" s="1" t="n">
        <v>1955</v>
      </c>
      <c r="F4066" s="1" t="s">
        <v>2985</v>
      </c>
      <c r="I4066" s="1" t="n">
        <v>47191</v>
      </c>
      <c r="J4066" s="1" t="n">
        <v>45155</v>
      </c>
      <c r="K4066" s="1" t="n">
        <v>2246406</v>
      </c>
      <c r="L4066" s="1" t="s">
        <v>4279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3090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3091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3090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3341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3090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3342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3090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3092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3090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3918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3090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3919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3090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4708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3090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3922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3090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4709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3056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3057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3056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3059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3056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3061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3056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3093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3056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3094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3056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3246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3056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3098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3056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3099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3056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3247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3056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3100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3056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3101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3056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3102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3056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3103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3056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3248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3056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3249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3056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3250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3056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3876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3056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3105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3056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3106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3056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3449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3056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3107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3062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3057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3062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3059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3062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3061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3062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3093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3062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3094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3062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3246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3062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3098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3062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3099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3062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3247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3062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3100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3062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3101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3062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3102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3062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3103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3062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3248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3062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3249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3062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3250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3062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3876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3062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3105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3062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3106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3062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3449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3062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3107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3063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3211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3063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3215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3063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3216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3063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3760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3063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3615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3063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4710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3063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3167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3063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3168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3063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3169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3063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3769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3063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4711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3063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4712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3063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3331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3063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4713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3063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4714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3063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4715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3063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4716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3063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4717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3063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4718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3063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4719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3063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4720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3063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4721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3063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4722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3063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4723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3063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4724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3063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4725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3063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4726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3063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4727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3063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4728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3063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4729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3063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4730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3063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4731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3063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4732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3063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4733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3063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4734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3063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4735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3063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4736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3063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4737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3063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4738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3063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4739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3063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4740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3063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4741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3063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4742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3063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3336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3063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4743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3063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4744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3063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4745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3090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3113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3090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3114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3090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3115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3090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3117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3090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3207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3090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3208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3056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3692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3056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3060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3056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3058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3056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3059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3062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3692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3062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3060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3062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3058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3062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3059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3090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4566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3090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3340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3090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3512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3090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3513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3090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3256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3090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3492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3090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3149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3090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3493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3090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4456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3090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3151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3090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3497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3090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3240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3090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3241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3090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3242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3090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3243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3090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3244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3090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3245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3062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3057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3062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3059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3063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4746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3063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4747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3063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4748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3063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3535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3063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3536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3063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3537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3063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4749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3063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4750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3063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3538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3063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4751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3063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4752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3063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4353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3063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4753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3063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4754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3063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4755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3063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4756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3063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4757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3063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4758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3063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3549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3063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4759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3063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4760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3063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4761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3063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4762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3063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4763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3063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3554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3063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3559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3063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3563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3063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4764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3063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4765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3063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4223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3063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3135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3063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3133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3063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3143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3063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3144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3063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3145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3063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4364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3063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3567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3063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4766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3063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3147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3063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4767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3063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4344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3063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4768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3063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4769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3063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3539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3063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3541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3063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4770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3063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4288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3063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4288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3063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4771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3063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4305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3063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4772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3063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4773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3063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4774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3063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3472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3063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3154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3063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3473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3063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3155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3063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3475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3063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3476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3063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4775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3063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4608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3063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3155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3063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4776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3063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4006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3063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3157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3063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4777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3063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3159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3063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3160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3063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3161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3063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4778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3063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3482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3063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4779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3063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4780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3063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4781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3063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4782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3063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4783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3063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4784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3063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4785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3063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4786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3063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4787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3063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3489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3063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4788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3063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4789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3063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4790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3063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4791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3063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4792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3063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4272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3063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4793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3063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4351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3063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4357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3063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4794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3063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4795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3063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4405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3063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3064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3063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3065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3063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4385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3063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4796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3063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3072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3063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4386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3063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4797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3063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4798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3063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4799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3063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3205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3063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4800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3063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4801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3063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3870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3063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3206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3063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3872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3063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3773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3063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4802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3063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4029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3063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3078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3063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3079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3063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3649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3063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3649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3063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3965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3063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4030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3063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3080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3063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3650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3063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3651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3063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3652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3063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4407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3063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3082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3063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4409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3063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3656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3063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4597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3063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4032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3063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3083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3063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4598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3063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4034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3063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3657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3209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3210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3209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3211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3209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3212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3209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3213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3209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3214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3209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3215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3209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3216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3209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3217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3209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3218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3209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3219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3209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3229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3209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3220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3209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3221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3209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3222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3209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3223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3209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3224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3209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3225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3209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3226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3209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3227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3209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3228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3209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3221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3209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3222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3209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3223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3230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3210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3230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3211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3230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3212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3230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3213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3230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3214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3230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3215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3230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3216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3230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3217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3230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3218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3230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3219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3230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3229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3230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3220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3230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3221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3230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3222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3230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3223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3230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3224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3230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3225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3230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3226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3230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3227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3230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3228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3230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3221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3230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3222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3230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3223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3290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4786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3290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4803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3290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4804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3290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4800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3090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4805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3090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3231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3090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3232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3090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3233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3090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3520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3090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3521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3090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3522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3090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3292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3090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3293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3090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3294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3090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3295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3090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3296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3090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3297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3090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3298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3090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3299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3090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3300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3090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3300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3090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3301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3090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3302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3090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3303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3090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3341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3090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4501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3090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3092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3090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3445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3090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4806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3090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4807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3090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4808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3090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3446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3090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4809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3090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4809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3090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3448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3062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3057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3062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3058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3062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3059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3062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3093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3062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3095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3062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3097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3062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3099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3062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3100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3062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3101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3062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3103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3062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3248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3062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3249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3062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3250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3062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3104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3062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3877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3062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3105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3062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3449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3062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3107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3063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3703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3063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3704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3063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4810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3063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3706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3063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3707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3063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4811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3063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3710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3063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3712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3063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3713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3063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3714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3063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3715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3063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3716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3063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4812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3063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3720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3063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3362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3063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4071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3063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3363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3063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3364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3063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3365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3063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3366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3063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3367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3063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3371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3063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3372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3063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4813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3090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3113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3090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3114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3090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3115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3090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3117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3062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3061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3062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3057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3062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3058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3062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3059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3062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4613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3062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3060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3063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4814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3063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4815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3063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4816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3090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3108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3090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3109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3090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3110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3090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3111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3090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3339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3062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3057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3062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3060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3063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3441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3063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4817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3063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3442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3063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4818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3063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3443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3063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4819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3063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4820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3063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4821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3063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4822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3063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4823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3063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4824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3063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4825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3063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4826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3063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4827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3063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7898479741233</v>
      </c>
      <c r="L4486" s="1" t="s">
        <v>4828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3063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4829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3063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4830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3063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4831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3063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4832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3063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4833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3063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4834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3063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4831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3063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4835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3063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4836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3063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4837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3063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3915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3063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4833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3063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4838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3063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4838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3063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4838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3063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4839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3063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3135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3063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3133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3063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4840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3063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4841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3063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3079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3063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3649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3063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3652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3063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4407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3063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3082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3063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4409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3063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3656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3063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3083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3063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3078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3209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3210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3209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3211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3209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3212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3209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3213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3209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3214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3209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3215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3209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3216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3209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3217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3209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3218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3209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3219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3209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4599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3209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3220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3209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3221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3209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3222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3209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3223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3209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3224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3209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3225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3209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3226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3209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3227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3209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3228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3209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3221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3209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3222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3209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3223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3230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3210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3230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3211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3230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3212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3230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3213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3230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3214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3230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3215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3230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3216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3230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3217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3230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3218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3230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3219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3230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4599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3230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3220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3230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3221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3230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3222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3230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3223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3230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3224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3230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3225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3230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3226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3230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3227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3230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3228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3230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3221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3230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3222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3230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3223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3290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3703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3090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3091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3062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3058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3062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3059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3062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3093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3062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3095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3062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3097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3062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3099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3062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3247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3062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3100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3062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3102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3062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3103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3062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3248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3062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3250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3062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3104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3062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3876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3062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3877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3062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3105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3062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3449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3062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3107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3290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4842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3290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4843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3062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3059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3062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3060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3063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3510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3063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3511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3063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3513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3063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4370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3063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4372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3063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4373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3063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3254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3063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3514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3063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3113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3063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3114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3063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3115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3063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3117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3063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3257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3063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3861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3063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3291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3063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3259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3063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3966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3063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3862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3063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3260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3063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3261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3063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3262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3063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3864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3063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3865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3063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3263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3063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3264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3063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3265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3063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4610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3063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4844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3063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3868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3063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3869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3063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4611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3063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4845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3063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4846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3063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3769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3063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3206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3063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4847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3063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3773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3063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4848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3063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4849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3063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3887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3063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4850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3063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4851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3063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4852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3063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4274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3063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4853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3063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4854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3063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4855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3063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3398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3063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3399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3063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3393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3063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4856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3063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4857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3063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4858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3063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4275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3063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4859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3063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4860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3063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4861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3063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4862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3063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4863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3063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4864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3290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3258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3290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3966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3290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3864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3290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3264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3062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3061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3062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3060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3062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3057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3062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3058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3062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3059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3062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3098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3063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4865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3063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4866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3063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4867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3063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4868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3063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4869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3063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4870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3063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4871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3063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4872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3063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4873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3063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4874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3063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4875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3063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4876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3063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4877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3063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4878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3063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4879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3063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4880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3063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4881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3063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4882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3063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3239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3063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3240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3063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3241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3063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3242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3063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3243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3063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3244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3063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3245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3063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4883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3090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3231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3090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3232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3062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3058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3062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3059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3062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3093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3062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3095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3062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3097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3062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3246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3062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3099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3062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3247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3062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3100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3062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3102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3062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3103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3062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3248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3062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3104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3062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3877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3062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3105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3062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3107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3062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4056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3062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3252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3063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3293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3063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3444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3063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3342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3063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4271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3063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3592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3063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3595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3063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3407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3063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3409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3063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3412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3063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3518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3063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4884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3063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4885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3063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3880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3063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4886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3063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4887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3063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4888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3063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4068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3063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4069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3063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3588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3063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3469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3063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3470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3063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4889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3063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4889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3063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3118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3063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3119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3063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4003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3063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3120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3063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4890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3063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3121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3063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4004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3063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3123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3063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4891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3063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3128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3063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3130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3063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3131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3063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3132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3063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4005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3063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4892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3063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4893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3063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4894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3063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4895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3063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4896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3063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3960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3063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4897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3063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3961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3063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4898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3063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4899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3063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4025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3063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3654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3063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3067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3063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4900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3063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3963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3063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3072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3063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3073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3063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4386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3063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3965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3063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4409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3063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4034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3063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3086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3063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3087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3063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3088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3063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3089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3090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3233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3062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3060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3062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3057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3062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3058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3062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3059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3063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4901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3063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4901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3063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4901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3063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4901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3063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4902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3063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4903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3063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3113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3063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3114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3063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3115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3063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3116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3063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3117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3063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3164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3063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4904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3063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4905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3063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3617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3063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4014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3063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3768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3063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3165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3063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4906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3063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4906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3063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4016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3063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4907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3063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3133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3063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3135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3063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3133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3063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3357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3063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4908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3209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3224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3209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3225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3209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3226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3209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3227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3209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3210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3209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3228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3209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3211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3209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3212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3209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3213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3209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3214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3209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3215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3209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3216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3209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3217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3209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3218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3209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3219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3209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4909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3209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3229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3209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4599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3209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3220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3209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3221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3209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3221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3209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3222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3209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3222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3209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3223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3209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3223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3209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3210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3209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3211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3209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3212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3209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3213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3209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3214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3209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3215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3209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3216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3209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3217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3209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3218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3209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3219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3209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3220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3209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3221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3209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3222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3209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3223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3230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3224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3230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3225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3230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3226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3230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3227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3230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3228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3230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3221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3230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3222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3230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3223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3230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3210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3230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3211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3230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3212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3230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3213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3230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3214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3230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3215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3230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3216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3230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3217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3230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3218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3230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3219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3230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4909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3230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3229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3230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4599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3230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3220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3230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3221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3230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3222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3230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3223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3230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3210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3230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3211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3230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3212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3230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3213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3230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3214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3230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3215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3230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3216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3230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3217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3230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3218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3230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3219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3230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3220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3230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3221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3230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3222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3230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3223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3090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3091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3062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3057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3062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3059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3062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3060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3063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3339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3063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4910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3063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4911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3063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4912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3063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4913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3063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4914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3063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4915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3063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4916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3063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4917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3063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4918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3063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4919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3063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4920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3063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4921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3063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4922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3063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4923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3063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4924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3063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4925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3063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4926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3063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4927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3063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4924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3063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4924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3063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4928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3063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4923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3063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4923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3063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4929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3063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4923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3063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4928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3063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4928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3063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4930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3063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4931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3063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4932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3063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4933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3063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4934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3063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3520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3063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3521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3063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3522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3063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3615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3063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3360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3063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4935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3063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3164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3063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4230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3063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4936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3063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4937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3063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4938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3063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4939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3063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4940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3063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4231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3063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4941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3063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4942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3063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4234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3063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4235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3063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4236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3063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4239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3063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4943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3063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4346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3063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4944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3063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4945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3063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4946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3063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4947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3063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4244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3063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4948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3063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4949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3063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4247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3063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4950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3063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4951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3063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4952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3063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4953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3063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4954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3063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4955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3063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4956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3063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4957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3063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4958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3063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4959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3063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4960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3063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4191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3063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4961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3063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4200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3063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4962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3063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4201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3063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4963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3063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4964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3063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4965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3063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3137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3063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4966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3063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3138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3063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4967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3063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4215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3063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4216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3063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4968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3063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4969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3063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4970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3063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4971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3063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4972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3063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4218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3063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3140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3290</v>
      </c>
      <c r="E4973" s="1" t="n">
        <v>1955</v>
      </c>
      <c r="F4973" s="1" t="s">
        <v>2985</v>
      </c>
      <c r="I4973" s="1" t="n">
        <v>47445</v>
      </c>
      <c r="J4973" s="1" t="n">
        <v>45154</v>
      </c>
      <c r="K4973" s="1" t="n">
        <v>2246390</v>
      </c>
      <c r="L4973" s="1" t="s">
        <v>4278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3290</v>
      </c>
      <c r="E4974" s="1" t="n">
        <v>1955</v>
      </c>
      <c r="F4974" s="1" t="s">
        <v>2985</v>
      </c>
      <c r="I4974" s="1" t="n">
        <v>47445</v>
      </c>
      <c r="J4974" s="1" t="n">
        <v>45155</v>
      </c>
      <c r="K4974" s="1" t="n">
        <v>2246406</v>
      </c>
      <c r="L4974" s="1" t="s">
        <v>4279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3290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3137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3062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3057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3062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3058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3062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3059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3062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3061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3062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3060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3062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3093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3062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3094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3062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3095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3062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3096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3062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3097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3062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3246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3062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3099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3062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3100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3062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3101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3062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3102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3062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3103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3062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3249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3062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3250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3062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3877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3062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3105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3062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3106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3062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3449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3062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3107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3063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3133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3063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3136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3063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3133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3063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3135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3063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3358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3063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3076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3063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3077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3063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4025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3063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4026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3063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4410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3063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4412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3063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4973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3063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3072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3063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4386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3063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3075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3063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4029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3063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3078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3063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3649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3063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4405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3063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3080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3063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3650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3063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3652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3063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3082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3063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3656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3063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4974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3063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4032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3063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3083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3063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4034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3063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3078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3063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3088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3209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3224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3209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3225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3209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3226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3209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3227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3209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3440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3209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3210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3209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3228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3209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3211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3209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3212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3209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3213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3209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3214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3209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3215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3209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3216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3209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3217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3209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3218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3209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3219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3209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3229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3209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3220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3209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3221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3209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3221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3209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3221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3209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3222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3209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3222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3209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3223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3209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3223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3209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3223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3209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3210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3209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3210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3209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3211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3209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3212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3209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3212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3209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3213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3209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3213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3209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3214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3209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3214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3209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3215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3209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3215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3209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3216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3209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3216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3209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3217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3209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3217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3209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3218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3209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3219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3209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3219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3209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4599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3209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3220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3209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3221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3209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3221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3209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3222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3209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3222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3209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3223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3209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3223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3230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3440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3230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3229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3230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3221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3230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3223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3230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3224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3230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3225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3230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3226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3230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3227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3230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3228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3230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3221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3230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3222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3230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3223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3230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3210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3230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3211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3230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3212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3230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3213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3230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3214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3230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3215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3230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3216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3230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3217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3230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3218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3230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3219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3230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3220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3230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3221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3230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3222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3230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3223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3230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3210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3230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3212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3230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3213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3230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3214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3230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3215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3230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3216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3230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3217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3230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3219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3230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4599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3230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3221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3230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3222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3230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3223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3230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3210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3230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3211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3230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3212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3230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3213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3230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3214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3230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3215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3230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3216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3230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3217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3230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3218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3230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3219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3230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3220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3230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3221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3230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3222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3230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3223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3062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3057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3062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3058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3062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3059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3062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3692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3062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3060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3063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3294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3063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3295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3063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3297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3063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4975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3063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3299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3063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3300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3063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3301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3063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4976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3063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3302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3063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4977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3063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4978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3063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4979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3063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4980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3063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4981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3063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3303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3063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4982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3063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4983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3063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4564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3063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4565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3063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4566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3063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4567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3063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4568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3063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3340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3063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3237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3063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3238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3063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3238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3063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3512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3063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3515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3063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3133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3063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3341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3063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3092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3063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3115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3063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3117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3063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3977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3063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4984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3063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3978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3063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3979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3063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3980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3063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3981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3063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3982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3063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4985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3063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3984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3063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3985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3063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4986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3063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3986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3063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3988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3063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3991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3063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4987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3063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3992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3063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3993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3063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4988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3063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3996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3063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3997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3063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4989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3063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3998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3063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4990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3063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4991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3063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3617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3063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4014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3063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3357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3063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4992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3063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3168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3063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4993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3063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4222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3063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3344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3063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3917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3063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3918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3063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3919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3063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3922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3063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4994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3063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3927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3063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3928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3063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3931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3063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3932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3063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4995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3063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4996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3063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3638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3063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4528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3063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4529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3063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3640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3063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4997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3063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4541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3063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4998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3063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4999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3063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4530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3063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4531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3063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5000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3063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5001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3063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5002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3063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4533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3063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5003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3063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5004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3063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5005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3063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5006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3063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4534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3063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5007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3063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4535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3063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3641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3063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5008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3063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5009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3063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4537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3063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4538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3063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3642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3063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3643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3063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3644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3063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3645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3063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3646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3063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3647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3063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3648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3063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5010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3063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5011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3063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4542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3063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4040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3063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4041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3063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3566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3063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3761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3063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3762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3063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5012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3063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3768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3063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4043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3209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3210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3209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3211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3209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3212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3209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3213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3209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3214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3209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3215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3209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3216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3209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3217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3209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3218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3209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3219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3209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4909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3209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3220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3209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3221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3209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3222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3209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3223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3230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3210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3230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3211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3230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3212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3230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3213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3230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3214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3230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3215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3230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3216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3230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3217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3230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3218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3230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3219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3230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4909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3230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3220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3230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3221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3230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3222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3230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3223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3062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3057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3062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3059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3062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3690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3062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3691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3062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3060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3063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3149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3063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3494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3063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4456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3063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3495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3063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3151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3063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3975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3063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3497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3063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3499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3063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4904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3063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4938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3063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5013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3063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3570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3063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3880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3063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4066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3063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3359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3063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3579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3063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3581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3063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3583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3063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5014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3063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3585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3063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4069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3063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4070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3063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5015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3063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5016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3063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5017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3063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4268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3063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3163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3063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4039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3063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3164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3063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3760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3063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3768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3063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3169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3063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3621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3063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3622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3063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3769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3063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4711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3063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5018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3063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5019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3063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5020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3063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3240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3063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3241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3063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3242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3063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3243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3063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3244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3063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3245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3063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4883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3063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3205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3063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5021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3063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4800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3063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5022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3063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4801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3063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3769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3063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3206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3063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3872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3063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4849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3063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3207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3063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3208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3508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3207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3090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3231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3090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3233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3062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3098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3062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4613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3062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3061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3062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3059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3062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3093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3062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3094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3062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3095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3062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3096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3062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3097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3062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3246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3062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3099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3062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3247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3062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3100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3062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3101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3062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3102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3062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3249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3062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3250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3062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3104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3062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3877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3062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3105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3062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3449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3062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3107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3062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3251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3063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3112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3063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4817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3063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5023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3063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3443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3063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3292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3063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3293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3063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3341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3063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3342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3063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4388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3063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4390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3063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5024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3063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5025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3063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4391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3063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4393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3063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5026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3063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4886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3063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4888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3063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5027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3063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4396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3063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4397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3063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5028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3063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5029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3063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5030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3063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5031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3063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5032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3063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5033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3063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5034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3063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5035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3063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5036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3063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5037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3063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5038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3063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5039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3063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5040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3063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5041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3063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4402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3290</v>
      </c>
      <c r="E5411" s="1" t="n">
        <v>1955</v>
      </c>
      <c r="F5411" s="1" t="s">
        <v>2985</v>
      </c>
      <c r="I5411" s="1" t="n">
        <v>47281</v>
      </c>
      <c r="J5411" s="1" t="n">
        <v>45153</v>
      </c>
      <c r="K5411" s="1" t="n">
        <v>7899403713715</v>
      </c>
      <c r="L5411" s="1" t="s">
        <v>4277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3290</v>
      </c>
      <c r="E5412" s="1" t="n">
        <v>1955</v>
      </c>
      <c r="F5412" s="1" t="s">
        <v>2985</v>
      </c>
      <c r="I5412" s="1" t="n">
        <v>47281</v>
      </c>
      <c r="J5412" s="1" t="n">
        <v>45154</v>
      </c>
      <c r="K5412" s="1" t="n">
        <v>2246390</v>
      </c>
      <c r="L5412" s="1" t="s">
        <v>4278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3290</v>
      </c>
      <c r="E5413" s="1" t="n">
        <v>1955</v>
      </c>
      <c r="F5413" s="1" t="s">
        <v>2985</v>
      </c>
      <c r="I5413" s="1" t="n">
        <v>47281</v>
      </c>
      <c r="J5413" s="1" t="n">
        <v>45155</v>
      </c>
      <c r="K5413" s="1" t="n">
        <v>2246406</v>
      </c>
      <c r="L5413" s="1" t="s">
        <v>4279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3090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3091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3062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3060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3062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3057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3062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3058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3062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3059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3063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3113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3063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3114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3063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3115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3063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3117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3063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3407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3063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3409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3063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3412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3063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3518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3063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4489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3063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4885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3063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3880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3063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5042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3063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4886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3063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4887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3063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4888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3063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3739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3063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3625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3063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5043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3063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4068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3063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4616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3063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3588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3063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3133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3063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3135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3063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3076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3063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3077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3063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4404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3063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3081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3063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3065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3063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3655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3063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3067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3063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4384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3063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4900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3063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4411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3063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3068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3063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3963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3063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4385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3063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3072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3063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5044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3063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3688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3063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3689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3063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5045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3063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5046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3063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4899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3063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3965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3063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5047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3063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3080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3063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3650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3063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3651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3063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3652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3063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3082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3063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3083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3063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4031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3063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3083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3063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4034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3063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3657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3063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3469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3063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5048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3063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5049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3063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4889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3063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5050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3209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3224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3209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3224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3209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3225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3209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3226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3209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3227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3209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3210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3209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3228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3209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3211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3209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3212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3209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3213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3209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3214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3209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3215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3209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3216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3209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3217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3209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3218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3209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3219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3209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3220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3209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3221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3209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3221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3209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3222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3209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3222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3209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3223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3209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3223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3288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5051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3288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5052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3230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3224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3230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3225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3230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3226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3230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3227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3230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3228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3230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3221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3230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3222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3230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3223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3230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3224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3230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3210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3230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3211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3230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3212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3230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3213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3230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3214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3230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3215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3230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3216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3230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3217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3230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3218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3230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3219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3230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3220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3230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3221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3230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3222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3230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3223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3062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3060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3063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3133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3063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3133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3063</v>
      </c>
      <c r="E5530" s="1" t="n">
        <v>1955</v>
      </c>
      <c r="F5530" s="1" t="s">
        <v>2985</v>
      </c>
      <c r="I5530" s="1" t="n">
        <v>47553</v>
      </c>
      <c r="J5530" s="1" t="n">
        <v>45153</v>
      </c>
      <c r="K5530" s="1" t="n">
        <v>7899403713715</v>
      </c>
      <c r="L5530" s="1" t="s">
        <v>4277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3063</v>
      </c>
      <c r="E5531" s="1" t="n">
        <v>1955</v>
      </c>
      <c r="F5531" s="1" t="s">
        <v>2985</v>
      </c>
      <c r="I5531" s="1" t="n">
        <v>47553</v>
      </c>
      <c r="J5531" s="1" t="n">
        <v>45154</v>
      </c>
      <c r="K5531" s="1" t="n">
        <v>2246390</v>
      </c>
      <c r="L5531" s="1" t="s">
        <v>4278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3063</v>
      </c>
      <c r="E5532" s="1" t="n">
        <v>1955</v>
      </c>
      <c r="F5532" s="1" t="s">
        <v>2985</v>
      </c>
      <c r="I5532" s="1" t="n">
        <v>47553</v>
      </c>
      <c r="J5532" s="1" t="n">
        <v>45155</v>
      </c>
      <c r="K5532" s="1" t="n">
        <v>2246406</v>
      </c>
      <c r="L5532" s="1" t="s">
        <v>4279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3230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3210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3230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3211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3230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3212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3230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3213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3230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3214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3230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3215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3230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3216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3230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3217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3230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3218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3230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3219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3230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3220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3230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3221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3230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3222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3230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3223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3230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3210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3230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3211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3230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3212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3230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3213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3230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3214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3230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3215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3230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3216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3230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3217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3230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3218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3230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3219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3230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3220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3230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3221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3230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3222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3230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3223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3062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3093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3062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3094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3062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3095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3062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3096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3062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3097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3062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3246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3062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3099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3062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3247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3062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3100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3062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3101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3062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3102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3062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3249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3062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3250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3062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3104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3062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3876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3062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3877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3062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3105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3062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3449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3062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3107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3062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5053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3062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3251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3062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3057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3062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3058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3062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3060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3063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3112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3063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3339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3063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3339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3063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3133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3063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5054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3063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5055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3063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5056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3063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3267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3063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5057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3063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5058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3063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5059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3063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3270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3063</v>
      </c>
      <c r="E5597" s="1" t="n">
        <v>1608</v>
      </c>
      <c r="F5597" s="1" t="s">
        <v>63</v>
      </c>
      <c r="I5597" s="1" t="n">
        <v>1699593</v>
      </c>
      <c r="J5597" s="1" t="n">
        <v>65383</v>
      </c>
      <c r="K5597" s="1" t="n">
        <v>7892840822859</v>
      </c>
      <c r="L5597" s="1" t="s">
        <v>3271</v>
      </c>
      <c r="N5597" s="1" t="n">
        <v>16</v>
      </c>
      <c r="O5597" s="1" t="n">
        <v>42.4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3063</v>
      </c>
      <c r="E5598" s="1" t="n">
        <v>1608</v>
      </c>
      <c r="F5598" s="1" t="s">
        <v>63</v>
      </c>
      <c r="I5598" s="1" t="n">
        <v>1699593</v>
      </c>
      <c r="J5598" s="1" t="n">
        <v>65341</v>
      </c>
      <c r="K5598" s="1" t="n">
        <v>7892840822309</v>
      </c>
      <c r="L5598" s="1" t="s">
        <v>3272</v>
      </c>
      <c r="N5598" s="1" t="n">
        <v>56</v>
      </c>
      <c r="O5598" s="1" t="n">
        <v>186.48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3063</v>
      </c>
      <c r="E5599" s="1" t="n">
        <v>1608</v>
      </c>
      <c r="F5599" s="1" t="s">
        <v>63</v>
      </c>
      <c r="I5599" s="1" t="n">
        <v>1699593</v>
      </c>
      <c r="J5599" s="1" t="n">
        <v>65342</v>
      </c>
      <c r="K5599" s="1" t="n">
        <v>7892840822446</v>
      </c>
      <c r="L5599" s="1" t="s">
        <v>3273</v>
      </c>
      <c r="N5599" s="1" t="n">
        <v>17</v>
      </c>
      <c r="O5599" s="1" t="n">
        <v>226.78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3063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5060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3063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3274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3063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3275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3063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5061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3063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3276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3063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3277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3063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3278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3063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5062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3063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5063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3063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3280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3063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3281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3063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5064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3063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3282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3063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3283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3063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3273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3063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3284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3063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5065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3063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5066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3063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5067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3063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5068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3063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3286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3063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3287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3063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5069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3063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3274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3063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3281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3209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3210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3209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3211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3209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3212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3209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3213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3209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3214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3209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3215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3209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3216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3209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3217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3209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3218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3209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3219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3209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3220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3209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3221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3209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3222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3209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3223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3209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3210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3209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3211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3209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3212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3209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3213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3209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3214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3209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3215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3209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3216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3209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3217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3209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3218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3209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3219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3209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3229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3209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3220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3209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3221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3209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3222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3209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3223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3230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3210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3230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3211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3230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3212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3230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3213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3230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3214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3230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3215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3230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3216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3230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3217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3230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3218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3230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3219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3230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3229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3230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3220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3230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3221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3230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3222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3230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3223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3062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3059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3063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5070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3063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5071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3063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5072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3063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5073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3063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5074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3063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5075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3063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5076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3063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5077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3063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5078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3063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3419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3063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3422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3063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5079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3063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4383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3063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5080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3063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3367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3063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5081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3063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5082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3063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4093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3063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4094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3063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5083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3063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3369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3063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5084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3063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3969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3063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3970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3063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3971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3063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5085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3063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3972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3063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5086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3063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3205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3063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4846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3063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3206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3063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3623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3063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3257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3063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3258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3063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3861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3063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3291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3063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3862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3063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3260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3063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3863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3063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3261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3063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3262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3063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3864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3063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3263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3063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4612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3063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3866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3063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3265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3063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3867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3063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3868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3290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3263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3290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3265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3290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3967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3062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3061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3062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3057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3062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3058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3062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3059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3062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3060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3063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5087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3063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5088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3063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5089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3063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5090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3063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5091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3063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5092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3063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5093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3063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3902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3063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5094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3063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5095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3063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5096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3063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3860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3063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4614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3063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4615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3063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4885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3063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3880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3063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5097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3063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4066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3063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3573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3063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4616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3063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4618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3063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5098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3063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3883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3063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3884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3063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3510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3063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3511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3063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5099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3063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4606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3063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3254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3063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3255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3063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5100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3063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5100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3063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4378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3063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3133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3063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3135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3063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3358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3063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3358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3063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3114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3063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3115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3063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3116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3063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3117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3063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3344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3063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4223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3063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4224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3063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4225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3063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3133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3063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3135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3063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3472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3063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3154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3063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3473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3063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3155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3063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3475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3063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3476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3063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4775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3063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3155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3063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3477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3063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3478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3063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4006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3063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3480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3063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4008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3063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3160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3063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3161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3063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3162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3063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5101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3063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5102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3063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5103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3063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5104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3063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5105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3063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3172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3063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5106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3063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3173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3063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3174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3063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3175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3063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3176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3063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3175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3063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5107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3063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3177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3063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3178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3063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3179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3063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3180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3063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3181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3063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3319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3063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5108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3063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5109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3063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5110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3063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3182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3063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3183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3063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5111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3063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3184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3063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3186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3063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3187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3063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3188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3063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3189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3063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5112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3063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3190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3063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5113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3063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5114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3063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3191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3063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3192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3063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3193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3063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3240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3063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3241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3063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3242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3063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3243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3063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3244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3063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3245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3063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3207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3063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3208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3209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3224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3209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3225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3209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3226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3209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3227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3209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3210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3209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3228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3209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3211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3209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3212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3209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3213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3209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3214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3209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3215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3209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3216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3209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3217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3209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3218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3209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3219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3209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3220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3209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3221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3209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3221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3209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3222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3209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3222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3209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3223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3209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3223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3209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3224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3209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3224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3209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3225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3209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3226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3209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3227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3209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3440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3209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3210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3209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3228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3209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3211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3209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3212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3209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3213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3209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3214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3209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3215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3209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3216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3209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3217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3209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3218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3209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3219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3209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4909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3209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3229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3209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3220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3209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3221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3209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3221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3209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3221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3209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3222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3209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3222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3209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3223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3209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3223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3209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3223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3288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5115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3288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5116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3288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5117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3288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5118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3288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5119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3288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4634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3288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4635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3288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3532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3230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3224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3230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3225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3230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3226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3230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3227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3230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3228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3230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3221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3230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3222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3230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3223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3230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3210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3230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3211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3230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3212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3230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3213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3230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3214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3230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3215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3230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3216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3230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3217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3230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3218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3230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3219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3230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3220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3230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3221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3230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3222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3230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3223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3230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3224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3230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3210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3230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3211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3230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3212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3230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3213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3230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3214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3230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3215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3230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3216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3230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3217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3230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3218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3230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3219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3230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4909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3230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3220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3230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3221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3230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3222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3230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3223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3230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3224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3230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3225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3230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3226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3230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3227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3230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3228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3230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3221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3230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3222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3230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3223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3230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3440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3230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3229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3230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3221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3230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3223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3230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3440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3230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3229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3230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3221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3230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3223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3090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3231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3090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3232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3090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3233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3062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3692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3062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3057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3062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3058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3062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3059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3062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3093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3062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3094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3062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3097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3062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3099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3062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3247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3062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3100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3062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3101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3062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3102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3062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3103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3062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3248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3062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3249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3062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3250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3062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3877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3062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3105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3062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3449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3062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3107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3062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3251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3063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5120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3063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5121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3063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5122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3063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5123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3063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5124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3063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5125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3063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5126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3063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5127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3063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5128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3063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5129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3063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5130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3063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5131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3063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5132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3063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5133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3063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5134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3063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5135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3063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5136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3063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5137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3063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5138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3063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5139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3063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5140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3063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5141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3063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5142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3063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5143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3063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5144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3063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5145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3063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5146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3063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5147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3063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5148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3063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5149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3063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5150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3063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5151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3063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5152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3063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5153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3063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5154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3063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5155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3063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5156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3063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5157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3063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5158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3063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5159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3063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5160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3063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5161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3063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5162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3063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5163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3063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5164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3063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5165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3063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5166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3063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5167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3063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5168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3063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5169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3063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3292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3063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3293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3063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3295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3063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3296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3063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4975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3063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3299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3063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3300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3063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3301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3063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4976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3063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3302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3063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4977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3063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4978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3063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4979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3063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4980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3063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4981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3063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3303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3063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4983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3063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4017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3063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4069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3063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4446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3063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4448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3063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5170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3063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5171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3063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3444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3063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3341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3063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3113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3063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3114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3063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3115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3063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3117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3063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3118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3063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3119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3063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4003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3063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3120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3063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3121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3063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4004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3063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3122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3063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3123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3063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3124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3063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4891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3063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3125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3063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3126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3063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3127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3063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3128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3063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5172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3063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3129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3063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3130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3063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3131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3063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3132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3063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4005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3063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5173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3063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4343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3063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3141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3063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4348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3063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5174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3063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5175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3063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5176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3063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4769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3063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4698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3063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5177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3063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5178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3063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4068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3063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5179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3063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5180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3063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5181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3063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5182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3063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5183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3063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3548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3063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4291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3063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4293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3063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4294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3063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5184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3063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4297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3063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5185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3063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3569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3063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4299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3063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5186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3063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5187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3063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5188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3063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5189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3063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5190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3063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5191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3063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5192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3063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5193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3063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5194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3063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3570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3063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3571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3063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4067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3063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3575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3063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5195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3063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3359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3063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5196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3063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3579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3063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4070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3063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5197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3063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5198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3063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5199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3063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5200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3063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5201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3063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5202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3063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5203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3063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5204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3063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3362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3063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3365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3063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3366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3063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3367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3063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3368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3063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3371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3063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4072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3063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3372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3063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4073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3063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4813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3063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3076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3063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3077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3063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3065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3063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3346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3063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4412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3063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4385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3063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5044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3063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3688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3063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3689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3063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5045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3063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5205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3063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5206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3063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4664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3063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3400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3063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3385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3063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3376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3063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5207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3063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3401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3063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3377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3063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3391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3063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4670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3063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4672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3063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3395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3063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3380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3063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5208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3063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5209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3063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3406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3063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5210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3063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5211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3063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3887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3063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5212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3063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4850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3063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4851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3063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4852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3063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5213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3063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5214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3063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4854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3063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4669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3063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3394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3063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4859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3063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4860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3063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4861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3063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4862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3063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3381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3063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3397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3063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5215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3063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4864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3063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4039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3063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3759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3063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5216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3063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3566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3063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3760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3063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3765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3063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3768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3063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4043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3063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3772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3063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3407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3063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3408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3063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3410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3063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3411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3063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5217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3063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5218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3063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3416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3063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3417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3063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3421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3063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5219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3063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5220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3063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5046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3063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3078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3063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3649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3063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4899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3063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4405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3063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3965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3063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4030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3063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3080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3063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3652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3063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4408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3063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3083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3063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4031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3063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4597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3063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3086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3063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3078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3288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3338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3288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4600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3288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5221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3290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5222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3090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3091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3062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3057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3062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3058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3062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3059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3062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3060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3062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3098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3062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4613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3090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3108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3090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3109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3090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3110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3090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3111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3062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3061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3062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3059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3062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3060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3063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3112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3063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3519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3063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3520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3063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3521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3063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3522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3063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3523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3063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3133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3063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3133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3063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3133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3063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3135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3063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3133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3063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3135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3063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3671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3063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3311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3063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3315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3063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3320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3063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3679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3063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5223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3063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4229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3063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3684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3063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3685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3063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5224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3063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3687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3063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5225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3063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3272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3063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5226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3063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5227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3063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5228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3063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5229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3063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5230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3063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5231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3063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4075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3063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4076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3063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4078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3063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4079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3063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4080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3063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4081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3063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4082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3063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4083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3063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4084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3063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4085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3063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4086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3063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4087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3063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5232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3063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4088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3063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4089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3063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5081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3063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4090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3063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4091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3063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5233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3063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4092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3063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4093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3063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4094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3063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5083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3063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4095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3063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4096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3063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5234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3063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5235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3063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4097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3063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4098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3063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4104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3063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4105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3209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3224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3209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3224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3209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3225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3209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3226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3209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3227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3209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3210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3209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3228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3209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3211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3209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3212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3209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3213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3209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3214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3209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3215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3209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3216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3209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3217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3209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3218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3209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3219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3209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4909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3209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3220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3209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3221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3209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3221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3209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3222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3209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3222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3209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3223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3209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3223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3209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3224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3209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3225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3209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3226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3209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3227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3209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3210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3209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3228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3209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3211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3209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3212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3209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3213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3209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3214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3209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3215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3209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3216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3209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3217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3209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3218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3209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3219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3209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3220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3209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3221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3209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3221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3209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3222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3209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3222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3209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3223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3209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3223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3230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3210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3230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3211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3230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3212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3230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3213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3230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3214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3230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3215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3230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3216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3230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3217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3230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3218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3230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3219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3230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3220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3230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3221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3230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3222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3230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3223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3230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3210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3230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3211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3230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3212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3230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3213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3230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3214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3230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3215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3230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3216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3230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3217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3230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3218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3230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3219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3230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3220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3230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3221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3230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3222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3230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3223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3230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3224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3230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3210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3230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3211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3230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3212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3230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3213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3230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3214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3230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3215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3230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3216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3230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3217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3230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3218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3230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3219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3230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4909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3230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3220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3230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3221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3230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3222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3230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3223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3230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3224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3230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3225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3230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3226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3230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3227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3230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3228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3230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3221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3230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3222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3230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3223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3230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3224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3230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3225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3230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3226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3230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3227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3230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3228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3230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3221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3230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3222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3230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3223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3230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3224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3230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3225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3230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3226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3230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3227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3230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3228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3230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3221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3230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3222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3230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3223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3230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3210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3230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3211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3230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3212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3230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3213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3230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3214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3230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3215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3230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3216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3230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3217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3230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3218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3230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3219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3230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3220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3230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3221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3230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3222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3230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3223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3290</v>
      </c>
      <c r="E6421" s="1" t="n">
        <v>1955</v>
      </c>
      <c r="F6421" s="1" t="s">
        <v>2985</v>
      </c>
      <c r="I6421" s="1" t="n">
        <v>47767</v>
      </c>
      <c r="J6421" s="1" t="n">
        <v>45153</v>
      </c>
      <c r="K6421" s="1" t="n">
        <v>7899403713715</v>
      </c>
      <c r="L6421" s="1" t="s">
        <v>4277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3290</v>
      </c>
      <c r="E6422" s="1" t="n">
        <v>1955</v>
      </c>
      <c r="F6422" s="1" t="s">
        <v>2985</v>
      </c>
      <c r="I6422" s="1" t="n">
        <v>47767</v>
      </c>
      <c r="J6422" s="1" t="n">
        <v>45154</v>
      </c>
      <c r="K6422" s="1" t="n">
        <v>2246390</v>
      </c>
      <c r="L6422" s="1" t="s">
        <v>4278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3290</v>
      </c>
      <c r="E6423" s="1" t="n">
        <v>1955</v>
      </c>
      <c r="F6423" s="1" t="s">
        <v>2985</v>
      </c>
      <c r="I6423" s="1" t="n">
        <v>47767</v>
      </c>
      <c r="J6423" s="1" t="n">
        <v>45155</v>
      </c>
      <c r="K6423" s="1" t="n">
        <v>2246406</v>
      </c>
      <c r="L6423" s="1" t="s">
        <v>4279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3062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3057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3062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3058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3062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3059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3062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3093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3062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3094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3062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3097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3062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3099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3062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3247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3062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3100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3062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3101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3062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3102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3062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3103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3062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3249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3062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3250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3062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3104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3062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3105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3062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3449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3062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3251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3062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3060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3063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3444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3063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3341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3063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3141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3063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3142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3063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5236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3063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3658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3063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3659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3063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5237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3063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5238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3063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4767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3063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4283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3063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4284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3063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5239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3063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4068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3063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3540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3063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3543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3063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5240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3063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4288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3063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4289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3063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5241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3063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5242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3063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4314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3063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5243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3063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5244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3063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5245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3063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5246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3063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5247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3063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5248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3063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5249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3063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3363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3063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3364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3063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5250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3063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3902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3063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5251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3063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5252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3063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5253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3063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5254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3063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5255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3063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5256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3063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5257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3063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5258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3063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5259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3063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5260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3063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5261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3063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5262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3063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5263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3063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5264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3063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5265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3063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3389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3063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5266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3063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5267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3063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5268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3063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5269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3288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5270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3288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5271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3290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5272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3062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3057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3062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3058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3062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3059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3062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3060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3063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3112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3063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5273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3063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4422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3063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4424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3063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4425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3063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4426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3063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5274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3063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4427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3063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4428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3063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5275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3063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5276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3063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5277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3063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4431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3063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5278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3063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4432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3063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4433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3063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4434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3063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5279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3063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4435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3063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4436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3063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5280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3063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4437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3063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4438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3063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4439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3063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5281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3063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5282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3063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5283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3063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5284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3063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5285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3063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5286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3063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5287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3063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5288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3063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5289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3063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5290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3063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5291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3063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5292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3063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5293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3063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5294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3063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5295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3063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5296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3063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5297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3063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5298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3063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3552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3063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3552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3063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5299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3063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5300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3063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5301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3063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5302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3063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5303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3063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5304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3063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5305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3063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5306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3063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5307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3063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5308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3063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5309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3063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5310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3063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5311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3063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5312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3063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5313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3063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5314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3063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3214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3063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3215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3063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3163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3063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3164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3063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3505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3063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4042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3063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3510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3063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3512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3063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3513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3063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4370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3063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4372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3063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4373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3063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4371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3063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3254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3063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5315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3063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3113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3063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3114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3063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3115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3063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3116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3063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3117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3063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3133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3063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3135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3063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3492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3063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3493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3063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3494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3063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4456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3063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3150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3063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3974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3063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3151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3063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3496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3063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3975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3063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3497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3063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4458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3063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3499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3063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3474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3063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3476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3063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3477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3063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4776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3063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4442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3063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3478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3063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3479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3063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5316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3063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4010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3063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4271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3063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3592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3063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5317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3063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5318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3063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5319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3063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4884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3063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5320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3063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5321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3063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5322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3063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3597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3063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3598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3063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5323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3063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5324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3063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3602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3063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3604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3063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3612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3063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3932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3063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4039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3063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3205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3063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4801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3063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4847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3063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4802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3063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3257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3063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3258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3063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3861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3063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3259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3063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3260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3063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3262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3063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3865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3063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4612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3063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3264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3063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3265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3063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4844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3063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3208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3063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4039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3063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4041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3063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5325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3063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3761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3063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3763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3063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4043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3063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5326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3063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3769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3063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3770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3063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3272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3063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3082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3209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3224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3209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3224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3209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3225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3209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3226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3209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3227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3209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3210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3209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3228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3209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3228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3209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3211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3209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3212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3209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3213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3209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3214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3209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3215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3209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3216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3209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3217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3209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3218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3209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3219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3209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4909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3209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4909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3209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3220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3209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3221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3209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3221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3209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3222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3209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3223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3209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3223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3230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3224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3230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3225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3230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3226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3230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3227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3230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3228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3230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4909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3230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3221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3230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3223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3230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3224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3230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3210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3230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3228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3230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3211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3230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3212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3230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3213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3230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3214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3230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3215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3230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3216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3230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3217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3230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3218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3230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3219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3230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4909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3230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3220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3230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3221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3230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3222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3230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3223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3062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3057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3062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3058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3062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3059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3062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3060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3063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3237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3063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3238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3063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3238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3063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3133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3063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5327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3063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4014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3063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3165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3063</v>
      </c>
      <c r="E6712" s="1" t="n">
        <v>1667</v>
      </c>
      <c r="F6712" s="1" t="s">
        <v>1052</v>
      </c>
      <c r="I6712" s="1" t="n">
        <v>397888</v>
      </c>
      <c r="J6712" s="1" t="n">
        <v>33535</v>
      </c>
      <c r="K6712" s="1" t="n">
        <v>7898922012163</v>
      </c>
      <c r="L6712" s="1" t="s">
        <v>5328</v>
      </c>
      <c r="N6712" s="1" t="n">
        <v>20</v>
      </c>
      <c r="O6712" s="1" t="n">
        <v>76.04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3063</v>
      </c>
      <c r="E6713" s="1" t="n">
        <v>1667</v>
      </c>
      <c r="F6713" s="1" t="s">
        <v>1052</v>
      </c>
      <c r="I6713" s="1" t="n">
        <v>397888</v>
      </c>
      <c r="J6713" s="1" t="n">
        <v>31500</v>
      </c>
      <c r="K6713" s="1" t="n">
        <v>7898922012378</v>
      </c>
      <c r="L6713" s="1" t="s">
        <v>4710</v>
      </c>
      <c r="N6713" s="1" t="n">
        <v>40</v>
      </c>
      <c r="O6713" s="1" t="n">
        <v>166.09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3063</v>
      </c>
      <c r="E6714" s="1" t="n">
        <v>1667</v>
      </c>
      <c r="F6714" s="1" t="s">
        <v>1052</v>
      </c>
      <c r="I6714" s="1" t="n">
        <v>397888</v>
      </c>
      <c r="J6714" s="1" t="n">
        <v>31798</v>
      </c>
      <c r="K6714" s="1" t="n">
        <v>7898922012392</v>
      </c>
      <c r="L6714" s="1" t="s">
        <v>3167</v>
      </c>
      <c r="N6714" s="1" t="n">
        <v>40</v>
      </c>
      <c r="O6714" s="1" t="n">
        <v>130.07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3063</v>
      </c>
      <c r="E6715" s="1" t="n">
        <v>1667</v>
      </c>
      <c r="F6715" s="1" t="s">
        <v>1052</v>
      </c>
      <c r="I6715" s="1" t="n">
        <v>397888</v>
      </c>
      <c r="J6715" s="1" t="n">
        <v>31859</v>
      </c>
      <c r="K6715" s="1" t="n">
        <v>7898922012385</v>
      </c>
      <c r="L6715" s="1" t="s">
        <v>4016</v>
      </c>
      <c r="N6715" s="1" t="n">
        <v>40</v>
      </c>
      <c r="O6715" s="1" t="n">
        <v>176.22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3063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4341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3063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5329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3063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5330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3063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4509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3063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5331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3063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5332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3063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5333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3063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5334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3063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4511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3063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4512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3063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5335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3063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5336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3063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5337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3063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5338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3063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5339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3063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5340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3063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5341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3063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4513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3063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5342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3063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4515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3063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4516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3063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5343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3063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5344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3063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5345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3063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5346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3063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5347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3063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5348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3063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4517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3063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4519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3063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4518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3063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4520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3063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5349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3063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5350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3063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5351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3063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5352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3063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4521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3063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4522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3063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5353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3063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5354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3063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5355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3063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5356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3063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4524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3063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5357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3063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4525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3063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4526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3063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5358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3063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5359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3063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5360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3063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4527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3063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3239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3063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3240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3063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3241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3063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3242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3063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3243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3063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3244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3063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3245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3063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5361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3063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3638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3063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4528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3063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4529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3063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3640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3063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4997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3063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5362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3063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4532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3063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5005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3063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3641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3063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4537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3063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4538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3063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3642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3063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3643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3063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3645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3063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5363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3063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3646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3063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3647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3063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3648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3063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4542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3063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5364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3063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5365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3063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5366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3063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5367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3063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5368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3063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5369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3063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5370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3063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5371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3063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5372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3063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5373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3063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5374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3063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5375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3063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5376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3063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5377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3063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3891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3063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5378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3063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5379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3063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3335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3063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5380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3063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5381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3063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5382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3063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5383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3063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5384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3063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5385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3063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5386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3063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5387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3063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5388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3063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5389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3063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5390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3063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5391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3063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5392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3063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5393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3063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5394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3063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5395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3063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5396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3063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3313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3063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5397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3063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5398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3063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3317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3063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5399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3063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5400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3063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5401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3063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5402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3063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5403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3063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5404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3063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5405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3063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4692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3209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3210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3209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3228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3209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3211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3209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3212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3209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3213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3209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3214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3209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3215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3209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3216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3209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3217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3209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3218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3209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3219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3209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4909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3209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3229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3209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5406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3209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3221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3209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3222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3209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3223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3230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3210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3230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3228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3230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3211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3230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3212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3230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3213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3230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3214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3230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3215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3230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3216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3230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3217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3230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3218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3230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3219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3230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4909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3230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3229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3230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5406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3230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3221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3230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3222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3230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3223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3290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4521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3090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3231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3090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3232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3062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3058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3062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3059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3062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3061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3062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3093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3062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3094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3062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3095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3062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3096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3062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3097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3062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3246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3062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3099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3062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3247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3062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3100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3062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3101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3062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3102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3062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3103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3062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3248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3062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3249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3062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3105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3062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3106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3062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3449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3062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3107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3062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5053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3062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3251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3063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3520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3063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3521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3063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3522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3063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3292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3063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3293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3063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5407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3063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3703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3063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3704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3063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3705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3063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3706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3063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5408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3063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5408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3063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3709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3063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3710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3063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3715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3063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3716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3063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4812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3063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3719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3063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3720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3063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3721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3063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3722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3063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5409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3063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5410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3063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4569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3063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4570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3063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3135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3063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3133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3063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3135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3063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5411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3063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3570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3063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3571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3063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5196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3063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5412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3063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4616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3063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3586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3063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5413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3063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3589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3063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5414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3063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4268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3063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3517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3063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3518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3063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5415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3063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5416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3063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5417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3063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3570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3063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5418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3063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5419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3063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5420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3063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5420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3063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5421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3063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5422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3063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5423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3063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5424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3063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5424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3063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5424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3063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5424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3063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5425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3063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5426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3063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5427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3063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5428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3063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5429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3063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5430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3063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5431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3063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5432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3063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5433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3063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5434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3063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5435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3063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5436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3063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5437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3063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3960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3063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3961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3063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4898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3063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3076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3063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3077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3063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4025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3063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3081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3063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3065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3063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3067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3063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4900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3063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5438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3063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5439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3063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5440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3063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3963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3063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4385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3063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3071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3063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3072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3063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3073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3063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4797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3063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4798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3063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5441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3063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3079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3063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3649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3063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4899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3063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3965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3063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5047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3063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4030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3063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3652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3063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4410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3063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3654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3063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3656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3063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4974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3063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3084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3063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4034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3063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3086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3063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4411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3063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3078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3063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5442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3209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3224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3209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3225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3209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3226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3209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3227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3209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3440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3209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3228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3209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3221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3209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3222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3209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3223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3209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3224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3209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3225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3209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3226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3209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3227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3209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3440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3209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3210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3209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3210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3209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3228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3209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3228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3209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3211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3209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3212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3209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3213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3209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3214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3209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3215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3209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3216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3209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3217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3209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3218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3209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3219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3209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3229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3209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5406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3209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3221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3209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3221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3209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3222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3209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3222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3209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3223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3209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3223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3230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3224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3230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3225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3230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3226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3230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3227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3230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3440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3230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3228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3230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3221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3230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3222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3230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3223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3230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3224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3230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3225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3230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3226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3230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3227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3230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3440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3230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3210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3230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3228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3230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3221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3230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3222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3230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3223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3230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3210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3230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3228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3230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3211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3230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3212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3230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3213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3230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3214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3230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3215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3230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3216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3230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3217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3230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3218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3230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3219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3230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3229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3230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5406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3230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3221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3230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3222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3230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3223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3508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5443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3508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5000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3508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4532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3508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4538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3508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5444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3508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3645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3508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3647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3508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5445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3508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5446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3290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5420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3290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5427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3090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3091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3062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3057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3062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3058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3062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3059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3062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3060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3062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5447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3063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3114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3063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3115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3063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3116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3063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3117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3063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5448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3063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5449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3063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5450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3063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5451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3063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5452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3063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5453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3063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5454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3063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5455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3063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5456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3290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5457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3062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3057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3062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3058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3062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3059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3062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3060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3063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3112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3063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3339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3063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3133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3063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3135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3209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3224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3209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3225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3209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3226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3209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3227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3209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3210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3209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3228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3209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3211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3209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3212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3209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3213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3209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3214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3209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3215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3209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3216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3209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3217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3209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3218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3209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3219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3209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3220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3209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3221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3209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3221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3209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3222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3209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3222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3209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3223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3209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3223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3230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3224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3230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3225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3230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3226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3230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3227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3230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3228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3230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3221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3230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3222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3230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3223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3230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3210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3230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3211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3230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3212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3230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3213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3230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3214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3230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3215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3230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3216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3230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3217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3230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3218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3230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3219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3230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3220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3230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3221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3230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3222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3230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3223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3062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3057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3062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3058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3062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3059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3062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3061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3062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3060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3062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3093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3062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3094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3062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3095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3062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3096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3062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3097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3062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3099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3062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3247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3062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3100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3062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3101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3062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3102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3062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3103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3062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3248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3062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3105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3062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3449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3062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3107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3062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5053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3062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3251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3062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3252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3063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3133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3063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3133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3063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3135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3063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3134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3063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3134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3063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3358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3063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3341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3063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3342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3063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5458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3063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3481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3063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3483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3063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3484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3063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3485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3063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3487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3209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3224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3209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3225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3209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3226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3209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3227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3209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3440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3209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3440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3209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3210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3209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3210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3209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3228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3209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3228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3209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3228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3209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3228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3209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3211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3209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3211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3209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3212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3209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3213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3209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3214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3209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3215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3209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3216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3209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3217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3209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3218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3209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3218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3209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3219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3209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5459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3209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4909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3209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3229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3209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3220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3209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3220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3209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5406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3209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3221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3209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3221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3209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3221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3209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3221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3209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3222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3209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3222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3209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3222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3209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3223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3209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3223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3209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3223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3209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3223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3230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3210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3230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3211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3230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3212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3230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3213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3230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3214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3230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3215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3230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3216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3230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3217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3230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3218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3230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3219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3230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4909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3230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5406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3230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3221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3230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3222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3230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3223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3230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3210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3230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3228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3230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3212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3230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3213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3230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3214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3230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3215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3230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3216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3230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3217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3230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3218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3230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3219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3230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5459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3230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4909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3230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3220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3230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3221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3230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3222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3230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3223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3230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3224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3230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3225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3230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3226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3230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3227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3230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3440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3230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3228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3230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3221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3230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3222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3230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3223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3230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3440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3230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3228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3230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3229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3230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3221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3230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3223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3230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3210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3230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3228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3230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3211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3230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3218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3230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3220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3230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3221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3230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3222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3230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3223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3230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3210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3230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3228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3230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3211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3230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3218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3230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3220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3230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3221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3230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3222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3230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3223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3508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3084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3090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3091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3062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3057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3062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3059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3063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3112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3063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3339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3063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3295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3063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3296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3063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3297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3063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3298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3063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3299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3063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3300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3063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3301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3063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3302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3063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4978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3063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4979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3063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4981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3063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3303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3063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3114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3063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3117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3063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3133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3063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3154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3063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3474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3063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3155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3063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3475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3063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3476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3063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4608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3063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3155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3063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3480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3063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3160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3063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3161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3063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4010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3063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5460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3063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5461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3063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3492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3063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3493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3063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3973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3063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3151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3063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3496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3063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3498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3063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3499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3063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3566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3063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4615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3063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4066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3063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3573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3063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3359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3063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4068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3063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3585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3063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4069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3063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3588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3063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5462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3063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3918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3063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3919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3063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3920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3209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3210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3209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3228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3209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3211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3209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3213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3209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3214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3209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3215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3209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3216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3209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3217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3209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3218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3209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3219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3209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3220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3209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3221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3209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3222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3209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3223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3230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3210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3230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3228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3230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3211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3230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3213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3230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3214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3230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3215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3230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3216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3230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3217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3230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3218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3230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3219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3230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3220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3230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3221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3230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3222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3230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3223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3062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3690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3062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3692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3062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3693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3062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3060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3062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3057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3062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3058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3062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3059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3063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3118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3063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3119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3063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4003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3063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3120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3063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3121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3063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4004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3063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3122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3063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3123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3063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3125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3063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3128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3063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3129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3063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4658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3063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3130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3063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3132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3063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4005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3063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3141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3063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3146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3063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5463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3063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5448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3063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5464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3063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3534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3063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5465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3063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4272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3063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4240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3063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4243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3063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4350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3063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4245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3063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4351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3063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3739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3063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5466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3063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4248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3063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5467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3063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4251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3063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5468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3063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4494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3063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3542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3063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4357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3063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5469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3063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5186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3063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5470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3063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5471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3063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5472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3063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5473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3063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5474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3063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5475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3063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5476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3063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5477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3063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5478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3063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5479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3063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5480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3063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5481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3063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3951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3063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3952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3063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3956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3063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3240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3063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3241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3063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3242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3063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3243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3063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3244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3063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3245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3063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3257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3063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5482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3063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5483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3063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3861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3063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3291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3063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3966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3063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3862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3063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3260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3063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3863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3063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5484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3063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3262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3063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4612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3063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5485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3063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3265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3063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5486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3063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5487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3063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4844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3063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3868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3063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3265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3063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5488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3063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3207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3063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3208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3063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5489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3063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5490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3063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5491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3063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5492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3063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4186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3063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5493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3063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5494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3063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5495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3063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4192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3063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4961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3063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5496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3063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4200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3063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4201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3063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4203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3063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4204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3063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4206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3063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4207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3063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5497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3063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4217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3063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4972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3063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4218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3290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5498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3290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3138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3090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3231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3090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3232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3090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3233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3090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3108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3090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3109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3090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3110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3090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3111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3062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3058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3062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3059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3062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3060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3062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3061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3062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3093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3062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3094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3062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3095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3062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3096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3062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3097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3062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3246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3062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3099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3062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3247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3062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3101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3062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3102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3062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3103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3062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3249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3062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3250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3062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3104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3062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3105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3062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3449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3062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3251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3062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3098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3062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3100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3063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4222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3063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3344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3063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3520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3063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3521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3063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3522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3063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3523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3063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3292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3063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3293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3063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4364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3063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3567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3063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3444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3063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3341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3063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4501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3063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3977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3063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3980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3063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3981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3063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3982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3063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5499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3063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4986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3063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3987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3063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3988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3063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3990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3063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5500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3063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5501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3063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4987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3063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3992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3063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3994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3063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4988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3063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5502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3063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3996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3063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5503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3063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3997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3063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4989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3063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5504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3063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3998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3063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5505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3063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5506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3063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3535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3063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3536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3063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3537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3063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3747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3063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4753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3063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5507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3063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5508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3063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5509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3063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5510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3063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5511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3063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5512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3063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3549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3063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5513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3063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5514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3063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3695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3063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3695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3063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5515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3063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5515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3063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5515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3063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5516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3063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5517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3063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5518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3063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5519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3063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5520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3063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5521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3063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5522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3063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5523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3063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5524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3063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5525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3063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5526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3063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5527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3063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5528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3063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5529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3063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5530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3063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3734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3063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5531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3063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3735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3063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5532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3063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3736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3063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5533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3063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3739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3063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5534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3063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3744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3063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3746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3063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5535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3063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5498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3063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5536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3063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3748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3063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5537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3063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3751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3063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3752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3063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5538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3063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5539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3063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5540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3063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5541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3063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3135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3063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3136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3063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3135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3209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3224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3209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3224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3209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3225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3209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3226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3209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3227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3209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3210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3209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3228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3209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3212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3209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3213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3209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3214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3209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3215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3209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3216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3209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3217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3209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3219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3209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3221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3209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3221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3209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3222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3209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3222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3209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3223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3209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3223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3209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3224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3209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3225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3209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3226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3209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3227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3209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3228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3209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3221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3209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3222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3209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3223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3230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3224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3230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3225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3230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3226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3230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3227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3230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3228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3230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3221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3230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3222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3230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3223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3230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3224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3230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3210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3230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3212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3230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3213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3230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3214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3230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3215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3230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3216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3230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3217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3230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3219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3230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3221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3230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3222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3230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3223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3230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3224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3230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3225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3230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3226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3230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3227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3230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3228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3230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3221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3230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3222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3230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3223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3062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3057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3062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3058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3062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3059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3063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3113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3063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3114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3063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3115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3063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3117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3063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3163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3063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3164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3063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3505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3063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4906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3063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4488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3063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4489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3063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5542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3063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5543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3063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4493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3063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5544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3063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3635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3063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5468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3063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4494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3063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5545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3063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4497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3063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5546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3063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5547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3063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5548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3063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5549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3063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5550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3063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4276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3063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4227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3063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3305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3063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3307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3063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4678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3063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3308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3063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3310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3063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3671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3063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3673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3063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3312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3063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4679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3063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4681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3063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3314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3063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3314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3063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4682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3063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3315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3063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3674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3063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5103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3063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4683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3063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4684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3063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3316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3063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4685</v>
      </c>
      <c r="N7720" s="1" t="n">
        <v>12</v>
      </c>
      <c r="O7720" s="1" t="n">
        <v>50.689963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3063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4685</v>
      </c>
      <c r="N7721" s="1" t="n">
        <v>108</v>
      </c>
      <c r="O7721" s="1" t="n">
        <v>480.129864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3063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3675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3063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3676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3063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5109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3063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5551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3063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3677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3063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4686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3063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3678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3063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3679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3063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3680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3063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4228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3063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5552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3063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3681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3063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3322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3063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4229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3063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3682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3063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3324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3063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3324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3063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3683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3063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4908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3063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3325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3063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3684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3063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3685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3063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4689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3063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3686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3063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5553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3063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3327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3063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5554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3063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4690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3063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3329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3063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4691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3063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3687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3063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5225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3063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5555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3063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5556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3063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4040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3063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4041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3063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3615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3063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4042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3063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3768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3063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4043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3062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3057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3062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3058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3062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3059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3062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3060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3063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3112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3063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3133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3063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3357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3063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3133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3063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3134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3063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3135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3209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3210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3209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3210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3209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3211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3209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3211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3209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3212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3209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3213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3209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3214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3209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3215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3209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3216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3209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3217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3209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3218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3209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3219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3209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3220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3209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3220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3209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3221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3209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3221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3209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3222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3209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3222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3209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3223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3209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3223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3209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3224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3209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3210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3209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3211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3209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3212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3209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3213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3209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3214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3209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3215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3209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3216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3209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3217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3209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3218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3209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3219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3209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3220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3209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3221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3209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3222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3209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3223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3209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3224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3209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3225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3209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3226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3209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3227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3209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3228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3209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3221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3209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3222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3209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3223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3230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3210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3230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3211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3230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3220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3230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3221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3230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3222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3230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3223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3230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3210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3230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3211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3230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3212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3230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3213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3230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3214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3230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3215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3230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3216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3230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3217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3230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3218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3230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3219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3230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3220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3230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3221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3230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3222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3230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3223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3230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3224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3230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3210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3230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3211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3230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3212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3230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3213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3230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3214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3230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3215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3230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3216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3230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3217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3230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3218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3230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3219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3230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3220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3230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3221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3230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3222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3230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3223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3230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3224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3230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3225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3230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3226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3230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3227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3230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3228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3230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3221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3230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3222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3230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3223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3090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5557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3062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3057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3062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3058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3062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3059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3062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3093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3062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3095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3062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3096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3062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3097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3062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3099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3062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3247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3062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3102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3062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3103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3062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3249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3062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3250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3062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3104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3062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3877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3062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3105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3062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3251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3062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3060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3063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3339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3063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3509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3063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5558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3063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3441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3063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4817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3063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3443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3063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4993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3063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4619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3063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4619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3063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4620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3063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4622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3063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4619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3063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5175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3063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5559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3063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4750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3063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3538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3063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5560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3063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3550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3063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3551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3063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4762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3063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3563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3063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3564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3063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3565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3063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5561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3063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3341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3063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4501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3063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3342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3063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3661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3063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5562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3063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5562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3063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5563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3063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5564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3063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5565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3063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3662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3063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3663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3063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5566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3063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3664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3063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5567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3063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3665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3063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3665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3063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5568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3063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3666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3063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5569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3063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3668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3063</v>
      </c>
      <c r="E7921" s="1" t="n">
        <v>1739</v>
      </c>
      <c r="F7921" s="1" t="s">
        <v>2622</v>
      </c>
      <c r="I7921" s="1" t="n">
        <v>255147</v>
      </c>
      <c r="J7921" s="1" t="n">
        <v>50117</v>
      </c>
      <c r="K7921" s="1" t="n">
        <v>7898556850643</v>
      </c>
      <c r="L7921" s="1" t="s">
        <v>5570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3063</v>
      </c>
      <c r="E7922" s="1" t="n">
        <v>1739</v>
      </c>
      <c r="F7922" s="1" t="s">
        <v>2622</v>
      </c>
      <c r="I7922" s="1" t="n">
        <v>255147</v>
      </c>
      <c r="J7922" s="1" t="n">
        <v>100367</v>
      </c>
      <c r="K7922" s="1" t="n">
        <v>7896806700014</v>
      </c>
      <c r="L7922" s="1" t="s">
        <v>5571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3063</v>
      </c>
      <c r="E7923" s="1" t="n">
        <v>1739</v>
      </c>
      <c r="F7923" s="1" t="s">
        <v>2622</v>
      </c>
      <c r="I7923" s="1" t="n">
        <v>255147</v>
      </c>
      <c r="J7923" s="1" t="n">
        <v>100370</v>
      </c>
      <c r="K7923" s="1" t="n">
        <v>7896806700038</v>
      </c>
      <c r="L7923" s="1" t="s">
        <v>5572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3063</v>
      </c>
      <c r="E7924" s="1" t="n">
        <v>1739</v>
      </c>
      <c r="F7924" s="1" t="s">
        <v>2622</v>
      </c>
      <c r="I7924" s="1" t="n">
        <v>255147</v>
      </c>
      <c r="J7924" s="1" t="n">
        <v>100371</v>
      </c>
      <c r="K7924" s="1" t="n">
        <v>7896806700021</v>
      </c>
      <c r="L7924" s="1" t="s">
        <v>5573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3063</v>
      </c>
      <c r="E7925" s="1" t="n">
        <v>1739</v>
      </c>
      <c r="F7925" s="1" t="s">
        <v>2622</v>
      </c>
      <c r="I7925" s="1" t="n">
        <v>255147</v>
      </c>
      <c r="J7925" s="1" t="n">
        <v>100559</v>
      </c>
      <c r="K7925" s="1" t="n">
        <v>7896013501022</v>
      </c>
      <c r="L7925" s="1" t="s">
        <v>5574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3063</v>
      </c>
      <c r="E7926" s="1" t="n">
        <v>1739</v>
      </c>
      <c r="F7926" s="1" t="s">
        <v>2622</v>
      </c>
      <c r="I7926" s="1" t="n">
        <v>255147</v>
      </c>
      <c r="J7926" s="1" t="n">
        <v>100560</v>
      </c>
      <c r="K7926" s="1" t="n">
        <v>7896013514817</v>
      </c>
      <c r="L7926" s="1" t="s">
        <v>5575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3063</v>
      </c>
      <c r="E7927" s="1" t="n">
        <v>1739</v>
      </c>
      <c r="F7927" s="1" t="s">
        <v>2622</v>
      </c>
      <c r="I7927" s="1" t="n">
        <v>255147</v>
      </c>
      <c r="J7927" s="1" t="n">
        <v>100561</v>
      </c>
      <c r="K7927" s="1" t="n">
        <v>7896013501039</v>
      </c>
      <c r="L7927" s="1" t="s">
        <v>5576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3063</v>
      </c>
      <c r="E7928" s="1" t="n">
        <v>1739</v>
      </c>
      <c r="F7928" s="1" t="s">
        <v>2622</v>
      </c>
      <c r="I7928" s="1" t="n">
        <v>255147</v>
      </c>
      <c r="J7928" s="1" t="n">
        <v>100562</v>
      </c>
      <c r="K7928" s="1" t="n">
        <v>7896013502111</v>
      </c>
      <c r="L7928" s="1" t="s">
        <v>5577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3063</v>
      </c>
      <c r="E7929" s="1" t="n">
        <v>1739</v>
      </c>
      <c r="F7929" s="1" t="s">
        <v>2622</v>
      </c>
      <c r="I7929" s="1" t="n">
        <v>255147</v>
      </c>
      <c r="J7929" s="1" t="n">
        <v>100563</v>
      </c>
      <c r="K7929" s="1" t="n">
        <v>7896013500643</v>
      </c>
      <c r="L7929" s="1" t="s">
        <v>5578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3063</v>
      </c>
      <c r="E7930" s="1" t="n">
        <v>1739</v>
      </c>
      <c r="F7930" s="1" t="s">
        <v>2622</v>
      </c>
      <c r="I7930" s="1" t="n">
        <v>255147</v>
      </c>
      <c r="J7930" s="1" t="n">
        <v>100619</v>
      </c>
      <c r="K7930" s="1" t="n">
        <v>7891176113044</v>
      </c>
      <c r="L7930" s="1" t="s">
        <v>5579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3063</v>
      </c>
      <c r="E7931" s="1" t="n">
        <v>1739</v>
      </c>
      <c r="F7931" s="1" t="s">
        <v>2622</v>
      </c>
      <c r="I7931" s="1" t="n">
        <v>255147</v>
      </c>
      <c r="J7931" s="1" t="n">
        <v>105208</v>
      </c>
      <c r="K7931" s="1" t="n">
        <v>7891176113068</v>
      </c>
      <c r="L7931" s="1" t="s">
        <v>5580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3063</v>
      </c>
      <c r="E7932" s="1" t="n">
        <v>1739</v>
      </c>
      <c r="F7932" s="1" t="s">
        <v>2622</v>
      </c>
      <c r="I7932" s="1" t="n">
        <v>255147</v>
      </c>
      <c r="J7932" s="1" t="n">
        <v>109119</v>
      </c>
      <c r="K7932" s="1" t="n">
        <v>7897042005048</v>
      </c>
      <c r="L7932" s="1" t="s">
        <v>5581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3063</v>
      </c>
      <c r="E7933" s="1" t="n">
        <v>1739</v>
      </c>
      <c r="F7933" s="1" t="s">
        <v>2622</v>
      </c>
      <c r="I7933" s="1" t="n">
        <v>255147</v>
      </c>
      <c r="J7933" s="1" t="n">
        <v>109120</v>
      </c>
      <c r="K7933" s="1" t="n">
        <v>7897042007226</v>
      </c>
      <c r="L7933" s="1" t="s">
        <v>5582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3063</v>
      </c>
      <c r="E7934" s="1" t="n">
        <v>1739</v>
      </c>
      <c r="F7934" s="1" t="s">
        <v>2622</v>
      </c>
      <c r="I7934" s="1" t="n">
        <v>255147</v>
      </c>
      <c r="J7934" s="1" t="n">
        <v>14709</v>
      </c>
      <c r="K7934" s="1" t="n">
        <v>7898095296476</v>
      </c>
      <c r="L7934" s="1" t="s">
        <v>5583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3063</v>
      </c>
      <c r="E7935" s="1" t="n">
        <v>1739</v>
      </c>
      <c r="F7935" s="1" t="s">
        <v>2622</v>
      </c>
      <c r="I7935" s="1" t="n">
        <v>255147</v>
      </c>
      <c r="J7935" s="1" t="n">
        <v>14742</v>
      </c>
      <c r="K7935" s="1" t="n">
        <v>7898148110407</v>
      </c>
      <c r="L7935" s="1" t="s">
        <v>5584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3063</v>
      </c>
      <c r="E7936" s="1" t="n">
        <v>1739</v>
      </c>
      <c r="F7936" s="1" t="s">
        <v>2622</v>
      </c>
      <c r="I7936" s="1" t="n">
        <v>255147</v>
      </c>
      <c r="J7936" s="1" t="n">
        <v>15911</v>
      </c>
      <c r="K7936" s="1" t="n">
        <v>7898095296452</v>
      </c>
      <c r="L7936" s="1" t="s">
        <v>5585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3063</v>
      </c>
      <c r="E7937" s="1" t="n">
        <v>1739</v>
      </c>
      <c r="F7937" s="1" t="s">
        <v>2622</v>
      </c>
      <c r="I7937" s="1" t="n">
        <v>255147</v>
      </c>
      <c r="J7937" s="1" t="n">
        <v>16689</v>
      </c>
      <c r="K7937" s="1" t="n">
        <v>7896013549604</v>
      </c>
      <c r="L7937" s="1" t="s">
        <v>5586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3063</v>
      </c>
      <c r="E7938" s="1" t="n">
        <v>1739</v>
      </c>
      <c r="F7938" s="1" t="s">
        <v>2622</v>
      </c>
      <c r="I7938" s="1" t="n">
        <v>255147</v>
      </c>
      <c r="J7938" s="1" t="n">
        <v>21613</v>
      </c>
      <c r="K7938" s="1" t="n">
        <v>7896902209114</v>
      </c>
      <c r="L7938" s="1" t="s">
        <v>5587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3063</v>
      </c>
      <c r="E7939" s="1" t="n">
        <v>1739</v>
      </c>
      <c r="F7939" s="1" t="s">
        <v>2622</v>
      </c>
      <c r="I7939" s="1" t="n">
        <v>255147</v>
      </c>
      <c r="J7939" s="1" t="n">
        <v>22110</v>
      </c>
      <c r="K7939" s="1" t="n">
        <v>7897161371024</v>
      </c>
      <c r="L7939" s="1" t="s">
        <v>5588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3063</v>
      </c>
      <c r="E7940" s="1" t="n">
        <v>1739</v>
      </c>
      <c r="F7940" s="1" t="s">
        <v>2622</v>
      </c>
      <c r="I7940" s="1" t="n">
        <v>255147</v>
      </c>
      <c r="J7940" s="1" t="n">
        <v>22548</v>
      </c>
      <c r="K7940" s="1" t="n">
        <v>7897161371031</v>
      </c>
      <c r="L7940" s="1" t="s">
        <v>5589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3063</v>
      </c>
      <c r="E7941" s="1" t="n">
        <v>1739</v>
      </c>
      <c r="F7941" s="1" t="s">
        <v>2622</v>
      </c>
      <c r="I7941" s="1" t="n">
        <v>255147</v>
      </c>
      <c r="J7941" s="1" t="n">
        <v>22549</v>
      </c>
      <c r="K7941" s="1" t="n">
        <v>7897161371055</v>
      </c>
      <c r="L7941" s="1" t="s">
        <v>5590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3063</v>
      </c>
      <c r="E7942" s="1" t="n">
        <v>1739</v>
      </c>
      <c r="F7942" s="1" t="s">
        <v>2622</v>
      </c>
      <c r="I7942" s="1" t="n">
        <v>255147</v>
      </c>
      <c r="J7942" s="1" t="n">
        <v>22550</v>
      </c>
      <c r="K7942" s="1" t="n">
        <v>7897161371048</v>
      </c>
      <c r="L7942" s="1" t="s">
        <v>5591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3063</v>
      </c>
      <c r="E7943" s="1" t="n">
        <v>1739</v>
      </c>
      <c r="F7943" s="1" t="s">
        <v>2622</v>
      </c>
      <c r="I7943" s="1" t="n">
        <v>255147</v>
      </c>
      <c r="J7943" s="1" t="n">
        <v>23254</v>
      </c>
      <c r="K7943" s="1" t="n">
        <v>7897161371017</v>
      </c>
      <c r="L7943" s="1" t="s">
        <v>5592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3063</v>
      </c>
      <c r="E7944" s="1" t="n">
        <v>1739</v>
      </c>
      <c r="F7944" s="1" t="s">
        <v>2622</v>
      </c>
      <c r="I7944" s="1" t="n">
        <v>255147</v>
      </c>
      <c r="J7944" s="1" t="n">
        <v>23706</v>
      </c>
      <c r="K7944" s="1" t="n">
        <v>7896902210561</v>
      </c>
      <c r="L7944" s="1" t="s">
        <v>5593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3063</v>
      </c>
      <c r="E7945" s="1" t="n">
        <v>1739</v>
      </c>
      <c r="F7945" s="1" t="s">
        <v>2622</v>
      </c>
      <c r="I7945" s="1" t="n">
        <v>255147</v>
      </c>
      <c r="J7945" s="1" t="n">
        <v>23707</v>
      </c>
      <c r="K7945" s="1" t="n">
        <v>7896902210608</v>
      </c>
      <c r="L7945" s="1" t="s">
        <v>5594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3063</v>
      </c>
      <c r="E7946" s="1" t="n">
        <v>1739</v>
      </c>
      <c r="F7946" s="1" t="s">
        <v>2622</v>
      </c>
      <c r="I7946" s="1" t="n">
        <v>255147</v>
      </c>
      <c r="J7946" s="1" t="n">
        <v>23708</v>
      </c>
      <c r="K7946" s="1" t="n">
        <v>7896902210646</v>
      </c>
      <c r="L7946" s="1" t="s">
        <v>5595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3063</v>
      </c>
      <c r="E7947" s="1" t="n">
        <v>1739</v>
      </c>
      <c r="F7947" s="1" t="s">
        <v>2622</v>
      </c>
      <c r="I7947" s="1" t="n">
        <v>255147</v>
      </c>
      <c r="J7947" s="1" t="n">
        <v>24604</v>
      </c>
      <c r="K7947" s="1" t="n">
        <v>7896902210530</v>
      </c>
      <c r="L7947" s="1" t="s">
        <v>5596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3063</v>
      </c>
      <c r="E7948" s="1" t="n">
        <v>1739</v>
      </c>
      <c r="F7948" s="1" t="s">
        <v>2622</v>
      </c>
      <c r="I7948" s="1" t="n">
        <v>255147</v>
      </c>
      <c r="J7948" s="1" t="n">
        <v>25235</v>
      </c>
      <c r="K7948" s="1" t="n">
        <v>7898148110360</v>
      </c>
      <c r="L7948" s="1" t="s">
        <v>5597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3063</v>
      </c>
      <c r="E7949" s="1" t="n">
        <v>1739</v>
      </c>
      <c r="F7949" s="1" t="s">
        <v>2622</v>
      </c>
      <c r="I7949" s="1" t="n">
        <v>255147</v>
      </c>
      <c r="J7949" s="1" t="n">
        <v>25236</v>
      </c>
      <c r="K7949" s="1" t="n">
        <v>7898148110384</v>
      </c>
      <c r="L7949" s="1" t="s">
        <v>5598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3063</v>
      </c>
      <c r="E7950" s="1" t="n">
        <v>1739</v>
      </c>
      <c r="F7950" s="1" t="s">
        <v>2622</v>
      </c>
      <c r="I7950" s="1" t="n">
        <v>255147</v>
      </c>
      <c r="J7950" s="1" t="n">
        <v>25237</v>
      </c>
      <c r="K7950" s="1" t="n">
        <v>7898148110377</v>
      </c>
      <c r="L7950" s="1" t="s">
        <v>5599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3063</v>
      </c>
      <c r="E7951" s="1" t="n">
        <v>1739</v>
      </c>
      <c r="F7951" s="1" t="s">
        <v>2622</v>
      </c>
      <c r="I7951" s="1" t="n">
        <v>255147</v>
      </c>
      <c r="J7951" s="1" t="n">
        <v>25454</v>
      </c>
      <c r="K7951" s="1" t="n">
        <v>7897042009121</v>
      </c>
      <c r="L7951" s="1" t="s">
        <v>5600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3063</v>
      </c>
      <c r="E7952" s="1" t="n">
        <v>1739</v>
      </c>
      <c r="F7952" s="1" t="s">
        <v>2622</v>
      </c>
      <c r="I7952" s="1" t="n">
        <v>255147</v>
      </c>
      <c r="J7952" s="1" t="n">
        <v>25697</v>
      </c>
      <c r="K7952" s="1" t="n">
        <v>7897161371000</v>
      </c>
      <c r="L7952" s="1" t="s">
        <v>5601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3063</v>
      </c>
      <c r="E7953" s="1" t="n">
        <v>1739</v>
      </c>
      <c r="F7953" s="1" t="s">
        <v>2622</v>
      </c>
      <c r="I7953" s="1" t="n">
        <v>255147</v>
      </c>
      <c r="J7953" s="1" t="n">
        <v>27285</v>
      </c>
      <c r="K7953" s="1" t="n">
        <v>7896902210554</v>
      </c>
      <c r="L7953" s="1" t="s">
        <v>5602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3063</v>
      </c>
      <c r="E7954" s="1" t="n">
        <v>1739</v>
      </c>
      <c r="F7954" s="1" t="s">
        <v>2622</v>
      </c>
      <c r="I7954" s="1" t="n">
        <v>255147</v>
      </c>
      <c r="J7954" s="1" t="n">
        <v>27316</v>
      </c>
      <c r="K7954" s="1" t="n">
        <v>7897042012312</v>
      </c>
      <c r="L7954" s="1" t="s">
        <v>5603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3063</v>
      </c>
      <c r="E7955" s="1" t="n">
        <v>1739</v>
      </c>
      <c r="F7955" s="1" t="s">
        <v>2622</v>
      </c>
      <c r="I7955" s="1" t="n">
        <v>255147</v>
      </c>
      <c r="J7955" s="1" t="n">
        <v>31813</v>
      </c>
      <c r="K7955" s="1" t="n">
        <v>7898148110353</v>
      </c>
      <c r="L7955" s="1" t="s">
        <v>5604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3063</v>
      </c>
      <c r="E7956" s="1" t="n">
        <v>1739</v>
      </c>
      <c r="F7956" s="1" t="s">
        <v>2622</v>
      </c>
      <c r="I7956" s="1" t="n">
        <v>255147</v>
      </c>
      <c r="J7956" s="1" t="n">
        <v>33595</v>
      </c>
      <c r="K7956" s="1" t="n">
        <v>7898148110346</v>
      </c>
      <c r="L7956" s="1" t="s">
        <v>5605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3063</v>
      </c>
      <c r="E7957" s="1" t="n">
        <v>1739</v>
      </c>
      <c r="F7957" s="1" t="s">
        <v>2622</v>
      </c>
      <c r="I7957" s="1" t="n">
        <v>255147</v>
      </c>
      <c r="J7957" s="1" t="n">
        <v>33837</v>
      </c>
      <c r="K7957" s="1" t="n">
        <v>7896902210639</v>
      </c>
      <c r="L7957" s="1" t="s">
        <v>5594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3063</v>
      </c>
      <c r="E7958" s="1" t="n">
        <v>1739</v>
      </c>
      <c r="F7958" s="1" t="s">
        <v>2622</v>
      </c>
      <c r="I7958" s="1" t="n">
        <v>255147</v>
      </c>
      <c r="J7958" s="1" t="n">
        <v>34154</v>
      </c>
      <c r="K7958" s="1" t="n">
        <v>7896902210677</v>
      </c>
      <c r="L7958" s="1" t="s">
        <v>5594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3063</v>
      </c>
      <c r="E7959" s="1" t="n">
        <v>1739</v>
      </c>
      <c r="F7959" s="1" t="s">
        <v>2622</v>
      </c>
      <c r="I7959" s="1" t="n">
        <v>255147</v>
      </c>
      <c r="J7959" s="1" t="n">
        <v>35217</v>
      </c>
      <c r="K7959" s="1" t="n">
        <v>7897042012473</v>
      </c>
      <c r="L7959" s="1" t="s">
        <v>5606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3063</v>
      </c>
      <c r="E7960" s="1" t="n">
        <v>1739</v>
      </c>
      <c r="F7960" s="1" t="s">
        <v>2622</v>
      </c>
      <c r="I7960" s="1" t="n">
        <v>255147</v>
      </c>
      <c r="J7960" s="1" t="n">
        <v>39134</v>
      </c>
      <c r="K7960" s="1" t="n">
        <v>7896085872648</v>
      </c>
      <c r="L7960" s="1" t="s">
        <v>5607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3063</v>
      </c>
      <c r="E7961" s="1" t="n">
        <v>1739</v>
      </c>
      <c r="F7961" s="1" t="s">
        <v>2622</v>
      </c>
      <c r="I7961" s="1" t="n">
        <v>255147</v>
      </c>
      <c r="J7961" s="1" t="n">
        <v>39137</v>
      </c>
      <c r="K7961" s="1" t="n">
        <v>7896085872679</v>
      </c>
      <c r="L7961" s="1" t="s">
        <v>5607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3063</v>
      </c>
      <c r="E7962" s="1" t="n">
        <v>1739</v>
      </c>
      <c r="F7962" s="1" t="s">
        <v>2622</v>
      </c>
      <c r="I7962" s="1" t="n">
        <v>255147</v>
      </c>
      <c r="J7962" s="1" t="n">
        <v>40514</v>
      </c>
      <c r="K7962" s="1" t="n">
        <v>7896902210592</v>
      </c>
      <c r="L7962" s="1" t="s">
        <v>5608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3063</v>
      </c>
      <c r="E7963" s="1" t="n">
        <v>1739</v>
      </c>
      <c r="F7963" s="1" t="s">
        <v>2622</v>
      </c>
      <c r="I7963" s="1" t="n">
        <v>255147</v>
      </c>
      <c r="J7963" s="1" t="n">
        <v>42446</v>
      </c>
      <c r="K7963" s="1" t="n">
        <v>7896183307004</v>
      </c>
      <c r="L7963" s="1" t="s">
        <v>5609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3063</v>
      </c>
      <c r="E7964" s="1" t="n">
        <v>1739</v>
      </c>
      <c r="F7964" s="1" t="s">
        <v>2622</v>
      </c>
      <c r="I7964" s="1" t="n">
        <v>255147</v>
      </c>
      <c r="J7964" s="1" t="n">
        <v>42572</v>
      </c>
      <c r="K7964" s="1" t="n">
        <v>7896085872549</v>
      </c>
      <c r="L7964" s="1" t="s">
        <v>5610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3063</v>
      </c>
      <c r="E7965" s="1" t="n">
        <v>1739</v>
      </c>
      <c r="F7965" s="1" t="s">
        <v>2622</v>
      </c>
      <c r="I7965" s="1" t="n">
        <v>255147</v>
      </c>
      <c r="J7965" s="1" t="n">
        <v>43049</v>
      </c>
      <c r="K7965" s="1" t="n">
        <v>7898556850049</v>
      </c>
      <c r="L7965" s="1" t="s">
        <v>5611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3063</v>
      </c>
      <c r="E7966" s="1" t="n">
        <v>1739</v>
      </c>
      <c r="F7966" s="1" t="s">
        <v>2622</v>
      </c>
      <c r="I7966" s="1" t="n">
        <v>255147</v>
      </c>
      <c r="J7966" s="1" t="n">
        <v>45554</v>
      </c>
      <c r="K7966" s="1" t="n">
        <v>7897042012732</v>
      </c>
      <c r="L7966" s="1" t="s">
        <v>5612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3063</v>
      </c>
      <c r="E7967" s="1" t="n">
        <v>1739</v>
      </c>
      <c r="F7967" s="1" t="s">
        <v>2622</v>
      </c>
      <c r="I7967" s="1" t="n">
        <v>255147</v>
      </c>
      <c r="J7967" s="1" t="n">
        <v>46046</v>
      </c>
      <c r="K7967" s="1" t="n">
        <v>7897042010714</v>
      </c>
      <c r="L7967" s="1" t="s">
        <v>5613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3063</v>
      </c>
      <c r="E7968" s="1" t="n">
        <v>1739</v>
      </c>
      <c r="F7968" s="1" t="s">
        <v>2622</v>
      </c>
      <c r="I7968" s="1" t="n">
        <v>255147</v>
      </c>
      <c r="J7968" s="1" t="n">
        <v>46914</v>
      </c>
      <c r="K7968" s="1" t="n">
        <v>7896085873126</v>
      </c>
      <c r="L7968" s="1" t="s">
        <v>5614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3063</v>
      </c>
      <c r="E7969" s="1" t="n">
        <v>1739</v>
      </c>
      <c r="F7969" s="1" t="s">
        <v>2622</v>
      </c>
      <c r="I7969" s="1" t="n">
        <v>255147</v>
      </c>
      <c r="J7969" s="1" t="n">
        <v>46915</v>
      </c>
      <c r="K7969" s="1" t="n">
        <v>7896085873072</v>
      </c>
      <c r="L7969" s="1" t="s">
        <v>5615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3063</v>
      </c>
      <c r="E7970" s="1" t="n">
        <v>1739</v>
      </c>
      <c r="F7970" s="1" t="s">
        <v>2622</v>
      </c>
      <c r="I7970" s="1" t="n">
        <v>255147</v>
      </c>
      <c r="J7970" s="1" t="n">
        <v>46916</v>
      </c>
      <c r="K7970" s="1" t="n">
        <v>7896085873119</v>
      </c>
      <c r="L7970" s="1" t="s">
        <v>5616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3063</v>
      </c>
      <c r="E7971" s="1" t="n">
        <v>1739</v>
      </c>
      <c r="F7971" s="1" t="s">
        <v>2622</v>
      </c>
      <c r="I7971" s="1" t="n">
        <v>255147</v>
      </c>
      <c r="J7971" s="1" t="n">
        <v>47751</v>
      </c>
      <c r="K7971" s="1" t="n">
        <v>7896085873140</v>
      </c>
      <c r="L7971" s="1" t="s">
        <v>5617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3063</v>
      </c>
      <c r="E7972" s="1" t="n">
        <v>1739</v>
      </c>
      <c r="F7972" s="1" t="s">
        <v>2622</v>
      </c>
      <c r="I7972" s="1" t="n">
        <v>255147</v>
      </c>
      <c r="J7972" s="1" t="n">
        <v>48201</v>
      </c>
      <c r="K7972" s="1" t="n">
        <v>7898556850551</v>
      </c>
      <c r="L7972" s="1" t="s">
        <v>5618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3063</v>
      </c>
      <c r="E7973" s="1" t="n">
        <v>1739</v>
      </c>
      <c r="F7973" s="1" t="s">
        <v>2622</v>
      </c>
      <c r="I7973" s="1" t="n">
        <v>255147</v>
      </c>
      <c r="J7973" s="1" t="n">
        <v>50003</v>
      </c>
      <c r="K7973" s="1" t="n">
        <v>7898556850636</v>
      </c>
      <c r="L7973" s="1" t="s">
        <v>5619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3063</v>
      </c>
      <c r="E7974" s="1" t="n">
        <v>1739</v>
      </c>
      <c r="F7974" s="1" t="s">
        <v>2622</v>
      </c>
      <c r="I7974" s="1" t="n">
        <v>255147</v>
      </c>
      <c r="J7974" s="1" t="n">
        <v>50008</v>
      </c>
      <c r="K7974" s="1" t="n">
        <v>7898556850650</v>
      </c>
      <c r="L7974" s="1" t="s">
        <v>5620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3063</v>
      </c>
      <c r="E7975" s="1" t="n">
        <v>1739</v>
      </c>
      <c r="F7975" s="1" t="s">
        <v>2622</v>
      </c>
      <c r="I7975" s="1" t="n">
        <v>255147</v>
      </c>
      <c r="J7975" s="1" t="n">
        <v>51587</v>
      </c>
      <c r="K7975" s="1" t="n">
        <v>7896085873089</v>
      </c>
      <c r="L7975" s="1" t="s">
        <v>5621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3063</v>
      </c>
      <c r="E7976" s="1" t="n">
        <v>1739</v>
      </c>
      <c r="F7976" s="1" t="s">
        <v>2622</v>
      </c>
      <c r="I7976" s="1" t="n">
        <v>255147</v>
      </c>
      <c r="J7976" s="1" t="n">
        <v>52822</v>
      </c>
      <c r="K7976" s="1" t="n">
        <v>7898903991951</v>
      </c>
      <c r="L7976" s="1" t="s">
        <v>5622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3063</v>
      </c>
      <c r="E7977" s="1" t="n">
        <v>1739</v>
      </c>
      <c r="F7977" s="1" t="s">
        <v>2622</v>
      </c>
      <c r="I7977" s="1" t="n">
        <v>255147</v>
      </c>
      <c r="J7977" s="1" t="n">
        <v>69567</v>
      </c>
      <c r="K7977" s="1" t="n">
        <v>7897042019304</v>
      </c>
      <c r="L7977" s="1" t="s">
        <v>5623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3063</v>
      </c>
      <c r="E7978" s="1" t="n">
        <v>1739</v>
      </c>
      <c r="F7978" s="1" t="s">
        <v>2622</v>
      </c>
      <c r="I7978" s="1" t="n">
        <v>255147</v>
      </c>
      <c r="J7978" s="1" t="n">
        <v>69568</v>
      </c>
      <c r="K7978" s="1" t="n">
        <v>7897042019328</v>
      </c>
      <c r="L7978" s="1" t="s">
        <v>5624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3063</v>
      </c>
      <c r="E7979" s="1" t="n">
        <v>1739</v>
      </c>
      <c r="F7979" s="1" t="s">
        <v>2622</v>
      </c>
      <c r="I7979" s="1" t="n">
        <v>255147</v>
      </c>
      <c r="J7979" s="1" t="n">
        <v>71282</v>
      </c>
      <c r="K7979" s="1" t="n">
        <v>7897042019311</v>
      </c>
      <c r="L7979" s="1" t="s">
        <v>5625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3063</v>
      </c>
      <c r="E7980" s="1" t="n">
        <v>1739</v>
      </c>
      <c r="F7980" s="1" t="s">
        <v>2622</v>
      </c>
      <c r="I7980" s="1" t="n">
        <v>255147</v>
      </c>
      <c r="J7980" s="1" t="n">
        <v>75274</v>
      </c>
      <c r="K7980" s="1" t="n">
        <v>7896085874307</v>
      </c>
      <c r="L7980" s="1" t="s">
        <v>5626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3063</v>
      </c>
      <c r="E7981" s="1" t="n">
        <v>1739</v>
      </c>
      <c r="F7981" s="1" t="s">
        <v>2622</v>
      </c>
      <c r="I7981" s="1" t="n">
        <v>255147</v>
      </c>
      <c r="J7981" s="1" t="n">
        <v>77457</v>
      </c>
      <c r="K7981" s="1" t="n">
        <v>7896085875892</v>
      </c>
      <c r="L7981" s="1" t="s">
        <v>5627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3063</v>
      </c>
      <c r="E7982" s="1" t="n">
        <v>1739</v>
      </c>
      <c r="F7982" s="1" t="s">
        <v>2622</v>
      </c>
      <c r="I7982" s="1" t="n">
        <v>255147</v>
      </c>
      <c r="J7982" s="1" t="n">
        <v>110908</v>
      </c>
      <c r="K7982" s="1" t="n">
        <v>7896085875861</v>
      </c>
      <c r="L7982" s="1" t="s">
        <v>5627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3063</v>
      </c>
      <c r="E7983" s="1" t="n">
        <v>1739</v>
      </c>
      <c r="F7983" s="1" t="s">
        <v>2622</v>
      </c>
      <c r="I7983" s="1" t="n">
        <v>255147</v>
      </c>
      <c r="J7983" s="1" t="n">
        <v>79375</v>
      </c>
      <c r="K7983" s="1" t="n">
        <v>7897042020355</v>
      </c>
      <c r="L7983" s="1" t="s">
        <v>5628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3063</v>
      </c>
      <c r="E7984" s="1" t="n">
        <v>1739</v>
      </c>
      <c r="F7984" s="1" t="s">
        <v>2622</v>
      </c>
      <c r="I7984" s="1" t="n">
        <v>255147</v>
      </c>
      <c r="J7984" s="1" t="n">
        <v>79376</v>
      </c>
      <c r="K7984" s="1" t="n">
        <v>7897042020171</v>
      </c>
      <c r="L7984" s="1" t="s">
        <v>5629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3063</v>
      </c>
      <c r="E7985" s="1" t="n">
        <v>1739</v>
      </c>
      <c r="F7985" s="1" t="s">
        <v>2622</v>
      </c>
      <c r="I7985" s="1" t="n">
        <v>255147</v>
      </c>
      <c r="J7985" s="1" t="n">
        <v>79378</v>
      </c>
      <c r="K7985" s="1" t="n">
        <v>7897042020324</v>
      </c>
      <c r="L7985" s="1" t="s">
        <v>5630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3063</v>
      </c>
      <c r="E7986" s="1" t="n">
        <v>1739</v>
      </c>
      <c r="F7986" s="1" t="s">
        <v>2622</v>
      </c>
      <c r="I7986" s="1" t="n">
        <v>255147</v>
      </c>
      <c r="J7986" s="1" t="n">
        <v>80798</v>
      </c>
      <c r="K7986" s="1" t="n">
        <v>7897042020690</v>
      </c>
      <c r="L7986" s="1" t="s">
        <v>5631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3063</v>
      </c>
      <c r="E7987" s="1" t="n">
        <v>1739</v>
      </c>
      <c r="F7987" s="1" t="s">
        <v>2622</v>
      </c>
      <c r="I7987" s="1" t="n">
        <v>255147</v>
      </c>
      <c r="J7987" s="1" t="n">
        <v>80799</v>
      </c>
      <c r="K7987" s="1" t="n">
        <v>7897042020683</v>
      </c>
      <c r="L7987" s="1" t="s">
        <v>5632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3063</v>
      </c>
      <c r="E7988" s="1" t="n">
        <v>1739</v>
      </c>
      <c r="F7988" s="1" t="s">
        <v>2622</v>
      </c>
      <c r="I7988" s="1" t="n">
        <v>255147</v>
      </c>
      <c r="J7988" s="1" t="n">
        <v>82102</v>
      </c>
      <c r="K7988" s="1" t="n">
        <v>7896049501621</v>
      </c>
      <c r="L7988" s="1" t="s">
        <v>5633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3063</v>
      </c>
      <c r="E7989" s="1" t="n">
        <v>1739</v>
      </c>
      <c r="F7989" s="1" t="s">
        <v>2622</v>
      </c>
      <c r="I7989" s="1" t="n">
        <v>255147</v>
      </c>
      <c r="J7989" s="1" t="n">
        <v>82103</v>
      </c>
      <c r="K7989" s="1" t="n">
        <v>7896049501638</v>
      </c>
      <c r="L7989" s="1" t="s">
        <v>5634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3063</v>
      </c>
      <c r="E7990" s="1" t="n">
        <v>1739</v>
      </c>
      <c r="F7990" s="1" t="s">
        <v>2622</v>
      </c>
      <c r="I7990" s="1" t="n">
        <v>255147</v>
      </c>
      <c r="J7990" s="1" t="n">
        <v>82104</v>
      </c>
      <c r="K7990" s="1" t="n">
        <v>7896049501645</v>
      </c>
      <c r="L7990" s="1" t="s">
        <v>5635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3063</v>
      </c>
      <c r="E7991" s="1" t="n">
        <v>1739</v>
      </c>
      <c r="F7991" s="1" t="s">
        <v>2622</v>
      </c>
      <c r="I7991" s="1" t="n">
        <v>255147</v>
      </c>
      <c r="J7991" s="1" t="n">
        <v>82105</v>
      </c>
      <c r="K7991" s="1" t="n">
        <v>7898556851091</v>
      </c>
      <c r="L7991" s="1" t="s">
        <v>5636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3063</v>
      </c>
      <c r="E7992" s="1" t="n">
        <v>1739</v>
      </c>
      <c r="F7992" s="1" t="s">
        <v>2622</v>
      </c>
      <c r="I7992" s="1" t="n">
        <v>255147</v>
      </c>
      <c r="J7992" s="1" t="n">
        <v>82106</v>
      </c>
      <c r="K7992" s="1" t="n">
        <v>7898670904390</v>
      </c>
      <c r="L7992" s="1" t="s">
        <v>5637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3063</v>
      </c>
      <c r="E7993" s="1" t="n">
        <v>1739</v>
      </c>
      <c r="F7993" s="1" t="s">
        <v>2622</v>
      </c>
      <c r="I7993" s="1" t="n">
        <v>255147</v>
      </c>
      <c r="J7993" s="1" t="n">
        <v>82107</v>
      </c>
      <c r="K7993" s="1" t="n">
        <v>7898670904413</v>
      </c>
      <c r="L7993" s="1" t="s">
        <v>5638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3063</v>
      </c>
      <c r="E7994" s="1" t="n">
        <v>1739</v>
      </c>
      <c r="F7994" s="1" t="s">
        <v>2622</v>
      </c>
      <c r="I7994" s="1" t="n">
        <v>255147</v>
      </c>
      <c r="J7994" s="1" t="n">
        <v>82108</v>
      </c>
      <c r="K7994" s="1" t="n">
        <v>7897042020195</v>
      </c>
      <c r="L7994" s="1" t="s">
        <v>5639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3063</v>
      </c>
      <c r="E7995" s="1" t="n">
        <v>1739</v>
      </c>
      <c r="F7995" s="1" t="s">
        <v>2622</v>
      </c>
      <c r="I7995" s="1" t="n">
        <v>255147</v>
      </c>
      <c r="J7995" s="1" t="n">
        <v>82109</v>
      </c>
      <c r="K7995" s="1" t="n">
        <v>7897042020201</v>
      </c>
      <c r="L7995" s="1" t="s">
        <v>5640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3063</v>
      </c>
      <c r="E7996" s="1" t="n">
        <v>1739</v>
      </c>
      <c r="F7996" s="1" t="s">
        <v>2622</v>
      </c>
      <c r="I7996" s="1" t="n">
        <v>255147</v>
      </c>
      <c r="J7996" s="1" t="n">
        <v>82110</v>
      </c>
      <c r="K7996" s="1" t="n">
        <v>7897042020249</v>
      </c>
      <c r="L7996" s="1" t="s">
        <v>5641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3063</v>
      </c>
      <c r="E7997" s="1" t="n">
        <v>1739</v>
      </c>
      <c r="F7997" s="1" t="s">
        <v>2622</v>
      </c>
      <c r="I7997" s="1" t="n">
        <v>255147</v>
      </c>
      <c r="J7997" s="1" t="n">
        <v>82111</v>
      </c>
      <c r="K7997" s="1" t="n">
        <v>7898136151290</v>
      </c>
      <c r="L7997" s="1" t="s">
        <v>5642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3063</v>
      </c>
      <c r="E7998" s="1" t="n">
        <v>1739</v>
      </c>
      <c r="F7998" s="1" t="s">
        <v>2622</v>
      </c>
      <c r="I7998" s="1" t="n">
        <v>255147</v>
      </c>
      <c r="J7998" s="1" t="n">
        <v>82112</v>
      </c>
      <c r="K7998" s="1" t="n">
        <v>7896049501607</v>
      </c>
      <c r="L7998" s="1" t="s">
        <v>5643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3063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4782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3063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4783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3063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4785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3063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4786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3063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5644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3063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5645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3063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5646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3063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5647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3063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5648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3063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5649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3063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5650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3063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3197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3063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3198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3063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3199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3063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5651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3063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3500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3063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5652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3063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5653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3063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5654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3063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5655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3063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5656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3063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5657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3063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5658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3063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5659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3063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5660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3063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5661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3063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5662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3063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5663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3063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5664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3063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5665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3063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5666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3063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5667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3063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5668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3063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5669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3063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5670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3063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3205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3063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3206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3063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3390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3063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4664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3063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5671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3063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4269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3063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3689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3063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4274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3063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4853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3063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3398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3063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3399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3063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5268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3063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5672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3063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3887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3063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5213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3063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4665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3063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4661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3063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3377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3063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3402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3063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3403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3063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5673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3063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3391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3063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5268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3063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5205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3063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4659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3063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4660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3063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5674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3063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3386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3063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3393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3063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3394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3063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4275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3063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5675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3063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4389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3063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4390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3063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5024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3063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4393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3063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5676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3063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4397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3063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5677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3063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5678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3063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5679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3063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5680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3063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5681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3062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3060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3062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3058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3062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3059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3063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4814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3063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4815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3063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4816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3063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3510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3063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3511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3063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3512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3063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3513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3063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3254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3063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3514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3063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3133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3063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3135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3063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3136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3063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3592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3063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4037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3063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3079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3063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3649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3063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4899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3063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4405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3063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3965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3063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3650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3063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3651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3063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3652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3063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5682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3063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3915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3063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3916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3063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3654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3063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3656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3063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3078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3063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5683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3063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3657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3063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4412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3063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5684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3063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5685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3063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5686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3063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3137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3063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5687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3063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5688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3063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5689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3063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5088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3063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5089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3063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5090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3063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5091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3063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5690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3063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5691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3063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3474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3063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3476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3063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4775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3063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3477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3063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4776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3063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4442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3063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3479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3063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5692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3063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5460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3063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3162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3063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5693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3063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3492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3063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3973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3063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3494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3063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3150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3063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3974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3063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4457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3063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3976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3063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3499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3063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4042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3063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3871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3063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3623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3063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5694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3063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4802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3063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4856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3063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4857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3063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4858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3063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4668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3063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3381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3063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5695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3209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3224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3209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3225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3209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3226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3209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3227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3209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3210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3209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3210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3209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3228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3209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3211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3209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3212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3209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3212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3209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3213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3209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3213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3209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3214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3209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3214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3209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3215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3209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3215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3209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3216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3209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3216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3209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3217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3209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3217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3209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3218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3209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3219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3209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3219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3209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3220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3209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3221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3209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3221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3209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3221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3209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3222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3209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3222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3209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3222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3209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3223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3209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3223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3209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3223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3230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3224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3230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3225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3230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3226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3230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3227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3230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3228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3230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3221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3230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3222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3230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3223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3230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3210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3230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3212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3230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3213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3230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3214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3230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3215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3230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3216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3230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3217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3230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3219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3230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3221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3230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3222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3230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3223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3230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3210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3230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3211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3230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3212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3230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3213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3230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3214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3230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3215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3230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3216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3230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3217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3230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3218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3230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3219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3230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3220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3230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3221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3230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3222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3230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3223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3062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3057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3062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3058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3062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3059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3062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3060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3062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3692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3062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3098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3063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3112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3063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5696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3063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5697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3063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5698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3063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3239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3063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3240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3063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3241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3063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3242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3063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3243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3063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3244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3063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3245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3063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3266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3063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3267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3063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5699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3063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5700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3063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3270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3063</v>
      </c>
      <c r="E8242" s="1" t="n">
        <v>1608</v>
      </c>
      <c r="F8242" s="1" t="s">
        <v>63</v>
      </c>
      <c r="I8242" s="1" t="n">
        <v>1715032</v>
      </c>
      <c r="J8242" s="1" t="n">
        <v>65383</v>
      </c>
      <c r="K8242" s="1" t="n">
        <v>7892840822859</v>
      </c>
      <c r="L8242" s="1" t="s">
        <v>3271</v>
      </c>
      <c r="N8242" s="1" t="n">
        <v>4</v>
      </c>
      <c r="O8242" s="1" t="n">
        <v>10.6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3063</v>
      </c>
      <c r="E8243" s="1" t="n">
        <v>1608</v>
      </c>
      <c r="F8243" s="1" t="s">
        <v>63</v>
      </c>
      <c r="I8243" s="1" t="n">
        <v>1715032</v>
      </c>
      <c r="J8243" s="1" t="n">
        <v>65341</v>
      </c>
      <c r="K8243" s="1" t="n">
        <v>7892840822309</v>
      </c>
      <c r="L8243" s="1" t="s">
        <v>3272</v>
      </c>
      <c r="N8243" s="1" t="n">
        <v>56</v>
      </c>
      <c r="O8243" s="1" t="n">
        <v>186.48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3063</v>
      </c>
      <c r="E8244" s="1" t="n">
        <v>1608</v>
      </c>
      <c r="F8244" s="1" t="s">
        <v>63</v>
      </c>
      <c r="I8244" s="1" t="n">
        <v>1715032</v>
      </c>
      <c r="J8244" s="1" t="n">
        <v>65342</v>
      </c>
      <c r="K8244" s="1" t="n">
        <v>7892840822446</v>
      </c>
      <c r="L8244" s="1" t="s">
        <v>3273</v>
      </c>
      <c r="N8244" s="1" t="n">
        <v>6</v>
      </c>
      <c r="O8244" s="1" t="n">
        <v>80.04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3063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5060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3063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3274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3063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5061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3063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3276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3063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3277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3063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3278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3063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3280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3063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3281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3063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3282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3063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3283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3063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3273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3063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3284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3063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5065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3063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3285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3063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5067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3063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5068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3063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3286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3063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3287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3063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4362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3063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5701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3063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5702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3063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5703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3063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5704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3063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5705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3063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5706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3063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5707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3063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5708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3063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5709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3063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5710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3063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5711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3063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5712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3063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4113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3063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5713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3063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5714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3063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5715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3063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5716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3063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5717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3063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5718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3063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5719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3063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5720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3063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5721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3063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4117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3063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5722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3063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5723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3063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5724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3063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5725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3063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5726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3063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5727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3063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4118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3063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5728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3063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5729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3063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4120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3063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5728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3063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5730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3063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5731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3063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5732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3063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5733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3063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5734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3063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5735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3063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5736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3063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5737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3063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4127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3063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5738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3063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4125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3063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5739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3063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5740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3063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5741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3063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4128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3063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4129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3063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5456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3063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5742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3063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5743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3063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5744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3063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5745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3063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5746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3063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5747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3063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5748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3063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5749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3063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4135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3063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5750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3063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5751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3063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5752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3063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5753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3063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5754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3063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5755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3290</v>
      </c>
      <c r="E8330" s="1" t="n">
        <v>1739</v>
      </c>
      <c r="F8330" s="1" t="s">
        <v>2622</v>
      </c>
      <c r="I8330" s="1" t="n">
        <v>255146</v>
      </c>
      <c r="J8330" s="1" t="n">
        <v>31711</v>
      </c>
      <c r="K8330" s="1" t="n">
        <v>7897169236868</v>
      </c>
      <c r="L8330" s="1" t="s">
        <v>5756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3290</v>
      </c>
      <c r="E8331" s="1" t="n">
        <v>1739</v>
      </c>
      <c r="F8331" s="1" t="s">
        <v>2622</v>
      </c>
      <c r="I8331" s="1" t="n">
        <v>255146</v>
      </c>
      <c r="J8331" s="1" t="n">
        <v>39198</v>
      </c>
      <c r="K8331" s="1" t="n">
        <v>7896509975443</v>
      </c>
      <c r="L8331" s="1" t="s">
        <v>5757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3290</v>
      </c>
      <c r="E8332" s="1" t="n">
        <v>1739</v>
      </c>
      <c r="F8332" s="1" t="s">
        <v>2622</v>
      </c>
      <c r="I8332" s="1" t="n">
        <v>255146</v>
      </c>
      <c r="J8332" s="1" t="n">
        <v>41971</v>
      </c>
      <c r="K8332" s="1" t="n">
        <v>7896509972077</v>
      </c>
      <c r="L8332" s="1" t="s">
        <v>5758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3290</v>
      </c>
      <c r="E8333" s="1" t="n">
        <v>1739</v>
      </c>
      <c r="F8333" s="1" t="s">
        <v>2622</v>
      </c>
      <c r="I8333" s="1" t="n">
        <v>255146</v>
      </c>
      <c r="J8333" s="1" t="n">
        <v>54500</v>
      </c>
      <c r="K8333" s="1" t="n">
        <v>7897169207356</v>
      </c>
      <c r="L8333" s="1" t="s">
        <v>5759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3290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5760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3090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3231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3090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3232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3090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3233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3090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3091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3062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3094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3062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3095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3062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3097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3062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3246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3062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3099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3062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3101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3062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3102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3062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3103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3062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3249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3062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3250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3062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3877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3062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3105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3062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3107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3062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4056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3062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3251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3062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3060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3062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3100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3062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3058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3062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3059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3062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3061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3063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3520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3063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3521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3063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3522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3063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3523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3063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3237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3063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3238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3063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3238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3063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3342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3063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4904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3063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4938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3063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3407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3063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3410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3063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4939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3063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5173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3063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5761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3063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3517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3063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3518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3063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3570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3063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4884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3063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3064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3063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4188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3063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5042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3063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5218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3063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3969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3063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4244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3063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4948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3063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4321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3063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4322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3063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4323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3063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3875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3063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4067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3063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3625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3063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5043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3063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3915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3063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3916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3063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3419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3063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3422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3063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4616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3063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3462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3063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4710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3063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3167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3063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3137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3063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3470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3063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4889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3063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5762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3063</v>
      </c>
      <c r="E8404" s="1" t="n">
        <v>10010</v>
      </c>
      <c r="F8404" s="1" t="s">
        <v>2666</v>
      </c>
      <c r="I8404" s="1" t="n">
        <v>44501</v>
      </c>
      <c r="J8404" s="1" t="n">
        <v>69537</v>
      </c>
      <c r="K8404" s="1" t="n">
        <v>7898969820257</v>
      </c>
      <c r="L8404" s="1" t="s">
        <v>5763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3063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3133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3063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3135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3063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3357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3063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3143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3063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3144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3063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3145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3063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4364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3063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4766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3063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3147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3063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5764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3063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5765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3063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4347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3063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5682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3063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5766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3063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3624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3063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5767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3063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5768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3063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3628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3063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3333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3063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3334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3063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5769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3063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5770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3063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5771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3063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5772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3063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3633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3063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5773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3063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5774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3063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5775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3063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4841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3209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3224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3209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3224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3209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3225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3209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3226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3209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3227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3209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3210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3209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3228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3209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3211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3209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3212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3209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3213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3209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3214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3209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3215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3209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3216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3209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3217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3209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3218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3209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3219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3209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3220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3209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3221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3209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3221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3209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3222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3209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3222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3209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3223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3209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3223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3230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3224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3230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3225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3230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3226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3230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3227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3230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3228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3230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3221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3230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3222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3230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3223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3230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3224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3230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3210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3230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3211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3230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3212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3230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3213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3230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3214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3230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3215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3230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3216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3230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3217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3230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3218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3230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3219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3230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3220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3230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3221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3230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3222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3230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3223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3290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5706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3290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5712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3290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5776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3062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3057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3062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3058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3062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3059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3062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3060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3063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3296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3063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3297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3063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4975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3063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3299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3063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3300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3063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3301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3063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4976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3063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3302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3063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4977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3063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4978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3063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4979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3063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4980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3063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4981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3063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3303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3063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4983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3063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4224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3063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4225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3063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4226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3063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3163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3063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3164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3063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3165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3063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4906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3063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3362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3063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4071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3063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3363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3063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3364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3063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3365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3063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3366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3063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3368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3063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3369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3063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3371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3063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4072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3063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3372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3063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4073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3063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4813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3063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3960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3063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4897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3063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3961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3063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4898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3063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4899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3063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4405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3063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4025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3063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4026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3063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4796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3063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5777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3063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3319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3063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5108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3063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5109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3063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5778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3063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4973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3063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3072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3063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4386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3063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3639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3063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4529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3063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3640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3063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4997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3063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4541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3063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5362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3063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4530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3063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5443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3063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4532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3063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5779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3063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5780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3063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3641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3063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5444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3063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3642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3063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3643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3063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3644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3063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3645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3063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5363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3063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3646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3063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3647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3063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5445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3063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5781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3063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5782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3063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5783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3063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5784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3063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5785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3063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5786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3063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4542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3063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5787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3063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4540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3063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5365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3063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5366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3063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4039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3063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4041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3063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3566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3063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3617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3063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3765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3063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5788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3063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5012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3063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5789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3063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5790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3063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5791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3063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5792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3063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5793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3063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3772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3063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3772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3063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3773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3063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5794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3063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5046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3063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4029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3063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3076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3063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3077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3063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3078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3063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3079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3063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3649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3063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4030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3063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3080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3063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3650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3063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3652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3063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3653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3063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3082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3063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3655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3063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5795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3063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4974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3063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4597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3063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4032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3063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3083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3063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4598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3063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4034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3063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3086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3063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3078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3063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3657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3063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3088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3063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3089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3063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4412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3063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4035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3288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4053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3288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4053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3062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3057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3062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3058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3062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3690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3062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3692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3062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3693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3063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3339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3063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3340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3063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3133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3063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3133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3063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3133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3063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3309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3063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3672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3063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4677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3063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3306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3063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3308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3063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3669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3063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3670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3063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3311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3063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4680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3063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3674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3063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5796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3063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3677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3063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4686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3063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5223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3063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3323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3063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3323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3063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3330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3063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3310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3063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3208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3209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3224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3209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3210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3209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3228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3209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3211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3209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3212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3209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3213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3209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3214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3209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3215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3209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3216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3209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3217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3209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3218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3209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3219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3209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3220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3209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3221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3209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3222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3209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3223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3230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3224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3230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3210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3230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3228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3230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3211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3230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3212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3230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3213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3230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3214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3230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3215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3230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3216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3230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3217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3230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3218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3230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3219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3230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3220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3230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3221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3230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3222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3230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3223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3230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3224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3230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3210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3230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3228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3230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3211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3230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3212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3230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3213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3230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3214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3230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3215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3230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3216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3230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3217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3230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3218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3230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3219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3230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3220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3230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3221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3230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3222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3230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3223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3230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3224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3230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3210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3230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3228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3230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3211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3230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3212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3230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3213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3230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3214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3230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3215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3230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3216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3230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3217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3230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3218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3230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3219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3230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3220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3230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3221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3230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3222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3230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3223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3062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3060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3062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3059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3062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3061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3062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3093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3062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3094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3062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3095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3062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3097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3062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3099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3062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3247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3062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3101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3062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3103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3062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3248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3062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3249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3062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3877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3062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3105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3062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3107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3062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3251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3062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3252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3063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3112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3063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5797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3063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5798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3063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5799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3063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5800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3063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5801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3063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5802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3063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5803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3063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5804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3063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3520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3063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5805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3063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5806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3063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5807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3063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5808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3063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5809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3063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5810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3063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5811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3063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3511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3063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4371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3063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3341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3063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3342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3063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5812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3063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5812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3063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5813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3063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5814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3063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5815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3063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5816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3063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5816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3063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5816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3063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5817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3063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5818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3063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5819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3063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5820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3063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5821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3063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5822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3063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5822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3063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5823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3063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5823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3063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5824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3063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5823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3063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5825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3063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3135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3063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3064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3063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4025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3063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4026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3063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3065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3063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3346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3063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3963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3063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3072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3063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4797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3063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4798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3063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3588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3063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3397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3063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3076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3063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3077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3063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3079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3063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3649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3063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3965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3063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3080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3063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5826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3063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3651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3063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3652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3063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4407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3063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4974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3063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3083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3063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4034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3063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3086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3063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3078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3063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3657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3063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4412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3063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3078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3209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3224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3209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3225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3209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3226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3209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3227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3209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3228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3209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3221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3209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3222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3209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3223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3288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5827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3288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5827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3288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4600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3288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4600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3288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5221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3230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3224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3230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3225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3230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3226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3230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3227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3230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3228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3230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3221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3230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3222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3230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3223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3062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3060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3062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3057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3062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3058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3063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3445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3063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4806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3063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4808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3063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4809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3063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3448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3063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5828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3063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3133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3063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3135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3063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3917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3063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3918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3063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3919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3063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3922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3230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3224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3230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3225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3230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3226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3230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3227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3230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3228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3230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3221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3230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3222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3230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3223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3230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3210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3230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3211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3230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3212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3230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3213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3230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3214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3230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3215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3230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3216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3230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3217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3230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3218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3230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3219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3230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4599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3230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3220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3230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3221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3230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3222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3230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3223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3508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4386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3508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3652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3062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3057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3062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3058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3062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3059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3063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3108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3063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3109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3063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3110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3063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4634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3063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3525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3063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3526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3063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3527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3063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3528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3063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3530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3063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3531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3063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4635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3063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3532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3063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3133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3063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3135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3063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3118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3063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3119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3063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4003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3063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3120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3063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3121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3063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4004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3063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3122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3063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3123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3063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3125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3063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3128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3063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4658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3063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3130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3063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3131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3063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3132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3063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4005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3063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3472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3063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3154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3063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3475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3063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3474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3063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4608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3063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3157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3063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3158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3063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5829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3063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5830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3063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5831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3063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4009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3063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3160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3063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3161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3063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3240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3063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3241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3063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3242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3063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3243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3063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3244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3063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3245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3063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4883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3063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5832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3063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3067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3063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3960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3063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4897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3063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3961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3063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4898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3063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4404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3063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5833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3063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3065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3063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3346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3063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3066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3063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5834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3063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4384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3063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3068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3063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5439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3063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5835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3063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4385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3063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3073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3063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5836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3063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5441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3063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5837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3063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5838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3063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5839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3063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5840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3063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5841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3063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5706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3063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5842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3063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5843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3063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5844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3063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5845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3063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5846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3063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5847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3063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4047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3063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5839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3063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5848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3063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5849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3063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5850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3063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5851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3063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5852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3063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5853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3063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5854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3063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4049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3063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5855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3063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5856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3063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5857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3063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5858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3063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5859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3063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5860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3063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5861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3063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5862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3063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5863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3063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5864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3063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5865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3063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5866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3063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5867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3063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5868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3063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5869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3063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5870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3063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5870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3063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5871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3063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5872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3063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5873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3063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5874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3063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5875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3063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5875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3063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5875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3063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5875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3063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5875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3063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5876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3063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5877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3063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5794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3063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4029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3063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3965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3063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5047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3063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3653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3063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3082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3063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3654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3063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3655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3063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3656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3063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5795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3063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4597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3063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4032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3063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4411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3063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3078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3063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3087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3063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3088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3063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3089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3063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4035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3209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3224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3209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3224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3209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3225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3209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3226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3209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3227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3209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3228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3209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3228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3209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3211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3209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3212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3209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3213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3209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3214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3209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3215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3209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3216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3209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3217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3209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3218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3209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3219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3209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4909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3209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4909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3209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3229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3209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3220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3209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3221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3209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3221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3209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3222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3209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3222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3209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3223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3209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3223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3288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4634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3288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4635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3288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3532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3288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4636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3230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3224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3230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3228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3230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3211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3230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3212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3230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3213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3230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3214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3230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3215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3230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3216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3230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3217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3230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3218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3230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3219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3230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4909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3230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3229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3230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3220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3230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3221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3230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3222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3230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3223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3230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3224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3230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3225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3230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3226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3230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3227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3230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3228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3230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4909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3230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3221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3230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3222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3230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3223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3290</v>
      </c>
      <c r="E9056" s="1" t="n">
        <v>1955</v>
      </c>
      <c r="F9056" s="1" t="s">
        <v>2985</v>
      </c>
      <c r="I9056" s="1" t="n">
        <v>47902</v>
      </c>
      <c r="J9056" s="1" t="n">
        <v>45154</v>
      </c>
      <c r="K9056" s="1" t="n">
        <v>2246390</v>
      </c>
      <c r="L9056" s="1" t="s">
        <v>4278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3290</v>
      </c>
      <c r="E9057" s="1" t="n">
        <v>1955</v>
      </c>
      <c r="F9057" s="1" t="s">
        <v>2985</v>
      </c>
      <c r="I9057" s="1" t="n">
        <v>47902</v>
      </c>
      <c r="J9057" s="1" t="n">
        <v>45155</v>
      </c>
      <c r="K9057" s="1" t="n">
        <v>2246406</v>
      </c>
      <c r="L9057" s="1" t="s">
        <v>4279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3290</v>
      </c>
      <c r="E9058" s="1" t="n">
        <v>1955</v>
      </c>
      <c r="F9058" s="1" t="s">
        <v>2985</v>
      </c>
      <c r="I9058" s="1" t="n">
        <v>48014</v>
      </c>
      <c r="J9058" s="1" t="n">
        <v>45153</v>
      </c>
      <c r="K9058" s="1" t="n">
        <v>7899403713715</v>
      </c>
      <c r="L9058" s="1" t="s">
        <v>4277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3290</v>
      </c>
      <c r="E9059" s="1" t="n">
        <v>1955</v>
      </c>
      <c r="F9059" s="1" t="s">
        <v>2985</v>
      </c>
      <c r="I9059" s="1" t="n">
        <v>48014</v>
      </c>
      <c r="J9059" s="1" t="n">
        <v>45154</v>
      </c>
      <c r="K9059" s="1" t="n">
        <v>2246390</v>
      </c>
      <c r="L9059" s="1" t="s">
        <v>4278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3290</v>
      </c>
      <c r="E9060" s="1" t="n">
        <v>1955</v>
      </c>
      <c r="F9060" s="1" t="s">
        <v>2985</v>
      </c>
      <c r="I9060" s="1" t="n">
        <v>48014</v>
      </c>
      <c r="J9060" s="1" t="n">
        <v>45155</v>
      </c>
      <c r="K9060" s="1" t="n">
        <v>2246406</v>
      </c>
      <c r="L9060" s="1" t="s">
        <v>4279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3290</v>
      </c>
      <c r="E9061" s="1" t="n">
        <v>1955</v>
      </c>
      <c r="F9061" s="1" t="s">
        <v>2985</v>
      </c>
      <c r="I9061" s="1" t="n">
        <v>48122</v>
      </c>
      <c r="J9061" s="1" t="n">
        <v>45154</v>
      </c>
      <c r="K9061" s="1" t="n">
        <v>2246390</v>
      </c>
      <c r="L9061" s="1" t="s">
        <v>4278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3290</v>
      </c>
      <c r="E9062" s="1" t="n">
        <v>1955</v>
      </c>
      <c r="F9062" s="1" t="s">
        <v>2985</v>
      </c>
      <c r="I9062" s="1" t="n">
        <v>48122</v>
      </c>
      <c r="J9062" s="1" t="n">
        <v>45155</v>
      </c>
      <c r="K9062" s="1" t="n">
        <v>2246406</v>
      </c>
      <c r="L9062" s="1" t="s">
        <v>4279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3090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3231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3090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3233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3090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3091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3062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3060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3062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3057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3062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3059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3062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3093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3062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3096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3062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3097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3062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3246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3062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3099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3062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3247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3062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3101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3062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3102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3062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3103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3062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3249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3062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3250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3062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4502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3062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3104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3062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3876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3062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3877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3062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3105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3062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5878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3062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3251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3062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5879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3063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4222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3063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3344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3063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3293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3063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3292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3063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3293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3063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3342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3063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4615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3063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3571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3063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3572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3063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5097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3063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4066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3063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3359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3063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3577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3063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5196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3063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3579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3063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4951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3063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4953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3063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3583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3063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3584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3063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4956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3063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5880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3063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5462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3063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5881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3063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5882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3063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5883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3063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4039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3063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4041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3063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3566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3063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4043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3063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5884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3063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5368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3063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5370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3063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5885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3063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5372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3063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5373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3063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5375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3063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5377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3290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5885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3062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3060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3062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3057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3062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3058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3062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3059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3062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3094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3062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3098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3062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3100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3063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5886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3063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5887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3063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5888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3063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5889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3063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5890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3063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5891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3063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4822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3063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5892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3063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4825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3063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5893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3063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5892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3063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4827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3063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7898479741233</v>
      </c>
      <c r="L9145" s="1" t="s">
        <v>4828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3063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3205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3063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3206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3063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3207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3062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3057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3062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3058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3062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3059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3062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3061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3062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3060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3063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3112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3063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3339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3063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3519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3063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3520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3063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3521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3063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3522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3063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3443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3063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4566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3063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3340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3063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5894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3063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3769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3063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5895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3063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5896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3063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5897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3063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5898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3063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5899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3063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5900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3063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5901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3063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3342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3063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3092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3063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3133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3063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3133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3063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3135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3063</v>
      </c>
      <c r="E9177" s="1" t="n">
        <v>1955</v>
      </c>
      <c r="F9177" s="1" t="s">
        <v>2985</v>
      </c>
      <c r="I9177" s="1" t="n">
        <v>48290</v>
      </c>
      <c r="J9177" s="1" t="n">
        <v>37740</v>
      </c>
      <c r="K9177" s="1" t="n">
        <v>7899403635857</v>
      </c>
      <c r="L9177" s="1" t="s">
        <v>4451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3063</v>
      </c>
      <c r="E9178" s="1" t="n">
        <v>1955</v>
      </c>
      <c r="F9178" s="1" t="s">
        <v>2985</v>
      </c>
      <c r="I9178" s="1" t="n">
        <v>48290</v>
      </c>
      <c r="J9178" s="1" t="n">
        <v>37742</v>
      </c>
      <c r="K9178" s="1" t="n">
        <v>7898575226504</v>
      </c>
      <c r="L9178" s="1" t="s">
        <v>4280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3063</v>
      </c>
      <c r="E9179" s="1" t="n">
        <v>1955</v>
      </c>
      <c r="F9179" s="1" t="s">
        <v>2985</v>
      </c>
      <c r="I9179" s="1" t="n">
        <v>48290</v>
      </c>
      <c r="J9179" s="1" t="n">
        <v>37744</v>
      </c>
      <c r="K9179" s="1" t="n">
        <v>7894537020739</v>
      </c>
      <c r="L9179" s="1" t="s">
        <v>4452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3063</v>
      </c>
      <c r="E9180" s="1" t="n">
        <v>1955</v>
      </c>
      <c r="F9180" s="1" t="s">
        <v>2985</v>
      </c>
      <c r="I9180" s="1" t="n">
        <v>48290</v>
      </c>
      <c r="J9180" s="1" t="n">
        <v>37744</v>
      </c>
      <c r="K9180" s="1" t="n">
        <v>7894537020739</v>
      </c>
      <c r="L9180" s="1" t="s">
        <v>4452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3063</v>
      </c>
      <c r="E9181" s="1" t="n">
        <v>1955</v>
      </c>
      <c r="F9181" s="1" t="s">
        <v>2985</v>
      </c>
      <c r="I9181" s="1" t="n">
        <v>48290</v>
      </c>
      <c r="J9181" s="1" t="n">
        <v>37745</v>
      </c>
      <c r="K9181" s="1" t="n">
        <v>7894537020746</v>
      </c>
      <c r="L9181" s="1" t="s">
        <v>4453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3063</v>
      </c>
      <c r="E9182" s="1" t="n">
        <v>1955</v>
      </c>
      <c r="F9182" s="1" t="s">
        <v>2985</v>
      </c>
      <c r="I9182" s="1" t="n">
        <v>48290</v>
      </c>
      <c r="J9182" s="1" t="n">
        <v>37858</v>
      </c>
      <c r="K9182" s="1" t="n">
        <v>7899403636076</v>
      </c>
      <c r="L9182" s="1" t="s">
        <v>4454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3063</v>
      </c>
      <c r="E9183" s="1" t="n">
        <v>1955</v>
      </c>
      <c r="F9183" s="1" t="s">
        <v>2985</v>
      </c>
      <c r="I9183" s="1" t="n">
        <v>48290</v>
      </c>
      <c r="J9183" s="1" t="n">
        <v>50870</v>
      </c>
      <c r="K9183" s="1" t="n">
        <v>7899403636373</v>
      </c>
      <c r="L9183" s="1" t="s">
        <v>4455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3063</v>
      </c>
      <c r="E9184" s="1" t="n">
        <v>1955</v>
      </c>
      <c r="F9184" s="1" t="s">
        <v>2985</v>
      </c>
      <c r="I9184" s="1" t="n">
        <v>48290</v>
      </c>
      <c r="J9184" s="1" t="n">
        <v>62812</v>
      </c>
      <c r="K9184" s="1" t="n">
        <v>7898933090877</v>
      </c>
      <c r="L9184" s="1" t="s">
        <v>4281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3063</v>
      </c>
      <c r="E9185" s="1" t="n">
        <v>1955</v>
      </c>
      <c r="F9185" s="1" t="s">
        <v>2985</v>
      </c>
      <c r="I9185" s="1" t="n">
        <v>48290</v>
      </c>
      <c r="J9185" s="1" t="n">
        <v>72901</v>
      </c>
      <c r="K9185" s="1" t="n">
        <v>7898602918563</v>
      </c>
      <c r="L9185" s="1" t="s">
        <v>4282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3063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4232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3063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4233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3063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5902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3063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4237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3063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5903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3063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5455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3063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5904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3063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3638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3063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3639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11</v>
      </c>
      <c r="D9195" s="1" t="s">
        <v>3063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4529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11</v>
      </c>
      <c r="D9196" s="1" t="s">
        <v>3063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3640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11</v>
      </c>
      <c r="D9197" s="1" t="s">
        <v>3063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4530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11</v>
      </c>
      <c r="D9198" s="1" t="s">
        <v>3063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5004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11</v>
      </c>
      <c r="D9199" s="1" t="s">
        <v>3063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5905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11</v>
      </c>
      <c r="D9200" s="1" t="s">
        <v>3063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5005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11</v>
      </c>
      <c r="D9201" s="1" t="s">
        <v>3063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5006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11</v>
      </c>
      <c r="D9202" s="1" t="s">
        <v>3063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3641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11</v>
      </c>
      <c r="D9203" s="1" t="s">
        <v>3063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3643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5" t="n">
        <v>46265</v>
      </c>
      <c r="C9204" s="1" t="n">
        <v>11</v>
      </c>
      <c r="D9204" s="1" t="s">
        <v>3063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3644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5" t="n">
        <v>46265</v>
      </c>
      <c r="C9205" s="1" t="n">
        <v>11</v>
      </c>
      <c r="D9205" s="1" t="s">
        <v>3063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3645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5" t="n">
        <v>46265</v>
      </c>
      <c r="C9206" s="1" t="n">
        <v>11</v>
      </c>
      <c r="D9206" s="1" t="s">
        <v>3063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3646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5" t="n">
        <v>46265</v>
      </c>
      <c r="C9207" s="1" t="n">
        <v>11</v>
      </c>
      <c r="D9207" s="1" t="s">
        <v>3063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3647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5" t="n">
        <v>46265</v>
      </c>
      <c r="C9208" s="1" t="n">
        <v>11</v>
      </c>
      <c r="D9208" s="1" t="s">
        <v>3063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5010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5" t="n">
        <v>46265</v>
      </c>
      <c r="C9209" s="1" t="n">
        <v>11</v>
      </c>
      <c r="D9209" s="1" t="s">
        <v>3063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4539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5" t="n">
        <v>46265</v>
      </c>
      <c r="C9210" s="1" t="n">
        <v>11</v>
      </c>
      <c r="D9210" s="1" t="s">
        <v>3063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4540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5" t="n">
        <v>46265</v>
      </c>
      <c r="C9211" s="1" t="n">
        <v>11</v>
      </c>
      <c r="D9211" s="1" t="s">
        <v>3063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3208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5" t="n">
        <v>46265</v>
      </c>
      <c r="C9212" s="1" t="n">
        <v>11</v>
      </c>
      <c r="D9212" s="1" t="s">
        <v>3063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3759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5" t="n">
        <v>46265</v>
      </c>
      <c r="C9213" s="1" t="n">
        <v>100</v>
      </c>
      <c r="D9213" s="1" t="s">
        <v>3230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3224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5" t="n">
        <v>46265</v>
      </c>
      <c r="C9214" s="1" t="n">
        <v>100</v>
      </c>
      <c r="D9214" s="1" t="s">
        <v>3230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3210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5" t="n">
        <v>46265</v>
      </c>
      <c r="C9215" s="1" t="n">
        <v>100</v>
      </c>
      <c r="D9215" s="1" t="s">
        <v>3230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3228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5" t="n">
        <v>46265</v>
      </c>
      <c r="C9216" s="1" t="n">
        <v>100</v>
      </c>
      <c r="D9216" s="1" t="s">
        <v>3230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3211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5" t="n">
        <v>46265</v>
      </c>
      <c r="C9217" s="1" t="n">
        <v>100</v>
      </c>
      <c r="D9217" s="1" t="s">
        <v>3230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3212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5" t="n">
        <v>46265</v>
      </c>
      <c r="C9218" s="1" t="n">
        <v>100</v>
      </c>
      <c r="D9218" s="1" t="s">
        <v>3230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3213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5" t="n">
        <v>46265</v>
      </c>
      <c r="C9219" s="1" t="n">
        <v>100</v>
      </c>
      <c r="D9219" s="1" t="s">
        <v>3230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3214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5" t="n">
        <v>46265</v>
      </c>
      <c r="C9220" s="1" t="n">
        <v>100</v>
      </c>
      <c r="D9220" s="1" t="s">
        <v>3230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3215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5" t="n">
        <v>46265</v>
      </c>
      <c r="C9221" s="1" t="n">
        <v>100</v>
      </c>
      <c r="D9221" s="1" t="s">
        <v>3230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3216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5" t="n">
        <v>46265</v>
      </c>
      <c r="C9222" s="1" t="n">
        <v>100</v>
      </c>
      <c r="D9222" s="1" t="s">
        <v>3230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3217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5" t="n">
        <v>46265</v>
      </c>
      <c r="C9223" s="1" t="n">
        <v>100</v>
      </c>
      <c r="D9223" s="1" t="s">
        <v>3230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3218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5" t="n">
        <v>46265</v>
      </c>
      <c r="C9224" s="1" t="n">
        <v>100</v>
      </c>
      <c r="D9224" s="1" t="s">
        <v>3230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3219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5" t="n">
        <v>46265</v>
      </c>
      <c r="C9225" s="1" t="n">
        <v>100</v>
      </c>
      <c r="D9225" s="1" t="s">
        <v>3230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4909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5" t="n">
        <v>46265</v>
      </c>
      <c r="C9226" s="1" t="n">
        <v>100</v>
      </c>
      <c r="D9226" s="1" t="s">
        <v>3230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3229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5" t="n">
        <v>46265</v>
      </c>
      <c r="C9227" s="1" t="n">
        <v>100</v>
      </c>
      <c r="D9227" s="1" t="s">
        <v>3230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5406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5" t="n">
        <v>46265</v>
      </c>
      <c r="C9228" s="1" t="n">
        <v>100</v>
      </c>
      <c r="D9228" s="1" t="s">
        <v>3230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3221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5" t="n">
        <v>46265</v>
      </c>
      <c r="C9229" s="1" t="n">
        <v>100</v>
      </c>
      <c r="D9229" s="1" t="s">
        <v>3230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3222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5" t="n">
        <v>46265</v>
      </c>
      <c r="C9230" s="1" t="n">
        <v>100</v>
      </c>
      <c r="D9230" s="1" t="s">
        <v>3230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3223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5" t="n">
        <v>46265</v>
      </c>
      <c r="C9231" s="1" t="n">
        <v>100</v>
      </c>
      <c r="D9231" s="1" t="s">
        <v>3230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3224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5" t="n">
        <v>46265</v>
      </c>
      <c r="C9232" s="1" t="n">
        <v>100</v>
      </c>
      <c r="D9232" s="1" t="s">
        <v>3230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3228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5" t="n">
        <v>46265</v>
      </c>
      <c r="C9233" s="1" t="n">
        <v>100</v>
      </c>
      <c r="D9233" s="1" t="s">
        <v>3230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3211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5" t="n">
        <v>46265</v>
      </c>
      <c r="C9234" s="1" t="n">
        <v>100</v>
      </c>
      <c r="D9234" s="1" t="s">
        <v>3230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3212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5" t="n">
        <v>46265</v>
      </c>
      <c r="C9235" s="1" t="n">
        <v>100</v>
      </c>
      <c r="D9235" s="1" t="s">
        <v>3230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3213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5" t="n">
        <v>46265</v>
      </c>
      <c r="C9236" s="1" t="n">
        <v>100</v>
      </c>
      <c r="D9236" s="1" t="s">
        <v>3230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3214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5" t="n">
        <v>46265</v>
      </c>
      <c r="C9237" s="1" t="n">
        <v>100</v>
      </c>
      <c r="D9237" s="1" t="s">
        <v>3230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3215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5" t="n">
        <v>46265</v>
      </c>
      <c r="C9238" s="1" t="n">
        <v>100</v>
      </c>
      <c r="D9238" s="1" t="s">
        <v>3230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3217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5" t="n">
        <v>46265</v>
      </c>
      <c r="C9239" s="1" t="n">
        <v>100</v>
      </c>
      <c r="D9239" s="1" t="s">
        <v>3230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3218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5" t="n">
        <v>46265</v>
      </c>
      <c r="C9240" s="1" t="n">
        <v>100</v>
      </c>
      <c r="D9240" s="1" t="s">
        <v>3230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3219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5" t="n">
        <v>46265</v>
      </c>
      <c r="C9241" s="1" t="n">
        <v>100</v>
      </c>
      <c r="D9241" s="1" t="s">
        <v>3230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4909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5" t="n">
        <v>46265</v>
      </c>
      <c r="C9242" s="1" t="n">
        <v>100</v>
      </c>
      <c r="D9242" s="1" t="s">
        <v>3230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3220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5" t="n">
        <v>46265</v>
      </c>
      <c r="C9243" s="1" t="n">
        <v>100</v>
      </c>
      <c r="D9243" s="1" t="s">
        <v>3230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3221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5" t="n">
        <v>46265</v>
      </c>
      <c r="C9244" s="1" t="n">
        <v>100</v>
      </c>
      <c r="D9244" s="1" t="s">
        <v>3230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3222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5" t="n">
        <v>46265</v>
      </c>
      <c r="C9245" s="1" t="n">
        <v>100</v>
      </c>
      <c r="D9245" s="1" t="s">
        <v>3230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3223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5" t="n">
        <v>46265</v>
      </c>
      <c r="C9246" s="1" t="n">
        <v>100</v>
      </c>
      <c r="D9246" s="1" t="s">
        <v>3230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3224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5" t="n">
        <v>46265</v>
      </c>
      <c r="C9247" s="1" t="n">
        <v>100</v>
      </c>
      <c r="D9247" s="1" t="s">
        <v>3230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3225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5" t="n">
        <v>46265</v>
      </c>
      <c r="C9248" s="1" t="n">
        <v>100</v>
      </c>
      <c r="D9248" s="1" t="s">
        <v>3230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3226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5" t="n">
        <v>46265</v>
      </c>
      <c r="C9249" s="1" t="n">
        <v>100</v>
      </c>
      <c r="D9249" s="1" t="s">
        <v>3230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3227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5" t="n">
        <v>46265</v>
      </c>
      <c r="C9250" s="1" t="n">
        <v>100</v>
      </c>
      <c r="D9250" s="1" t="s">
        <v>3230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3228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5" t="n">
        <v>46265</v>
      </c>
      <c r="C9251" s="1" t="n">
        <v>100</v>
      </c>
      <c r="D9251" s="1" t="s">
        <v>3230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4909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5" t="n">
        <v>46265</v>
      </c>
      <c r="C9252" s="1" t="n">
        <v>100</v>
      </c>
      <c r="D9252" s="1" t="s">
        <v>3230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3221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5" t="n">
        <v>46265</v>
      </c>
      <c r="C9253" s="1" t="n">
        <v>100</v>
      </c>
      <c r="D9253" s="1" t="s">
        <v>3230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3222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5" t="n">
        <v>46265</v>
      </c>
      <c r="C9254" s="1" t="n">
        <v>100</v>
      </c>
      <c r="D9254" s="1" t="s">
        <v>3230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3223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5" t="n">
        <v>46265</v>
      </c>
      <c r="C9255" s="1" t="n">
        <v>107</v>
      </c>
      <c r="D9255" s="1" t="s">
        <v>3508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3207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5" t="n">
        <v>46265</v>
      </c>
      <c r="C9256" s="1" t="n">
        <v>107</v>
      </c>
      <c r="D9256" s="1" t="s">
        <v>3508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3639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5" t="n">
        <v>46265</v>
      </c>
      <c r="C9257" s="1" t="n">
        <v>107</v>
      </c>
      <c r="D9257" s="1" t="s">
        <v>3508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4530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5" t="n">
        <v>46265</v>
      </c>
      <c r="C9258" s="1" t="n">
        <v>107</v>
      </c>
      <c r="D9258" s="1" t="s">
        <v>3508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3643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5" t="n">
        <v>46265</v>
      </c>
      <c r="C9259" s="1" t="n">
        <v>107</v>
      </c>
      <c r="D9259" s="1" t="s">
        <v>3508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3647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5" t="n">
        <v>46265</v>
      </c>
      <c r="C9260" s="1" t="n">
        <v>107</v>
      </c>
      <c r="D9260" s="1" t="s">
        <v>3508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5783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5" t="n">
        <v>46265</v>
      </c>
      <c r="C9261" s="1" t="n">
        <v>107</v>
      </c>
      <c r="D9261" s="1" t="s">
        <v>3508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5784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5" t="n">
        <v>46265</v>
      </c>
      <c r="C9262" s="1" t="n">
        <v>171</v>
      </c>
      <c r="D9262" s="1" t="s">
        <v>3290</v>
      </c>
      <c r="E9262" s="1" t="n">
        <v>1955</v>
      </c>
      <c r="F9262" s="1" t="s">
        <v>2985</v>
      </c>
      <c r="I9262" s="1" t="n">
        <v>48291</v>
      </c>
      <c r="J9262" s="1" t="n">
        <v>45154</v>
      </c>
      <c r="K9262" s="1" t="n">
        <v>2246390</v>
      </c>
      <c r="L9262" s="1" t="s">
        <v>4278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5" t="n">
        <v>46265</v>
      </c>
      <c r="C9263" s="1" t="n">
        <v>171</v>
      </c>
      <c r="D9263" s="1" t="s">
        <v>3290</v>
      </c>
      <c r="E9263" s="1" t="n">
        <v>1955</v>
      </c>
      <c r="F9263" s="1" t="s">
        <v>2985</v>
      </c>
      <c r="I9263" s="1" t="n">
        <v>48291</v>
      </c>
      <c r="J9263" s="1" t="n">
        <v>45155</v>
      </c>
      <c r="K9263" s="1" t="n">
        <v>2246406</v>
      </c>
      <c r="L9263" s="1" t="s">
        <v>4279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5" t="n">
        <v>46266</v>
      </c>
      <c r="C9264" s="1" t="n">
        <v>6</v>
      </c>
      <c r="D9264" s="1" t="s">
        <v>3062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3058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5" t="n">
        <v>46266</v>
      </c>
      <c r="C9265" s="1" t="n">
        <v>6</v>
      </c>
      <c r="D9265" s="1" t="s">
        <v>3062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3059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5" t="n">
        <v>46266</v>
      </c>
      <c r="C9266" s="1" t="n">
        <v>6</v>
      </c>
      <c r="D9266" s="1" t="s">
        <v>3062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3094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5" t="n">
        <v>46266</v>
      </c>
      <c r="C9267" s="1" t="n">
        <v>6</v>
      </c>
      <c r="D9267" s="1" t="s">
        <v>3062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3095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5" t="n">
        <v>46266</v>
      </c>
      <c r="C9268" s="1" t="n">
        <v>6</v>
      </c>
      <c r="D9268" s="1" t="s">
        <v>3062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3096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5" t="n">
        <v>46266</v>
      </c>
      <c r="C9269" s="1" t="n">
        <v>6</v>
      </c>
      <c r="D9269" s="1" t="s">
        <v>3062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3097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5" t="n">
        <v>46266</v>
      </c>
      <c r="C9270" s="1" t="n">
        <v>6</v>
      </c>
      <c r="D9270" s="1" t="s">
        <v>3062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3246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5" t="n">
        <v>46266</v>
      </c>
      <c r="C9271" s="1" t="n">
        <v>6</v>
      </c>
      <c r="D9271" s="1" t="s">
        <v>3062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3099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5" t="n">
        <v>46266</v>
      </c>
      <c r="C9272" s="1" t="n">
        <v>6</v>
      </c>
      <c r="D9272" s="1" t="s">
        <v>3062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3247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5" t="n">
        <v>46266</v>
      </c>
      <c r="C9273" s="1" t="n">
        <v>6</v>
      </c>
      <c r="D9273" s="1" t="s">
        <v>3062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3100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5" t="n">
        <v>46266</v>
      </c>
      <c r="C9274" s="1" t="n">
        <v>6</v>
      </c>
      <c r="D9274" s="1" t="s">
        <v>3062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3101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5" t="n">
        <v>46266</v>
      </c>
      <c r="C9275" s="1" t="n">
        <v>6</v>
      </c>
      <c r="D9275" s="1" t="s">
        <v>3062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3102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5" t="n">
        <v>46266</v>
      </c>
      <c r="C9276" s="1" t="n">
        <v>6</v>
      </c>
      <c r="D9276" s="1" t="s">
        <v>3062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3103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5" t="n">
        <v>46266</v>
      </c>
      <c r="C9277" s="1" t="n">
        <v>6</v>
      </c>
      <c r="D9277" s="1" t="s">
        <v>3062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3248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5" t="n">
        <v>46266</v>
      </c>
      <c r="C9278" s="1" t="n">
        <v>6</v>
      </c>
      <c r="D9278" s="1" t="s">
        <v>3062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3249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5" t="n">
        <v>46266</v>
      </c>
      <c r="C9279" s="1" t="n">
        <v>6</v>
      </c>
      <c r="D9279" s="1" t="s">
        <v>3062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3250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5" t="n">
        <v>46266</v>
      </c>
      <c r="C9280" s="1" t="n">
        <v>6</v>
      </c>
      <c r="D9280" s="1" t="s">
        <v>3062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3104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5" t="n">
        <v>46266</v>
      </c>
      <c r="C9281" s="1" t="n">
        <v>6</v>
      </c>
      <c r="D9281" s="1" t="s">
        <v>3062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3877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5" t="n">
        <v>46266</v>
      </c>
      <c r="C9282" s="1" t="n">
        <v>6</v>
      </c>
      <c r="D9282" s="1" t="s">
        <v>3062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3105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5" t="n">
        <v>46266</v>
      </c>
      <c r="C9283" s="1" t="n">
        <v>6</v>
      </c>
      <c r="D9283" s="1" t="s">
        <v>3062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3107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5" t="n">
        <v>46266</v>
      </c>
      <c r="C9284" s="1" t="n">
        <v>6</v>
      </c>
      <c r="D9284" s="1" t="s">
        <v>3062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3251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5" t="n">
        <v>46266</v>
      </c>
      <c r="C9285" s="1" t="n">
        <v>6</v>
      </c>
      <c r="D9285" s="1" t="s">
        <v>3062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3252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5" t="n">
        <v>46266</v>
      </c>
      <c r="C9286" s="1" t="n">
        <v>6</v>
      </c>
      <c r="D9286" s="1" t="s">
        <v>3062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3060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5" t="n">
        <v>46266</v>
      </c>
      <c r="C9287" s="1" t="n">
        <v>11</v>
      </c>
      <c r="D9287" s="1" t="s">
        <v>3063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3444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5" t="n">
        <v>46266</v>
      </c>
      <c r="C9288" s="1" t="n">
        <v>11</v>
      </c>
      <c r="D9288" s="1" t="s">
        <v>3063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3341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5" t="n">
        <v>46266</v>
      </c>
      <c r="C9289" s="1" t="n">
        <v>11</v>
      </c>
      <c r="D9289" s="1" t="s">
        <v>3063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4501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5" t="n">
        <v>46266</v>
      </c>
      <c r="C9290" s="1" t="n">
        <v>11</v>
      </c>
      <c r="D9290" s="1" t="s">
        <v>3063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3133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5" t="n">
        <v>46266</v>
      </c>
      <c r="C9291" s="1" t="n">
        <v>11</v>
      </c>
      <c r="D9291" s="1" t="s">
        <v>3063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3135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5" t="n">
        <v>46266</v>
      </c>
      <c r="C9292" s="1" t="n">
        <v>11</v>
      </c>
      <c r="D9292" s="1" t="s">
        <v>3063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3357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5" t="n">
        <v>46266</v>
      </c>
      <c r="C9293" s="1" t="n">
        <v>22</v>
      </c>
      <c r="D9293" s="1" t="s">
        <v>3209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3224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5" t="n">
        <v>46266</v>
      </c>
      <c r="C9294" s="1" t="n">
        <v>22</v>
      </c>
      <c r="D9294" s="1" t="s">
        <v>3209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3224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5" t="n">
        <v>46266</v>
      </c>
      <c r="C9295" s="1" t="n">
        <v>22</v>
      </c>
      <c r="D9295" s="1" t="s">
        <v>3209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3225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5" t="n">
        <v>46266</v>
      </c>
      <c r="C9296" s="1" t="n">
        <v>22</v>
      </c>
      <c r="D9296" s="1" t="s">
        <v>3209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3226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5" t="n">
        <v>46266</v>
      </c>
      <c r="C9297" s="1" t="n">
        <v>22</v>
      </c>
      <c r="D9297" s="1" t="s">
        <v>3209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3227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5" t="n">
        <v>46266</v>
      </c>
      <c r="C9298" s="1" t="n">
        <v>22</v>
      </c>
      <c r="D9298" s="1" t="s">
        <v>3209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3210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5" t="n">
        <v>46266</v>
      </c>
      <c r="C9299" s="1" t="n">
        <v>22</v>
      </c>
      <c r="D9299" s="1" t="s">
        <v>3209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3228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5" t="n">
        <v>46266</v>
      </c>
      <c r="C9300" s="1" t="n">
        <v>22</v>
      </c>
      <c r="D9300" s="1" t="s">
        <v>3209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3228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5" t="n">
        <v>46266</v>
      </c>
      <c r="C9301" s="1" t="n">
        <v>22</v>
      </c>
      <c r="D9301" s="1" t="s">
        <v>3209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3211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5" t="n">
        <v>46266</v>
      </c>
      <c r="C9302" s="1" t="n">
        <v>22</v>
      </c>
      <c r="D9302" s="1" t="s">
        <v>3209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3212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5" t="n">
        <v>46266</v>
      </c>
      <c r="C9303" s="1" t="n">
        <v>22</v>
      </c>
      <c r="D9303" s="1" t="s">
        <v>3209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3213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5" t="n">
        <v>46266</v>
      </c>
      <c r="C9304" s="1" t="n">
        <v>22</v>
      </c>
      <c r="D9304" s="1" t="s">
        <v>3209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3214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5" t="n">
        <v>46266</v>
      </c>
      <c r="C9305" s="1" t="n">
        <v>22</v>
      </c>
      <c r="D9305" s="1" t="s">
        <v>3209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3215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5" t="n">
        <v>46266</v>
      </c>
      <c r="C9306" s="1" t="n">
        <v>22</v>
      </c>
      <c r="D9306" s="1" t="s">
        <v>3209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3216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5" t="n">
        <v>46266</v>
      </c>
      <c r="C9307" s="1" t="n">
        <v>22</v>
      </c>
      <c r="D9307" s="1" t="s">
        <v>3209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3217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5" t="n">
        <v>46266</v>
      </c>
      <c r="C9308" s="1" t="n">
        <v>22</v>
      </c>
      <c r="D9308" s="1" t="s">
        <v>3209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3218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5" t="n">
        <v>46266</v>
      </c>
      <c r="C9309" s="1" t="n">
        <v>22</v>
      </c>
      <c r="D9309" s="1" t="s">
        <v>3209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3219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5" t="n">
        <v>46266</v>
      </c>
      <c r="C9310" s="1" t="n">
        <v>22</v>
      </c>
      <c r="D9310" s="1" t="s">
        <v>3209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4909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5" t="n">
        <v>46266</v>
      </c>
      <c r="C9311" s="1" t="n">
        <v>22</v>
      </c>
      <c r="D9311" s="1" t="s">
        <v>3209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4909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5" t="n">
        <v>46266</v>
      </c>
      <c r="C9312" s="1" t="n">
        <v>22</v>
      </c>
      <c r="D9312" s="1" t="s">
        <v>3209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3229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5" t="n">
        <v>46266</v>
      </c>
      <c r="C9313" s="1" t="n">
        <v>22</v>
      </c>
      <c r="D9313" s="1" t="s">
        <v>3209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3220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5" t="n">
        <v>46266</v>
      </c>
      <c r="C9314" s="1" t="n">
        <v>22</v>
      </c>
      <c r="D9314" s="1" t="s">
        <v>3209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5406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5" t="n">
        <v>46266</v>
      </c>
      <c r="C9315" s="1" t="n">
        <v>22</v>
      </c>
      <c r="D9315" s="1" t="s">
        <v>3209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3221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5" t="n">
        <v>46266</v>
      </c>
      <c r="C9316" s="1" t="n">
        <v>22</v>
      </c>
      <c r="D9316" s="1" t="s">
        <v>3209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3221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5" t="n">
        <v>46266</v>
      </c>
      <c r="C9317" s="1" t="n">
        <v>22</v>
      </c>
      <c r="D9317" s="1" t="s">
        <v>3209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3222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5" t="n">
        <v>46266</v>
      </c>
      <c r="C9318" s="1" t="n">
        <v>22</v>
      </c>
      <c r="D9318" s="1" t="s">
        <v>3209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3222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5" t="n">
        <v>46266</v>
      </c>
      <c r="C9319" s="1" t="n">
        <v>22</v>
      </c>
      <c r="D9319" s="1" t="s">
        <v>3209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3223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5" t="n">
        <v>46266</v>
      </c>
      <c r="C9320" s="1" t="n">
        <v>22</v>
      </c>
      <c r="D9320" s="1" t="s">
        <v>3209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3223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5" t="n">
        <v>46266</v>
      </c>
      <c r="C9321" s="1" t="n">
        <v>22</v>
      </c>
      <c r="D9321" s="1" t="s">
        <v>3209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3224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5" t="n">
        <v>46266</v>
      </c>
      <c r="C9322" s="1" t="n">
        <v>22</v>
      </c>
      <c r="D9322" s="1" t="s">
        <v>3209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3225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5" t="n">
        <v>46266</v>
      </c>
      <c r="C9323" s="1" t="n">
        <v>22</v>
      </c>
      <c r="D9323" s="1" t="s">
        <v>3209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3226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5" t="n">
        <v>46266</v>
      </c>
      <c r="C9324" s="1" t="n">
        <v>22</v>
      </c>
      <c r="D9324" s="1" t="s">
        <v>3209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3227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5" t="n">
        <v>46266</v>
      </c>
      <c r="C9325" s="1" t="n">
        <v>22</v>
      </c>
      <c r="D9325" s="1" t="s">
        <v>3209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3210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5" t="n">
        <v>46266</v>
      </c>
      <c r="C9326" s="1" t="n">
        <v>22</v>
      </c>
      <c r="D9326" s="1" t="s">
        <v>3209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3228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5" t="n">
        <v>46266</v>
      </c>
      <c r="C9327" s="1" t="n">
        <v>22</v>
      </c>
      <c r="D9327" s="1" t="s">
        <v>3209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3228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5" t="n">
        <v>46266</v>
      </c>
      <c r="C9328" s="1" t="n">
        <v>22</v>
      </c>
      <c r="D9328" s="1" t="s">
        <v>3209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3211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5" t="n">
        <v>46266</v>
      </c>
      <c r="C9329" s="1" t="n">
        <v>22</v>
      </c>
      <c r="D9329" s="1" t="s">
        <v>3209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3212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5" t="n">
        <v>46266</v>
      </c>
      <c r="C9330" s="1" t="n">
        <v>22</v>
      </c>
      <c r="D9330" s="1" t="s">
        <v>3209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3213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5" t="n">
        <v>46266</v>
      </c>
      <c r="C9331" s="1" t="n">
        <v>22</v>
      </c>
      <c r="D9331" s="1" t="s">
        <v>3209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3214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5" t="n">
        <v>46266</v>
      </c>
      <c r="C9332" s="1" t="n">
        <v>22</v>
      </c>
      <c r="D9332" s="1" t="s">
        <v>3209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3215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5" t="n">
        <v>46266</v>
      </c>
      <c r="C9333" s="1" t="n">
        <v>22</v>
      </c>
      <c r="D9333" s="1" t="s">
        <v>3209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3216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5" t="n">
        <v>46266</v>
      </c>
      <c r="C9334" s="1" t="n">
        <v>22</v>
      </c>
      <c r="D9334" s="1" t="s">
        <v>3209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3217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5" t="n">
        <v>46266</v>
      </c>
      <c r="C9335" s="1" t="n">
        <v>22</v>
      </c>
      <c r="D9335" s="1" t="s">
        <v>3209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3218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5" t="n">
        <v>46266</v>
      </c>
      <c r="C9336" s="1" t="n">
        <v>22</v>
      </c>
      <c r="D9336" s="1" t="s">
        <v>3209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3219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5" t="n">
        <v>46266</v>
      </c>
      <c r="C9337" s="1" t="n">
        <v>22</v>
      </c>
      <c r="D9337" s="1" t="s">
        <v>3209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4909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5" t="n">
        <v>46266</v>
      </c>
      <c r="C9338" s="1" t="n">
        <v>22</v>
      </c>
      <c r="D9338" s="1" t="s">
        <v>3209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5406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5" t="n">
        <v>46266</v>
      </c>
      <c r="C9339" s="1" t="n">
        <v>22</v>
      </c>
      <c r="D9339" s="1" t="s">
        <v>3209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3221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5" t="n">
        <v>46266</v>
      </c>
      <c r="C9340" s="1" t="n">
        <v>22</v>
      </c>
      <c r="D9340" s="1" t="s">
        <v>3209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3221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5" t="n">
        <v>46266</v>
      </c>
      <c r="C9341" s="1" t="n">
        <v>22</v>
      </c>
      <c r="D9341" s="1" t="s">
        <v>3209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3222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5" t="n">
        <v>46266</v>
      </c>
      <c r="C9342" s="1" t="n">
        <v>22</v>
      </c>
      <c r="D9342" s="1" t="s">
        <v>3209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3222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5" t="n">
        <v>46266</v>
      </c>
      <c r="C9343" s="1" t="n">
        <v>22</v>
      </c>
      <c r="D9343" s="1" t="s">
        <v>3209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3223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5" t="n">
        <v>46266</v>
      </c>
      <c r="C9344" s="1" t="n">
        <v>22</v>
      </c>
      <c r="D9344" s="1" t="s">
        <v>3209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3223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5" t="n">
        <v>46266</v>
      </c>
      <c r="C9345" s="1" t="n">
        <v>100</v>
      </c>
      <c r="D9345" s="1" t="s">
        <v>3230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3224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5" t="n">
        <v>46266</v>
      </c>
      <c r="C9346" s="1" t="n">
        <v>100</v>
      </c>
      <c r="D9346" s="1" t="s">
        <v>3230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3210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5" t="n">
        <v>46266</v>
      </c>
      <c r="C9347" s="1" t="n">
        <v>100</v>
      </c>
      <c r="D9347" s="1" t="s">
        <v>3230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3228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5" t="n">
        <v>46266</v>
      </c>
      <c r="C9348" s="1" t="n">
        <v>100</v>
      </c>
      <c r="D9348" s="1" t="s">
        <v>3230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3211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5" t="n">
        <v>46266</v>
      </c>
      <c r="C9349" s="1" t="n">
        <v>100</v>
      </c>
      <c r="D9349" s="1" t="s">
        <v>3230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3212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5" t="n">
        <v>46266</v>
      </c>
      <c r="C9350" s="1" t="n">
        <v>100</v>
      </c>
      <c r="D9350" s="1" t="s">
        <v>3230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3213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5" t="n">
        <v>46266</v>
      </c>
      <c r="C9351" s="1" t="n">
        <v>100</v>
      </c>
      <c r="D9351" s="1" t="s">
        <v>3230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3214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5" t="n">
        <v>46266</v>
      </c>
      <c r="C9352" s="1" t="n">
        <v>100</v>
      </c>
      <c r="D9352" s="1" t="s">
        <v>3230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3215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5" t="n">
        <v>46266</v>
      </c>
      <c r="C9353" s="1" t="n">
        <v>100</v>
      </c>
      <c r="D9353" s="1" t="s">
        <v>3230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3216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5" t="n">
        <v>46266</v>
      </c>
      <c r="C9354" s="1" t="n">
        <v>100</v>
      </c>
      <c r="D9354" s="1" t="s">
        <v>3230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3217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5" t="n">
        <v>46266</v>
      </c>
      <c r="C9355" s="1" t="n">
        <v>100</v>
      </c>
      <c r="D9355" s="1" t="s">
        <v>3230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3218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5" t="n">
        <v>46266</v>
      </c>
      <c r="C9356" s="1" t="n">
        <v>100</v>
      </c>
      <c r="D9356" s="1" t="s">
        <v>3230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3219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5" t="n">
        <v>46266</v>
      </c>
      <c r="C9357" s="1" t="n">
        <v>100</v>
      </c>
      <c r="D9357" s="1" t="s">
        <v>3230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5406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5" t="n">
        <v>46266</v>
      </c>
      <c r="C9358" s="1" t="n">
        <v>100</v>
      </c>
      <c r="D9358" s="1" t="s">
        <v>3230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3221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5" t="n">
        <v>46266</v>
      </c>
      <c r="C9359" s="1" t="n">
        <v>100</v>
      </c>
      <c r="D9359" s="1" t="s">
        <v>3230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3222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5" t="n">
        <v>46266</v>
      </c>
      <c r="C9360" s="1" t="n">
        <v>100</v>
      </c>
      <c r="D9360" s="1" t="s">
        <v>3230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3223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5" t="n">
        <v>46266</v>
      </c>
      <c r="C9361" s="1" t="n">
        <v>100</v>
      </c>
      <c r="D9361" s="1" t="s">
        <v>3230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3225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5" t="n">
        <v>46266</v>
      </c>
      <c r="C9362" s="1" t="n">
        <v>100</v>
      </c>
      <c r="D9362" s="1" t="s">
        <v>3230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3226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5" t="n">
        <v>46266</v>
      </c>
      <c r="C9363" s="1" t="n">
        <v>100</v>
      </c>
      <c r="D9363" s="1" t="s">
        <v>3230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3227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5" t="n">
        <v>46266</v>
      </c>
      <c r="C9364" s="1" t="n">
        <v>100</v>
      </c>
      <c r="D9364" s="1" t="s">
        <v>3230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3228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5" t="n">
        <v>46266</v>
      </c>
      <c r="C9365" s="1" t="n">
        <v>100</v>
      </c>
      <c r="D9365" s="1" t="s">
        <v>3230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4909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5" t="n">
        <v>46266</v>
      </c>
      <c r="C9366" s="1" t="n">
        <v>100</v>
      </c>
      <c r="D9366" s="1" t="s">
        <v>3230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3221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5" t="n">
        <v>46266</v>
      </c>
      <c r="C9367" s="1" t="n">
        <v>100</v>
      </c>
      <c r="D9367" s="1" t="s">
        <v>3230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3222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5" t="n">
        <v>46266</v>
      </c>
      <c r="C9368" s="1" t="n">
        <v>100</v>
      </c>
      <c r="D9368" s="1" t="s">
        <v>3230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3223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5" t="n">
        <v>46267</v>
      </c>
      <c r="C9369" s="1" t="n">
        <v>6</v>
      </c>
      <c r="D9369" s="1" t="s">
        <v>3062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3692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5" t="n">
        <v>46267</v>
      </c>
      <c r="C9370" s="1" t="n">
        <v>6</v>
      </c>
      <c r="D9370" s="1" t="s">
        <v>3062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3057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5" t="n">
        <v>46267</v>
      </c>
      <c r="C9371" s="1" t="n">
        <v>6</v>
      </c>
      <c r="D9371" s="1" t="s">
        <v>3062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3058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5" t="n">
        <v>46267</v>
      </c>
      <c r="C9372" s="1" t="n">
        <v>6</v>
      </c>
      <c r="D9372" s="1" t="s">
        <v>3062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3059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5" t="n">
        <v>46267</v>
      </c>
      <c r="C9373" s="1" t="n">
        <v>6</v>
      </c>
      <c r="D9373" s="1" t="s">
        <v>3062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3060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5" t="n">
        <v>46267</v>
      </c>
      <c r="C9374" s="1" t="n">
        <v>11</v>
      </c>
      <c r="D9374" s="1" t="s">
        <v>3063</v>
      </c>
      <c r="E9374" s="1" t="n">
        <v>1453</v>
      </c>
      <c r="F9374" s="1" t="s">
        <v>2636</v>
      </c>
      <c r="I9374" s="1" t="n">
        <v>203</v>
      </c>
      <c r="J9374" s="1" t="n">
        <v>19365</v>
      </c>
      <c r="K9374" s="1" t="n">
        <v>7898927066093</v>
      </c>
      <c r="L9374" s="1" t="s">
        <v>5906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5" t="n">
        <v>46267</v>
      </c>
      <c r="C9375" s="1" t="n">
        <v>11</v>
      </c>
      <c r="D9375" s="1" t="s">
        <v>3063</v>
      </c>
      <c r="E9375" s="1" t="n">
        <v>1453</v>
      </c>
      <c r="F9375" s="1" t="s">
        <v>2636</v>
      </c>
      <c r="I9375" s="1" t="n">
        <v>203</v>
      </c>
      <c r="J9375" s="1" t="n">
        <v>24374</v>
      </c>
      <c r="K9375" s="1" t="n">
        <v>7896104030820</v>
      </c>
      <c r="L9375" s="1" t="s">
        <v>5907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5" t="n">
        <v>46267</v>
      </c>
      <c r="C9376" s="1" t="n">
        <v>11</v>
      </c>
      <c r="D9376" s="1" t="s">
        <v>3063</v>
      </c>
      <c r="E9376" s="1" t="n">
        <v>1453</v>
      </c>
      <c r="F9376" s="1" t="s">
        <v>2636</v>
      </c>
      <c r="I9376" s="1" t="n">
        <v>203</v>
      </c>
      <c r="J9376" s="1" t="n">
        <v>42870</v>
      </c>
      <c r="K9376" s="1" t="n">
        <v>2242897</v>
      </c>
      <c r="L9376" s="1" t="s">
        <v>5908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5" t="n">
        <v>46267</v>
      </c>
      <c r="C9377" s="1" t="n">
        <v>11</v>
      </c>
      <c r="D9377" s="1" t="s">
        <v>3063</v>
      </c>
      <c r="E9377" s="1" t="n">
        <v>1453</v>
      </c>
      <c r="F9377" s="1" t="s">
        <v>2636</v>
      </c>
      <c r="I9377" s="1" t="n">
        <v>203</v>
      </c>
      <c r="J9377" s="1" t="n">
        <v>49380</v>
      </c>
      <c r="K9377" s="1" t="n">
        <v>7898948951033</v>
      </c>
      <c r="L9377" s="1" t="s">
        <v>5909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5" t="n">
        <v>46267</v>
      </c>
      <c r="C9378" s="1" t="n">
        <v>11</v>
      </c>
      <c r="D9378" s="1" t="s">
        <v>3063</v>
      </c>
      <c r="E9378" s="1" t="n">
        <v>1453</v>
      </c>
      <c r="F9378" s="1" t="s">
        <v>2636</v>
      </c>
      <c r="I9378" s="1" t="n">
        <v>203</v>
      </c>
      <c r="J9378" s="1" t="n">
        <v>52171</v>
      </c>
      <c r="K9378" s="1" t="n">
        <v>7898650900428</v>
      </c>
      <c r="L9378" s="1" t="s">
        <v>5910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5" t="n">
        <v>46267</v>
      </c>
      <c r="C9379" s="1" t="n">
        <v>11</v>
      </c>
      <c r="D9379" s="1" t="s">
        <v>3063</v>
      </c>
      <c r="E9379" s="1" t="n">
        <v>1453</v>
      </c>
      <c r="F9379" s="1" t="s">
        <v>2636</v>
      </c>
      <c r="I9379" s="1" t="n">
        <v>203</v>
      </c>
      <c r="J9379" s="1" t="n">
        <v>53692</v>
      </c>
      <c r="K9379" s="1" t="n">
        <v>7898948950272</v>
      </c>
      <c r="L9379" s="1" t="s">
        <v>5911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5" t="n">
        <v>46267</v>
      </c>
      <c r="C9380" s="1" t="n">
        <v>11</v>
      </c>
      <c r="D9380" s="1" t="s">
        <v>3063</v>
      </c>
      <c r="E9380" s="1" t="n">
        <v>1453</v>
      </c>
      <c r="F9380" s="1" t="s">
        <v>2636</v>
      </c>
      <c r="I9380" s="1" t="n">
        <v>203</v>
      </c>
      <c r="J9380" s="1" t="n">
        <v>68503</v>
      </c>
      <c r="K9380" s="1" t="n">
        <v>7892536984144</v>
      </c>
      <c r="L9380" s="1" t="s">
        <v>5912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5" t="n">
        <v>46267</v>
      </c>
      <c r="C9381" s="1" t="n">
        <v>11</v>
      </c>
      <c r="D9381" s="1" t="s">
        <v>3063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3112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5" t="n">
        <v>46267</v>
      </c>
      <c r="C9382" s="1" t="n">
        <v>11</v>
      </c>
      <c r="D9382" s="1" t="s">
        <v>3063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3210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5" t="n">
        <v>46267</v>
      </c>
      <c r="C9383" s="1" t="n">
        <v>11</v>
      </c>
      <c r="D9383" s="1" t="s">
        <v>3063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3164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5" t="n">
        <v>46267</v>
      </c>
      <c r="C9384" s="1" t="n">
        <v>11</v>
      </c>
      <c r="D9384" s="1" t="s">
        <v>3063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4564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5" t="n">
        <v>46267</v>
      </c>
      <c r="C9385" s="1" t="n">
        <v>11</v>
      </c>
      <c r="D9385" s="1" t="s">
        <v>3063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4565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5" t="n">
        <v>46267</v>
      </c>
      <c r="C9386" s="1" t="n">
        <v>11</v>
      </c>
      <c r="D9386" s="1" t="s">
        <v>3063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4566</v>
      </c>
      <c r="N9386" s="1" t="n">
        <v>2</v>
      </c>
      <c r="O9386" s="1" t="n">
        <v>16</v>
      </c>
    </row>
    <row r="9387" customFormat="false" ht="15" hidden="false" customHeight="true" outlineLevel="0" collapsed="false">
      <c r="A9387" s="1" t="n">
        <v>3</v>
      </c>
      <c r="B9387" s="15" t="n">
        <v>46267</v>
      </c>
      <c r="C9387" s="1" t="n">
        <v>11</v>
      </c>
      <c r="D9387" s="1" t="s">
        <v>3063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4567</v>
      </c>
      <c r="N9387" s="1" t="n">
        <v>4</v>
      </c>
      <c r="O9387" s="1" t="n">
        <v>28</v>
      </c>
    </row>
    <row r="9388" customFormat="false" ht="15" hidden="false" customHeight="true" outlineLevel="0" collapsed="false">
      <c r="A9388" s="1" t="n">
        <v>3</v>
      </c>
      <c r="B9388" s="15" t="n">
        <v>46267</v>
      </c>
      <c r="C9388" s="1" t="n">
        <v>11</v>
      </c>
      <c r="D9388" s="1" t="s">
        <v>3063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4568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5" t="n">
        <v>46267</v>
      </c>
      <c r="C9389" s="1" t="n">
        <v>11</v>
      </c>
      <c r="D9389" s="1" t="s">
        <v>3063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3340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5" t="n">
        <v>46267</v>
      </c>
      <c r="C9390" s="1" t="n">
        <v>11</v>
      </c>
      <c r="D9390" s="1" t="s">
        <v>3063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3093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5" t="n">
        <v>46267</v>
      </c>
      <c r="C9391" s="1" t="n">
        <v>11</v>
      </c>
      <c r="D9391" s="1" t="s">
        <v>3063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3915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5" t="n">
        <v>46267</v>
      </c>
      <c r="C9392" s="1" t="n">
        <v>11</v>
      </c>
      <c r="D9392" s="1" t="s">
        <v>3063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3916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5" t="n">
        <v>46267</v>
      </c>
      <c r="C9393" s="1" t="n">
        <v>11</v>
      </c>
      <c r="D9393" s="1" t="s">
        <v>3063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3133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5" t="n">
        <v>46267</v>
      </c>
      <c r="C9394" s="1" t="n">
        <v>11</v>
      </c>
      <c r="D9394" s="1" t="s">
        <v>3063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3135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5" t="n">
        <v>46267</v>
      </c>
      <c r="C9395" s="1" t="n">
        <v>11</v>
      </c>
      <c r="D9395" s="1" t="s">
        <v>3063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3257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5" t="n">
        <v>46267</v>
      </c>
      <c r="C9396" s="1" t="n">
        <v>11</v>
      </c>
      <c r="D9396" s="1" t="s">
        <v>3063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5482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5" t="n">
        <v>46267</v>
      </c>
      <c r="C9397" s="1" t="n">
        <v>11</v>
      </c>
      <c r="D9397" s="1" t="s">
        <v>3063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3258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5" t="n">
        <v>46267</v>
      </c>
      <c r="C9398" s="1" t="n">
        <v>11</v>
      </c>
      <c r="D9398" s="1" t="s">
        <v>3063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5483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5" t="n">
        <v>46267</v>
      </c>
      <c r="C9399" s="1" t="n">
        <v>11</v>
      </c>
      <c r="D9399" s="1" t="s">
        <v>3063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3861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5" t="n">
        <v>46267</v>
      </c>
      <c r="C9400" s="1" t="n">
        <v>11</v>
      </c>
      <c r="D9400" s="1" t="s">
        <v>3063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3291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5" t="n">
        <v>46267</v>
      </c>
      <c r="C9401" s="1" t="n">
        <v>11</v>
      </c>
      <c r="D9401" s="1" t="s">
        <v>3063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3259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5" t="n">
        <v>46267</v>
      </c>
      <c r="C9402" s="1" t="n">
        <v>11</v>
      </c>
      <c r="D9402" s="1" t="s">
        <v>3063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3862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5" t="n">
        <v>46267</v>
      </c>
      <c r="C9403" s="1" t="n">
        <v>11</v>
      </c>
      <c r="D9403" s="1" t="s">
        <v>3063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3863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5" t="n">
        <v>46267</v>
      </c>
      <c r="C9404" s="1" t="n">
        <v>11</v>
      </c>
      <c r="D9404" s="1" t="s">
        <v>3063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5484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5" t="n">
        <v>46267</v>
      </c>
      <c r="C9405" s="1" t="n">
        <v>11</v>
      </c>
      <c r="D9405" s="1" t="s">
        <v>3063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4612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5" t="n">
        <v>46267</v>
      </c>
      <c r="C9406" s="1" t="n">
        <v>11</v>
      </c>
      <c r="D9406" s="1" t="s">
        <v>3063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3264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5" t="n">
        <v>46267</v>
      </c>
      <c r="C9407" s="1" t="n">
        <v>11</v>
      </c>
      <c r="D9407" s="1" t="s">
        <v>3063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3265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5" t="n">
        <v>46267</v>
      </c>
      <c r="C9408" s="1" t="n">
        <v>11</v>
      </c>
      <c r="D9408" s="1" t="s">
        <v>3063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5486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5" t="n">
        <v>46267</v>
      </c>
      <c r="C9409" s="1" t="n">
        <v>11</v>
      </c>
      <c r="D9409" s="1" t="s">
        <v>3063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5487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5" t="n">
        <v>46267</v>
      </c>
      <c r="C9410" s="1" t="n">
        <v>11</v>
      </c>
      <c r="D9410" s="1" t="s">
        <v>3063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3868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5" t="n">
        <v>46267</v>
      </c>
      <c r="C9411" s="1" t="n">
        <v>11</v>
      </c>
      <c r="D9411" s="1" t="s">
        <v>3063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5488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5" t="n">
        <v>46267</v>
      </c>
      <c r="C9412" s="1" t="n">
        <v>11</v>
      </c>
      <c r="D9412" s="1" t="s">
        <v>3063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3272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5" t="n">
        <v>46267</v>
      </c>
      <c r="C9413" s="1" t="n">
        <v>11</v>
      </c>
      <c r="D9413" s="1" t="s">
        <v>3063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5060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5" t="n">
        <v>46267</v>
      </c>
      <c r="C9414" s="1" t="n">
        <v>11</v>
      </c>
      <c r="D9414" s="1" t="s">
        <v>3063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3274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5" t="n">
        <v>46267</v>
      </c>
      <c r="C9415" s="1" t="n">
        <v>11</v>
      </c>
      <c r="D9415" s="1" t="s">
        <v>3063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3278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5" t="n">
        <v>46267</v>
      </c>
      <c r="C9416" s="1" t="n">
        <v>11</v>
      </c>
      <c r="D9416" s="1" t="s">
        <v>3063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3280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5" t="n">
        <v>46267</v>
      </c>
      <c r="C9417" s="1" t="n">
        <v>11</v>
      </c>
      <c r="D9417" s="1" t="s">
        <v>3063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3281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5" t="n">
        <v>46267</v>
      </c>
      <c r="C9418" s="1" t="n">
        <v>11</v>
      </c>
      <c r="D9418" s="1" t="s">
        <v>3063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3282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5" t="n">
        <v>46267</v>
      </c>
      <c r="C9419" s="1" t="n">
        <v>11</v>
      </c>
      <c r="D9419" s="1" t="s">
        <v>3063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3283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5" t="n">
        <v>46267</v>
      </c>
      <c r="C9420" s="1" t="n">
        <v>11</v>
      </c>
      <c r="D9420" s="1" t="s">
        <v>3063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5913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5" t="n">
        <v>46267</v>
      </c>
      <c r="C9421" s="1" t="n">
        <v>22</v>
      </c>
      <c r="D9421" s="1" t="s">
        <v>3209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3224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5" t="n">
        <v>46267</v>
      </c>
      <c r="C9422" s="1" t="n">
        <v>22</v>
      </c>
      <c r="D9422" s="1" t="s">
        <v>3209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3225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5" t="n">
        <v>46267</v>
      </c>
      <c r="C9423" s="1" t="n">
        <v>22</v>
      </c>
      <c r="D9423" s="1" t="s">
        <v>3209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3226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5" t="n">
        <v>46267</v>
      </c>
      <c r="C9424" s="1" t="n">
        <v>22</v>
      </c>
      <c r="D9424" s="1" t="s">
        <v>3209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3227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5" t="n">
        <v>46267</v>
      </c>
      <c r="C9425" s="1" t="n">
        <v>22</v>
      </c>
      <c r="D9425" s="1" t="s">
        <v>3209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3210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5" t="n">
        <v>46267</v>
      </c>
      <c r="C9426" s="1" t="n">
        <v>22</v>
      </c>
      <c r="D9426" s="1" t="s">
        <v>3209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3228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5" t="n">
        <v>46267</v>
      </c>
      <c r="C9427" s="1" t="n">
        <v>22</v>
      </c>
      <c r="D9427" s="1" t="s">
        <v>3209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3211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5" t="n">
        <v>46267</v>
      </c>
      <c r="C9428" s="1" t="n">
        <v>22</v>
      </c>
      <c r="D9428" s="1" t="s">
        <v>3209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3212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5" t="n">
        <v>46267</v>
      </c>
      <c r="C9429" s="1" t="n">
        <v>22</v>
      </c>
      <c r="D9429" s="1" t="s">
        <v>3209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3213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5" t="n">
        <v>46267</v>
      </c>
      <c r="C9430" s="1" t="n">
        <v>22</v>
      </c>
      <c r="D9430" s="1" t="s">
        <v>3209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3214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5" t="n">
        <v>46267</v>
      </c>
      <c r="C9431" s="1" t="n">
        <v>22</v>
      </c>
      <c r="D9431" s="1" t="s">
        <v>3209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3215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5" t="n">
        <v>46267</v>
      </c>
      <c r="C9432" s="1" t="n">
        <v>22</v>
      </c>
      <c r="D9432" s="1" t="s">
        <v>3209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3216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5" t="n">
        <v>46267</v>
      </c>
      <c r="C9433" s="1" t="n">
        <v>22</v>
      </c>
      <c r="D9433" s="1" t="s">
        <v>3209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3217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5" t="n">
        <v>46267</v>
      </c>
      <c r="C9434" s="1" t="n">
        <v>22</v>
      </c>
      <c r="D9434" s="1" t="s">
        <v>3209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3218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5" t="n">
        <v>46267</v>
      </c>
      <c r="C9435" s="1" t="n">
        <v>22</v>
      </c>
      <c r="D9435" s="1" t="s">
        <v>3209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3219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5" t="n">
        <v>46267</v>
      </c>
      <c r="C9436" s="1" t="n">
        <v>22</v>
      </c>
      <c r="D9436" s="1" t="s">
        <v>3209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3229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5" t="n">
        <v>46267</v>
      </c>
      <c r="C9437" s="1" t="n">
        <v>22</v>
      </c>
      <c r="D9437" s="1" t="s">
        <v>3209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3220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5" t="n">
        <v>46267</v>
      </c>
      <c r="C9438" s="1" t="n">
        <v>22</v>
      </c>
      <c r="D9438" s="1" t="s">
        <v>3209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3221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5" t="n">
        <v>46267</v>
      </c>
      <c r="C9439" s="1" t="n">
        <v>22</v>
      </c>
      <c r="D9439" s="1" t="s">
        <v>3209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3221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5" t="n">
        <v>46267</v>
      </c>
      <c r="C9440" s="1" t="n">
        <v>22</v>
      </c>
      <c r="D9440" s="1" t="s">
        <v>3209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3222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5" t="n">
        <v>46267</v>
      </c>
      <c r="C9441" s="1" t="n">
        <v>22</v>
      </c>
      <c r="D9441" s="1" t="s">
        <v>3209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3222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5" t="n">
        <v>46267</v>
      </c>
      <c r="C9442" s="1" t="n">
        <v>22</v>
      </c>
      <c r="D9442" s="1" t="s">
        <v>3209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3223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5" t="n">
        <v>46267</v>
      </c>
      <c r="C9443" s="1" t="n">
        <v>22</v>
      </c>
      <c r="D9443" s="1" t="s">
        <v>3209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3223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5" t="n">
        <v>46267</v>
      </c>
      <c r="C9444" s="1" t="n">
        <v>100</v>
      </c>
      <c r="D9444" s="1" t="s">
        <v>3230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3224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5" t="n">
        <v>46267</v>
      </c>
      <c r="C9445" s="1" t="n">
        <v>100</v>
      </c>
      <c r="D9445" s="1" t="s">
        <v>3230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3225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5" t="n">
        <v>46267</v>
      </c>
      <c r="C9446" s="1" t="n">
        <v>100</v>
      </c>
      <c r="D9446" s="1" t="s">
        <v>3230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3226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5" t="n">
        <v>46267</v>
      </c>
      <c r="C9447" s="1" t="n">
        <v>100</v>
      </c>
      <c r="D9447" s="1" t="s">
        <v>3230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3227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5" t="n">
        <v>46267</v>
      </c>
      <c r="C9448" s="1" t="n">
        <v>100</v>
      </c>
      <c r="D9448" s="1" t="s">
        <v>3230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3228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5" t="n">
        <v>46267</v>
      </c>
      <c r="C9449" s="1" t="n">
        <v>100</v>
      </c>
      <c r="D9449" s="1" t="s">
        <v>3230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3221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5" t="n">
        <v>46267</v>
      </c>
      <c r="C9450" s="1" t="n">
        <v>100</v>
      </c>
      <c r="D9450" s="1" t="s">
        <v>3230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3222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5" t="n">
        <v>46267</v>
      </c>
      <c r="C9451" s="1" t="n">
        <v>100</v>
      </c>
      <c r="D9451" s="1" t="s">
        <v>3230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3223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5" t="n">
        <v>46267</v>
      </c>
      <c r="C9452" s="1" t="n">
        <v>100</v>
      </c>
      <c r="D9452" s="1" t="s">
        <v>3230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3210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5" t="n">
        <v>46267</v>
      </c>
      <c r="C9453" s="1" t="n">
        <v>100</v>
      </c>
      <c r="D9453" s="1" t="s">
        <v>3230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3211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5" t="n">
        <v>46267</v>
      </c>
      <c r="C9454" s="1" t="n">
        <v>100</v>
      </c>
      <c r="D9454" s="1" t="s">
        <v>3230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3212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5" t="n">
        <v>46267</v>
      </c>
      <c r="C9455" s="1" t="n">
        <v>100</v>
      </c>
      <c r="D9455" s="1" t="s">
        <v>3230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3213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5" t="n">
        <v>46267</v>
      </c>
      <c r="C9456" s="1" t="n">
        <v>100</v>
      </c>
      <c r="D9456" s="1" t="s">
        <v>3230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3214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5" t="n">
        <v>46267</v>
      </c>
      <c r="C9457" s="1" t="n">
        <v>100</v>
      </c>
      <c r="D9457" s="1" t="s">
        <v>3230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3215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5" t="n">
        <v>46267</v>
      </c>
      <c r="C9458" s="1" t="n">
        <v>100</v>
      </c>
      <c r="D9458" s="1" t="s">
        <v>3230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3216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5" t="n">
        <v>46267</v>
      </c>
      <c r="C9459" s="1" t="n">
        <v>100</v>
      </c>
      <c r="D9459" s="1" t="s">
        <v>3230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3217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5" t="n">
        <v>46267</v>
      </c>
      <c r="C9460" s="1" t="n">
        <v>100</v>
      </c>
      <c r="D9460" s="1" t="s">
        <v>3230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3218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5" t="n">
        <v>46267</v>
      </c>
      <c r="C9461" s="1" t="n">
        <v>100</v>
      </c>
      <c r="D9461" s="1" t="s">
        <v>3230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3219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5" t="n">
        <v>46267</v>
      </c>
      <c r="C9462" s="1" t="n">
        <v>100</v>
      </c>
      <c r="D9462" s="1" t="s">
        <v>3230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3229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5" t="n">
        <v>46267</v>
      </c>
      <c r="C9463" s="1" t="n">
        <v>100</v>
      </c>
      <c r="D9463" s="1" t="s">
        <v>3230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3220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5" t="n">
        <v>46267</v>
      </c>
      <c r="C9464" s="1" t="n">
        <v>100</v>
      </c>
      <c r="D9464" s="1" t="s">
        <v>3230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3221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5" t="n">
        <v>46267</v>
      </c>
      <c r="C9465" s="1" t="n">
        <v>100</v>
      </c>
      <c r="D9465" s="1" t="s">
        <v>3230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3222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5" t="n">
        <v>46267</v>
      </c>
      <c r="C9466" s="1" t="n">
        <v>100</v>
      </c>
      <c r="D9466" s="1" t="s">
        <v>3230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3223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5" t="n">
        <v>46267</v>
      </c>
      <c r="C9467" s="1" t="n">
        <v>171</v>
      </c>
      <c r="D9467" s="1" t="s">
        <v>3290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3260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5" t="n">
        <v>46267</v>
      </c>
      <c r="C9468" s="1" t="n">
        <v>171</v>
      </c>
      <c r="D9468" s="1" t="s">
        <v>3290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5485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5" t="n">
        <v>46268</v>
      </c>
      <c r="C9469" s="1" t="n">
        <v>6</v>
      </c>
      <c r="D9469" s="1" t="s">
        <v>3062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3058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5" t="n">
        <v>46268</v>
      </c>
      <c r="C9470" s="1" t="n">
        <v>6</v>
      </c>
      <c r="D9470" s="1" t="s">
        <v>3062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3059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5" t="n">
        <v>46268</v>
      </c>
      <c r="C9471" s="1" t="n">
        <v>11</v>
      </c>
      <c r="D9471" s="1" t="s">
        <v>3063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3510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5" t="n">
        <v>46268</v>
      </c>
      <c r="C9472" s="1" t="n">
        <v>11</v>
      </c>
      <c r="D9472" s="1" t="s">
        <v>3063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3511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5" t="n">
        <v>46268</v>
      </c>
      <c r="C9473" s="1" t="n">
        <v>11</v>
      </c>
      <c r="D9473" s="1" t="s">
        <v>3063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4366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5" t="n">
        <v>46268</v>
      </c>
      <c r="C9474" s="1" t="n">
        <v>11</v>
      </c>
      <c r="D9474" s="1" t="s">
        <v>3063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3512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5" t="n">
        <v>46268</v>
      </c>
      <c r="C9475" s="1" t="n">
        <v>11</v>
      </c>
      <c r="D9475" s="1" t="s">
        <v>3063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3513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5" t="n">
        <v>46268</v>
      </c>
      <c r="C9476" s="1" t="n">
        <v>11</v>
      </c>
      <c r="D9476" s="1" t="s">
        <v>3063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3254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5" t="n">
        <v>46268</v>
      </c>
      <c r="C9477" s="1" t="n">
        <v>11</v>
      </c>
      <c r="D9477" s="1" t="s">
        <v>3063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5914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5" t="n">
        <v>46268</v>
      </c>
      <c r="C9478" s="1" t="n">
        <v>11</v>
      </c>
      <c r="D9478" s="1" t="s">
        <v>3063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3514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5" t="n">
        <v>46268</v>
      </c>
      <c r="C9479" s="1" t="n">
        <v>11</v>
      </c>
      <c r="D9479" s="1" t="s">
        <v>3063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3255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5" t="n">
        <v>46268</v>
      </c>
      <c r="C9480" s="1" t="n">
        <v>11</v>
      </c>
      <c r="D9480" s="1" t="s">
        <v>3063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3256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5" t="n">
        <v>46268</v>
      </c>
      <c r="C9481" s="1" t="n">
        <v>11</v>
      </c>
      <c r="D9481" s="1" t="s">
        <v>3063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3239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5" t="n">
        <v>46268</v>
      </c>
      <c r="C9482" s="1" t="n">
        <v>11</v>
      </c>
      <c r="D9482" s="1" t="s">
        <v>3063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3240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5" t="n">
        <v>46268</v>
      </c>
      <c r="C9483" s="1" t="n">
        <v>11</v>
      </c>
      <c r="D9483" s="1" t="s">
        <v>3063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3241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5" t="n">
        <v>46268</v>
      </c>
      <c r="C9484" s="1" t="n">
        <v>11</v>
      </c>
      <c r="D9484" s="1" t="s">
        <v>3063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3242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5" t="n">
        <v>46268</v>
      </c>
      <c r="C9485" s="1" t="n">
        <v>11</v>
      </c>
      <c r="D9485" s="1" t="s">
        <v>3063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3243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5" t="n">
        <v>46268</v>
      </c>
      <c r="C9486" s="1" t="n">
        <v>11</v>
      </c>
      <c r="D9486" s="1" t="s">
        <v>3063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3244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5" t="n">
        <v>46268</v>
      </c>
      <c r="C9487" s="1" t="n">
        <v>11</v>
      </c>
      <c r="D9487" s="1" t="s">
        <v>3063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3245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5" t="n">
        <v>46269</v>
      </c>
      <c r="C9488" s="1" t="n">
        <v>1</v>
      </c>
      <c r="D9488" s="1" t="s">
        <v>3090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3091</v>
      </c>
      <c r="N9488" s="1" t="n">
        <v>180</v>
      </c>
      <c r="O9488" s="1" t="n">
        <v>270</v>
      </c>
    </row>
    <row r="9489" customFormat="false" ht="15" hidden="false" customHeight="true" outlineLevel="0" collapsed="false">
      <c r="A9489" s="1" t="n">
        <v>3</v>
      </c>
      <c r="B9489" s="15" t="n">
        <v>46269</v>
      </c>
      <c r="C9489" s="1" t="n">
        <v>6</v>
      </c>
      <c r="D9489" s="1" t="s">
        <v>3062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3057</v>
      </c>
      <c r="N9489" s="1" t="n">
        <v>6</v>
      </c>
      <c r="O9489" s="1" t="n">
        <v>15</v>
      </c>
    </row>
    <row r="9490" customFormat="false" ht="15" hidden="false" customHeight="true" outlineLevel="0" collapsed="false">
      <c r="A9490" s="1" t="n">
        <v>3</v>
      </c>
      <c r="B9490" s="15" t="n">
        <v>46269</v>
      </c>
      <c r="C9490" s="1" t="n">
        <v>6</v>
      </c>
      <c r="D9490" s="1" t="s">
        <v>3062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3058</v>
      </c>
      <c r="N9490" s="1" t="n">
        <v>6</v>
      </c>
      <c r="O9490" s="1" t="n">
        <v>42</v>
      </c>
    </row>
    <row r="9491" customFormat="false" ht="15" hidden="false" customHeight="true" outlineLevel="0" collapsed="false">
      <c r="A9491" s="1" t="n">
        <v>3</v>
      </c>
      <c r="B9491" s="15" t="n">
        <v>46269</v>
      </c>
      <c r="C9491" s="1" t="n">
        <v>6</v>
      </c>
      <c r="D9491" s="1" t="s">
        <v>3062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3059</v>
      </c>
      <c r="N9491" s="1" t="n">
        <v>50</v>
      </c>
      <c r="O9491" s="1" t="n">
        <v>100</v>
      </c>
    </row>
    <row r="9492" customFormat="false" ht="15" hidden="false" customHeight="true" outlineLevel="0" collapsed="false">
      <c r="A9492" s="1" t="n">
        <v>3</v>
      </c>
      <c r="B9492" s="15" t="n">
        <v>46269</v>
      </c>
      <c r="C9492" s="1" t="n">
        <v>6</v>
      </c>
      <c r="D9492" s="1" t="s">
        <v>3062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3060</v>
      </c>
      <c r="N9492" s="1" t="n">
        <v>20</v>
      </c>
      <c r="O9492" s="1" t="n">
        <v>125</v>
      </c>
    </row>
    <row r="9493" customFormat="false" ht="15" hidden="false" customHeight="true" outlineLevel="0" collapsed="false">
      <c r="A9493" s="1" t="n">
        <v>3</v>
      </c>
      <c r="B9493" s="15" t="n">
        <v>46269</v>
      </c>
      <c r="C9493" s="1" t="n">
        <v>6</v>
      </c>
      <c r="D9493" s="1" t="s">
        <v>3062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3061</v>
      </c>
      <c r="N9493" s="1" t="n">
        <v>20</v>
      </c>
      <c r="O9493" s="1" t="n">
        <v>300</v>
      </c>
    </row>
    <row r="9494" customFormat="false" ht="15" hidden="false" customHeight="true" outlineLevel="0" collapsed="false">
      <c r="A9494" s="1" t="n">
        <v>3</v>
      </c>
      <c r="B9494" s="15" t="n">
        <v>46269</v>
      </c>
      <c r="C9494" s="1" t="n">
        <v>6</v>
      </c>
      <c r="D9494" s="1" t="s">
        <v>3062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3094</v>
      </c>
      <c r="N9494" s="1" t="n">
        <v>5</v>
      </c>
      <c r="O9494" s="1" t="n">
        <v>40</v>
      </c>
    </row>
    <row r="9495" customFormat="false" ht="15" hidden="false" customHeight="true" outlineLevel="0" collapsed="false">
      <c r="A9495" s="1" t="n">
        <v>3</v>
      </c>
      <c r="B9495" s="15" t="n">
        <v>46269</v>
      </c>
      <c r="C9495" s="1" t="n">
        <v>6</v>
      </c>
      <c r="D9495" s="1" t="s">
        <v>3062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3246</v>
      </c>
      <c r="N9495" s="1" t="n">
        <v>10</v>
      </c>
      <c r="O9495" s="1" t="n">
        <v>110</v>
      </c>
    </row>
    <row r="9496" customFormat="false" ht="15" hidden="false" customHeight="true" outlineLevel="0" collapsed="false">
      <c r="A9496" s="1" t="n">
        <v>3</v>
      </c>
      <c r="B9496" s="15" t="n">
        <v>46269</v>
      </c>
      <c r="C9496" s="1" t="n">
        <v>6</v>
      </c>
      <c r="D9496" s="1" t="s">
        <v>3062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3098</v>
      </c>
      <c r="N9496" s="1" t="n">
        <v>17.14</v>
      </c>
      <c r="O9496" s="1" t="n">
        <v>102.5</v>
      </c>
    </row>
    <row r="9497" customFormat="false" ht="15" hidden="false" customHeight="true" outlineLevel="0" collapsed="false">
      <c r="A9497" s="1" t="n">
        <v>3</v>
      </c>
      <c r="B9497" s="15" t="n">
        <v>46269</v>
      </c>
      <c r="C9497" s="1" t="n">
        <v>6</v>
      </c>
      <c r="D9497" s="1" t="s">
        <v>3062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3099</v>
      </c>
      <c r="N9497" s="1" t="n">
        <v>20</v>
      </c>
      <c r="O9497" s="1" t="n">
        <v>130</v>
      </c>
    </row>
    <row r="9498" customFormat="false" ht="15" hidden="false" customHeight="true" outlineLevel="0" collapsed="false">
      <c r="A9498" s="1" t="n">
        <v>3</v>
      </c>
      <c r="B9498" s="15" t="n">
        <v>46269</v>
      </c>
      <c r="C9498" s="1" t="n">
        <v>6</v>
      </c>
      <c r="D9498" s="1" t="s">
        <v>3062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3247</v>
      </c>
      <c r="N9498" s="1" t="n">
        <v>15</v>
      </c>
      <c r="O9498" s="1" t="n">
        <v>180</v>
      </c>
    </row>
    <row r="9499" customFormat="false" ht="15" hidden="false" customHeight="true" outlineLevel="0" collapsed="false">
      <c r="A9499" s="1" t="n">
        <v>3</v>
      </c>
      <c r="B9499" s="15" t="n">
        <v>46269</v>
      </c>
      <c r="C9499" s="1" t="n">
        <v>6</v>
      </c>
      <c r="D9499" s="1" t="s">
        <v>3062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3101</v>
      </c>
      <c r="N9499" s="1" t="n">
        <v>15</v>
      </c>
      <c r="O9499" s="1" t="n">
        <v>120</v>
      </c>
    </row>
    <row r="9500" customFormat="false" ht="15" hidden="false" customHeight="true" outlineLevel="0" collapsed="false">
      <c r="A9500" s="1" t="n">
        <v>3</v>
      </c>
      <c r="B9500" s="15" t="n">
        <v>46269</v>
      </c>
      <c r="C9500" s="1" t="n">
        <v>6</v>
      </c>
      <c r="D9500" s="1" t="s">
        <v>3062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3102</v>
      </c>
      <c r="N9500" s="1" t="n">
        <v>10</v>
      </c>
      <c r="O9500" s="1" t="n">
        <v>250</v>
      </c>
    </row>
    <row r="9501" customFormat="false" ht="15" hidden="false" customHeight="true" outlineLevel="0" collapsed="false">
      <c r="A9501" s="1" t="n">
        <v>3</v>
      </c>
      <c r="B9501" s="15" t="n">
        <v>46269</v>
      </c>
      <c r="C9501" s="1" t="n">
        <v>6</v>
      </c>
      <c r="D9501" s="1" t="s">
        <v>3062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3103</v>
      </c>
      <c r="N9501" s="1" t="n">
        <v>10</v>
      </c>
      <c r="O9501" s="1" t="n">
        <v>120</v>
      </c>
    </row>
    <row r="9502" customFormat="false" ht="15" hidden="false" customHeight="true" outlineLevel="0" collapsed="false">
      <c r="A9502" s="1" t="n">
        <v>3</v>
      </c>
      <c r="B9502" s="15" t="n">
        <v>46269</v>
      </c>
      <c r="C9502" s="1" t="n">
        <v>6</v>
      </c>
      <c r="D9502" s="1" t="s">
        <v>3062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3250</v>
      </c>
      <c r="N9502" s="1" t="n">
        <v>40</v>
      </c>
      <c r="O9502" s="1" t="n">
        <v>320</v>
      </c>
    </row>
    <row r="9503" customFormat="false" ht="15" hidden="false" customHeight="true" outlineLevel="0" collapsed="false">
      <c r="A9503" s="1" t="n">
        <v>3</v>
      </c>
      <c r="B9503" s="15" t="n">
        <v>46269</v>
      </c>
      <c r="C9503" s="1" t="n">
        <v>6</v>
      </c>
      <c r="D9503" s="1" t="s">
        <v>3062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3105</v>
      </c>
      <c r="N9503" s="1" t="n">
        <v>10</v>
      </c>
      <c r="O9503" s="1" t="n">
        <v>60</v>
      </c>
    </row>
    <row r="9504" customFormat="false" ht="15" hidden="false" customHeight="true" outlineLevel="0" collapsed="false">
      <c r="A9504" s="1" t="n">
        <v>3</v>
      </c>
      <c r="B9504" s="15" t="n">
        <v>46269</v>
      </c>
      <c r="C9504" s="1" t="n">
        <v>6</v>
      </c>
      <c r="D9504" s="1" t="s">
        <v>3062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3107</v>
      </c>
      <c r="N9504" s="1" t="n">
        <v>20</v>
      </c>
      <c r="O9504" s="1" t="n">
        <v>120</v>
      </c>
    </row>
    <row r="9505" customFormat="false" ht="15" hidden="false" customHeight="true" outlineLevel="0" collapsed="false">
      <c r="A9505" s="1" t="n">
        <v>3</v>
      </c>
      <c r="B9505" s="15" t="n">
        <v>46269</v>
      </c>
      <c r="C9505" s="1" t="n">
        <v>6</v>
      </c>
      <c r="D9505" s="1" t="s">
        <v>3062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3251</v>
      </c>
      <c r="N9505" s="1" t="n">
        <v>7.9</v>
      </c>
      <c r="O9505" s="1" t="n">
        <v>102.5</v>
      </c>
    </row>
    <row r="9506" customFormat="false" ht="15" hidden="false" customHeight="true" outlineLevel="0" collapsed="false">
      <c r="A9506" s="1" t="n">
        <v>3</v>
      </c>
      <c r="B9506" s="15" t="n">
        <v>46269</v>
      </c>
      <c r="C9506" s="1" t="n">
        <v>11</v>
      </c>
      <c r="D9506" s="1" t="s">
        <v>3063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3112</v>
      </c>
      <c r="N9506" s="1" t="n">
        <v>20</v>
      </c>
      <c r="O9506" s="1" t="n">
        <v>240</v>
      </c>
    </row>
    <row r="9507" customFormat="false" ht="15" hidden="false" customHeight="true" outlineLevel="0" collapsed="false">
      <c r="A9507" s="1" t="n">
        <v>3</v>
      </c>
      <c r="B9507" s="15" t="n">
        <v>46269</v>
      </c>
      <c r="C9507" s="1" t="n">
        <v>11</v>
      </c>
      <c r="D9507" s="1" t="s">
        <v>3063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3292</v>
      </c>
      <c r="N9507" s="1" t="n">
        <v>360</v>
      </c>
      <c r="O9507" s="1" t="n">
        <v>185</v>
      </c>
    </row>
    <row r="9508" customFormat="false" ht="15" hidden="false" customHeight="true" outlineLevel="0" collapsed="false">
      <c r="A9508" s="1" t="n">
        <v>3</v>
      </c>
      <c r="B9508" s="15" t="n">
        <v>46269</v>
      </c>
      <c r="C9508" s="1" t="n">
        <v>11</v>
      </c>
      <c r="D9508" s="1" t="s">
        <v>3063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3293</v>
      </c>
      <c r="N9508" s="1" t="n">
        <v>1440</v>
      </c>
      <c r="O9508" s="1" t="n">
        <v>720</v>
      </c>
    </row>
    <row r="9509" customFormat="false" ht="15" hidden="false" customHeight="true" outlineLevel="0" collapsed="false">
      <c r="A9509" s="1" t="n">
        <v>3</v>
      </c>
      <c r="B9509" s="15" t="n">
        <v>46269</v>
      </c>
      <c r="C9509" s="1" t="n">
        <v>11</v>
      </c>
      <c r="D9509" s="1" t="s">
        <v>3063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3444</v>
      </c>
      <c r="N9509" s="1" t="n">
        <v>10</v>
      </c>
      <c r="O9509" s="1" t="n">
        <v>240</v>
      </c>
    </row>
    <row r="9510" customFormat="false" ht="15" hidden="false" customHeight="true" outlineLevel="0" collapsed="false">
      <c r="A9510" s="1" t="n">
        <v>3</v>
      </c>
      <c r="B9510" s="15" t="n">
        <v>46269</v>
      </c>
      <c r="C9510" s="1" t="n">
        <v>11</v>
      </c>
      <c r="D9510" s="1" t="s">
        <v>3063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3341</v>
      </c>
      <c r="N9510" s="1" t="n">
        <v>18</v>
      </c>
      <c r="O9510" s="1" t="n">
        <v>180</v>
      </c>
    </row>
    <row r="9511" customFormat="false" ht="15" hidden="false" customHeight="true" outlineLevel="0" collapsed="false">
      <c r="A9511" s="1" t="n">
        <v>3</v>
      </c>
      <c r="B9511" s="15" t="n">
        <v>46269</v>
      </c>
      <c r="C9511" s="1" t="n">
        <v>11</v>
      </c>
      <c r="D9511" s="1" t="s">
        <v>3063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4501</v>
      </c>
      <c r="N9511" s="1" t="n">
        <v>9</v>
      </c>
      <c r="O9511" s="1" t="n">
        <v>130</v>
      </c>
    </row>
    <row r="9512" customFormat="false" ht="15" hidden="false" customHeight="true" outlineLevel="0" collapsed="false">
      <c r="A9512" s="1" t="n">
        <v>3</v>
      </c>
      <c r="B9512" s="15" t="n">
        <v>46269</v>
      </c>
      <c r="C9512" s="1" t="n">
        <v>11</v>
      </c>
      <c r="D9512" s="1" t="s">
        <v>3063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3133</v>
      </c>
      <c r="N9512" s="1" t="n">
        <v>67.8</v>
      </c>
      <c r="O9512" s="1" t="n">
        <v>2169.6</v>
      </c>
    </row>
    <row r="9513" customFormat="false" ht="15" hidden="false" customHeight="true" outlineLevel="0" collapsed="false">
      <c r="A9513" s="1" t="n">
        <v>3</v>
      </c>
      <c r="B9513" s="15" t="n">
        <v>46269</v>
      </c>
      <c r="C9513" s="1" t="n">
        <v>11</v>
      </c>
      <c r="D9513" s="1" t="s">
        <v>3063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3135</v>
      </c>
      <c r="N9513" s="1" t="n">
        <v>49.15</v>
      </c>
      <c r="O9513" s="1" t="n">
        <v>1081.3</v>
      </c>
    </row>
    <row r="9514" customFormat="false" ht="15" hidden="false" customHeight="true" outlineLevel="0" collapsed="false">
      <c r="A9514" s="1" t="n">
        <v>3</v>
      </c>
      <c r="B9514" s="15" t="n">
        <v>46269</v>
      </c>
      <c r="C9514" s="1" t="n">
        <v>11</v>
      </c>
      <c r="D9514" s="1" t="s">
        <v>3063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3358</v>
      </c>
      <c r="N9514" s="1" t="n">
        <v>32.95</v>
      </c>
      <c r="O9514" s="1" t="n">
        <v>642.53</v>
      </c>
    </row>
    <row r="9515" customFormat="false" ht="15" hidden="false" customHeight="true" outlineLevel="0" collapsed="false">
      <c r="A9515" s="1" t="n">
        <v>3</v>
      </c>
      <c r="B9515" s="15" t="n">
        <v>46269</v>
      </c>
      <c r="C9515" s="1" t="n">
        <v>11</v>
      </c>
      <c r="D9515" s="1" t="s">
        <v>3063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3492</v>
      </c>
      <c r="N9515" s="1" t="n">
        <v>20</v>
      </c>
      <c r="O9515" s="1" t="n">
        <v>159.45</v>
      </c>
    </row>
    <row r="9516" customFormat="false" ht="15" hidden="false" customHeight="true" outlineLevel="0" collapsed="false">
      <c r="A9516" s="1" t="n">
        <v>3</v>
      </c>
      <c r="B9516" s="15" t="n">
        <v>46269</v>
      </c>
      <c r="C9516" s="1" t="n">
        <v>11</v>
      </c>
      <c r="D9516" s="1" t="s">
        <v>3063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3149</v>
      </c>
      <c r="N9516" s="1" t="n">
        <v>20</v>
      </c>
      <c r="O9516" s="1" t="n">
        <v>159.45</v>
      </c>
    </row>
    <row r="9517" customFormat="false" ht="15" hidden="false" customHeight="true" outlineLevel="0" collapsed="false">
      <c r="A9517" s="1" t="n">
        <v>3</v>
      </c>
      <c r="B9517" s="15" t="n">
        <v>46269</v>
      </c>
      <c r="C9517" s="1" t="n">
        <v>11</v>
      </c>
      <c r="D9517" s="1" t="s">
        <v>3063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3495</v>
      </c>
      <c r="N9517" s="1" t="n">
        <v>20</v>
      </c>
      <c r="O9517" s="1" t="n">
        <v>159.45</v>
      </c>
    </row>
    <row r="9518" customFormat="false" ht="15" hidden="false" customHeight="true" outlineLevel="0" collapsed="false">
      <c r="A9518" s="1" t="n">
        <v>3</v>
      </c>
      <c r="B9518" s="15" t="n">
        <v>46269</v>
      </c>
      <c r="C9518" s="1" t="n">
        <v>11</v>
      </c>
      <c r="D9518" s="1" t="s">
        <v>3063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3151</v>
      </c>
      <c r="N9518" s="1" t="n">
        <v>20</v>
      </c>
      <c r="O9518" s="1" t="n">
        <v>111.19</v>
      </c>
    </row>
    <row r="9519" customFormat="false" ht="15" hidden="false" customHeight="true" outlineLevel="0" collapsed="false">
      <c r="A9519" s="1" t="n">
        <v>3</v>
      </c>
      <c r="B9519" s="15" t="n">
        <v>46269</v>
      </c>
      <c r="C9519" s="1" t="n">
        <v>11</v>
      </c>
      <c r="D9519" s="1" t="s">
        <v>3063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5915</v>
      </c>
      <c r="N9519" s="1" t="n">
        <v>30</v>
      </c>
      <c r="O9519" s="1" t="n">
        <v>78.68</v>
      </c>
    </row>
    <row r="9520" customFormat="false" ht="15" hidden="false" customHeight="true" outlineLevel="0" collapsed="false">
      <c r="A9520" s="1" t="n">
        <v>3</v>
      </c>
      <c r="B9520" s="15" t="n">
        <v>46269</v>
      </c>
      <c r="C9520" s="1" t="n">
        <v>11</v>
      </c>
      <c r="D9520" s="1" t="s">
        <v>3063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5916</v>
      </c>
      <c r="N9520" s="1" t="n">
        <v>16</v>
      </c>
      <c r="O9520" s="1" t="n">
        <v>82.24</v>
      </c>
    </row>
    <row r="9521" customFormat="false" ht="15" hidden="false" customHeight="true" outlineLevel="0" collapsed="false">
      <c r="A9521" s="1" t="n">
        <v>3</v>
      </c>
      <c r="B9521" s="15" t="n">
        <v>46269</v>
      </c>
      <c r="C9521" s="1" t="n">
        <v>11</v>
      </c>
      <c r="D9521" s="1" t="s">
        <v>3063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5917</v>
      </c>
      <c r="N9521" s="1" t="n">
        <v>16</v>
      </c>
      <c r="O9521" s="1" t="n">
        <v>82.24</v>
      </c>
    </row>
    <row r="9522" customFormat="false" ht="15" hidden="false" customHeight="true" outlineLevel="0" collapsed="false">
      <c r="A9522" s="1" t="n">
        <v>3</v>
      </c>
      <c r="B9522" s="15" t="n">
        <v>46269</v>
      </c>
      <c r="C9522" s="1" t="n">
        <v>11</v>
      </c>
      <c r="D9522" s="1" t="s">
        <v>3063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3497</v>
      </c>
      <c r="N9522" s="1" t="n">
        <v>20</v>
      </c>
      <c r="O9522" s="1" t="n">
        <v>56.65</v>
      </c>
    </row>
    <row r="9523" customFormat="false" ht="15" hidden="false" customHeight="true" outlineLevel="0" collapsed="false">
      <c r="A9523" s="1" t="n">
        <v>3</v>
      </c>
      <c r="B9523" s="15" t="n">
        <v>46269</v>
      </c>
      <c r="C9523" s="1" t="n">
        <v>11</v>
      </c>
      <c r="D9523" s="1" t="s">
        <v>3063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4607</v>
      </c>
      <c r="N9523" s="1" t="n">
        <v>8</v>
      </c>
      <c r="O9523" s="1" t="n">
        <v>54.55</v>
      </c>
    </row>
    <row r="9524" customFormat="false" ht="15" hidden="false" customHeight="true" outlineLevel="0" collapsed="false">
      <c r="A9524" s="1" t="n">
        <v>3</v>
      </c>
      <c r="B9524" s="15" t="n">
        <v>46269</v>
      </c>
      <c r="C9524" s="1" t="n">
        <v>11</v>
      </c>
      <c r="D9524" s="1" t="s">
        <v>3063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3474</v>
      </c>
      <c r="N9524" s="1" t="n">
        <v>4</v>
      </c>
      <c r="O9524" s="1" t="n">
        <v>50.35</v>
      </c>
    </row>
    <row r="9525" customFormat="false" ht="15" hidden="false" customHeight="true" outlineLevel="0" collapsed="false">
      <c r="A9525" s="1" t="n">
        <v>3</v>
      </c>
      <c r="B9525" s="15" t="n">
        <v>46269</v>
      </c>
      <c r="C9525" s="1" t="n">
        <v>11</v>
      </c>
      <c r="D9525" s="1" t="s">
        <v>3063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3155</v>
      </c>
      <c r="N9525" s="1" t="n">
        <v>2</v>
      </c>
      <c r="O9525" s="1" t="n">
        <v>39.86</v>
      </c>
    </row>
    <row r="9526" customFormat="false" ht="15" hidden="false" customHeight="true" outlineLevel="0" collapsed="false">
      <c r="A9526" s="1" t="n">
        <v>3</v>
      </c>
      <c r="B9526" s="15" t="n">
        <v>46269</v>
      </c>
      <c r="C9526" s="1" t="n">
        <v>11</v>
      </c>
      <c r="D9526" s="1" t="s">
        <v>3063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3476</v>
      </c>
      <c r="N9526" s="1" t="n">
        <v>4</v>
      </c>
      <c r="O9526" s="1" t="n">
        <v>50.35</v>
      </c>
    </row>
    <row r="9527" customFormat="false" ht="15" hidden="false" customHeight="true" outlineLevel="0" collapsed="false">
      <c r="A9527" s="1" t="n">
        <v>3</v>
      </c>
      <c r="B9527" s="15" t="n">
        <v>46269</v>
      </c>
      <c r="C9527" s="1" t="n">
        <v>11</v>
      </c>
      <c r="D9527" s="1" t="s">
        <v>3063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4608</v>
      </c>
      <c r="N9527" s="1" t="n">
        <v>2</v>
      </c>
      <c r="O9527" s="1" t="n">
        <v>39.86</v>
      </c>
    </row>
    <row r="9528" customFormat="false" ht="15" hidden="false" customHeight="true" outlineLevel="0" collapsed="false">
      <c r="A9528" s="1" t="n">
        <v>3</v>
      </c>
      <c r="B9528" s="15" t="n">
        <v>46269</v>
      </c>
      <c r="C9528" s="1" t="n">
        <v>11</v>
      </c>
      <c r="D9528" s="1" t="s">
        <v>3063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3155</v>
      </c>
      <c r="N9528" s="1" t="n">
        <v>2</v>
      </c>
      <c r="O9528" s="1" t="n">
        <v>39.86</v>
      </c>
    </row>
    <row r="9529" customFormat="false" ht="15" hidden="false" customHeight="true" outlineLevel="0" collapsed="false">
      <c r="A9529" s="1" t="n">
        <v>3</v>
      </c>
      <c r="B9529" s="15" t="n">
        <v>46269</v>
      </c>
      <c r="C9529" s="1" t="n">
        <v>11</v>
      </c>
      <c r="D9529" s="1" t="s">
        <v>3063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3477</v>
      </c>
      <c r="N9529" s="1" t="n">
        <v>4</v>
      </c>
      <c r="O9529" s="1" t="n">
        <v>50.35</v>
      </c>
    </row>
    <row r="9530" customFormat="false" ht="15" hidden="false" customHeight="true" outlineLevel="0" collapsed="false">
      <c r="A9530" s="1" t="n">
        <v>3</v>
      </c>
      <c r="B9530" s="15" t="n">
        <v>46269</v>
      </c>
      <c r="C9530" s="1" t="n">
        <v>11</v>
      </c>
      <c r="D9530" s="1" t="s">
        <v>3063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4442</v>
      </c>
      <c r="N9530" s="1" t="n">
        <v>4</v>
      </c>
      <c r="O9530" s="1" t="n">
        <v>50.35</v>
      </c>
    </row>
    <row r="9531" customFormat="false" ht="15" hidden="false" customHeight="true" outlineLevel="0" collapsed="false">
      <c r="A9531" s="1" t="n">
        <v>3</v>
      </c>
      <c r="B9531" s="15" t="n">
        <v>46269</v>
      </c>
      <c r="C9531" s="1" t="n">
        <v>11</v>
      </c>
      <c r="D9531" s="1" t="s">
        <v>3063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3478</v>
      </c>
      <c r="N9531" s="1" t="n">
        <v>4</v>
      </c>
      <c r="O9531" s="1" t="n">
        <v>50.35</v>
      </c>
    </row>
    <row r="9532" customFormat="false" ht="15" hidden="false" customHeight="true" outlineLevel="0" collapsed="false">
      <c r="A9532" s="1" t="n">
        <v>3</v>
      </c>
      <c r="B9532" s="15" t="n">
        <v>46269</v>
      </c>
      <c r="C9532" s="1" t="n">
        <v>11</v>
      </c>
      <c r="D9532" s="1" t="s">
        <v>3063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3156</v>
      </c>
      <c r="N9532" s="1" t="n">
        <v>2</v>
      </c>
      <c r="O9532" s="1" t="n">
        <v>39.86</v>
      </c>
    </row>
    <row r="9533" customFormat="false" ht="15" hidden="false" customHeight="true" outlineLevel="0" collapsed="false">
      <c r="A9533" s="1" t="n">
        <v>3</v>
      </c>
      <c r="B9533" s="15" t="n">
        <v>46269</v>
      </c>
      <c r="C9533" s="1" t="n">
        <v>11</v>
      </c>
      <c r="D9533" s="1" t="s">
        <v>3063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4006</v>
      </c>
      <c r="N9533" s="1" t="n">
        <v>4</v>
      </c>
      <c r="O9533" s="1" t="n">
        <v>50.35</v>
      </c>
    </row>
    <row r="9534" customFormat="false" ht="15" hidden="false" customHeight="true" outlineLevel="0" collapsed="false">
      <c r="A9534" s="1" t="n">
        <v>3</v>
      </c>
      <c r="B9534" s="15" t="n">
        <v>46269</v>
      </c>
      <c r="C9534" s="1" t="n">
        <v>11</v>
      </c>
      <c r="D9534" s="1" t="s">
        <v>3063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3159</v>
      </c>
      <c r="N9534" s="1" t="n">
        <v>2</v>
      </c>
      <c r="O9534" s="1" t="n">
        <v>39.86</v>
      </c>
    </row>
    <row r="9535" customFormat="false" ht="15" hidden="false" customHeight="true" outlineLevel="0" collapsed="false">
      <c r="A9535" s="1" t="n">
        <v>3</v>
      </c>
      <c r="B9535" s="15" t="n">
        <v>46269</v>
      </c>
      <c r="C9535" s="1" t="n">
        <v>11</v>
      </c>
      <c r="D9535" s="1" t="s">
        <v>3063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4609</v>
      </c>
      <c r="N9535" s="1" t="n">
        <v>2</v>
      </c>
      <c r="O9535" s="1" t="n">
        <v>39.86</v>
      </c>
    </row>
    <row r="9536" customFormat="false" ht="15" hidden="false" customHeight="true" outlineLevel="0" collapsed="false">
      <c r="A9536" s="1" t="n">
        <v>3</v>
      </c>
      <c r="B9536" s="15" t="n">
        <v>46269</v>
      </c>
      <c r="C9536" s="1" t="n">
        <v>11</v>
      </c>
      <c r="D9536" s="1" t="s">
        <v>3063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5692</v>
      </c>
      <c r="N9536" s="1" t="n">
        <v>2</v>
      </c>
      <c r="O9536" s="1" t="n">
        <v>39.86</v>
      </c>
    </row>
    <row r="9537" customFormat="false" ht="15" hidden="false" customHeight="true" outlineLevel="0" collapsed="false">
      <c r="A9537" s="1" t="n">
        <v>3</v>
      </c>
      <c r="B9537" s="15" t="n">
        <v>46269</v>
      </c>
      <c r="C9537" s="1" t="n">
        <v>11</v>
      </c>
      <c r="D9537" s="1" t="s">
        <v>3063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3162</v>
      </c>
      <c r="N9537" s="1" t="n">
        <v>2</v>
      </c>
      <c r="O9537" s="1" t="n">
        <v>39.86</v>
      </c>
    </row>
    <row r="9538" customFormat="false" ht="15" hidden="false" customHeight="true" outlineLevel="0" collapsed="false">
      <c r="A9538" s="1" t="n">
        <v>3</v>
      </c>
      <c r="B9538" s="15" t="n">
        <v>46269</v>
      </c>
      <c r="C9538" s="1" t="n">
        <v>11</v>
      </c>
      <c r="D9538" s="1" t="s">
        <v>3063</v>
      </c>
      <c r="E9538" s="1" t="n">
        <v>616</v>
      </c>
      <c r="F9538" s="1" t="s">
        <v>2740</v>
      </c>
      <c r="I9538" s="1" t="n">
        <v>320421</v>
      </c>
      <c r="J9538" s="1" t="n">
        <v>101297</v>
      </c>
      <c r="K9538" s="1" t="n">
        <v>7897568400365</v>
      </c>
      <c r="L9538" s="1" t="s">
        <v>5918</v>
      </c>
      <c r="N9538" s="1" t="n">
        <v>24</v>
      </c>
      <c r="O9538" s="1" t="n">
        <v>75.66</v>
      </c>
    </row>
    <row r="9539" customFormat="false" ht="15" hidden="false" customHeight="true" outlineLevel="0" collapsed="false">
      <c r="A9539" s="1" t="n">
        <v>3</v>
      </c>
      <c r="B9539" s="15" t="n">
        <v>46269</v>
      </c>
      <c r="C9539" s="1" t="n">
        <v>11</v>
      </c>
      <c r="D9539" s="1" t="s">
        <v>3063</v>
      </c>
      <c r="E9539" s="1" t="n">
        <v>616</v>
      </c>
      <c r="F9539" s="1" t="s">
        <v>2740</v>
      </c>
      <c r="I9539" s="1" t="n">
        <v>320421</v>
      </c>
      <c r="J9539" s="1" t="n">
        <v>102702</v>
      </c>
      <c r="K9539" s="1" t="n">
        <v>7896572010102</v>
      </c>
      <c r="L9539" s="1" t="s">
        <v>5919</v>
      </c>
      <c r="N9539" s="1" t="n">
        <v>5</v>
      </c>
      <c r="O9539" s="1" t="n">
        <v>20.85</v>
      </c>
    </row>
    <row r="9540" customFormat="false" ht="15" hidden="false" customHeight="true" outlineLevel="0" collapsed="false">
      <c r="A9540" s="1" t="n">
        <v>3</v>
      </c>
      <c r="B9540" s="15" t="n">
        <v>46269</v>
      </c>
      <c r="C9540" s="1" t="n">
        <v>11</v>
      </c>
      <c r="D9540" s="1" t="s">
        <v>3063</v>
      </c>
      <c r="E9540" s="1" t="n">
        <v>616</v>
      </c>
      <c r="F9540" s="1" t="s">
        <v>2740</v>
      </c>
      <c r="I9540" s="1" t="n">
        <v>320421</v>
      </c>
      <c r="J9540" s="1" t="n">
        <v>103337</v>
      </c>
      <c r="K9540" s="1" t="n">
        <v>7891153041261</v>
      </c>
      <c r="L9540" s="1" t="s">
        <v>5920</v>
      </c>
      <c r="N9540" s="1" t="n">
        <v>12</v>
      </c>
      <c r="O9540" s="1" t="n">
        <v>52.34</v>
      </c>
    </row>
    <row r="9541" customFormat="false" ht="15" hidden="false" customHeight="true" outlineLevel="0" collapsed="false">
      <c r="A9541" s="1" t="n">
        <v>3</v>
      </c>
      <c r="B9541" s="15" t="n">
        <v>46269</v>
      </c>
      <c r="C9541" s="1" t="n">
        <v>11</v>
      </c>
      <c r="D9541" s="1" t="s">
        <v>3063</v>
      </c>
      <c r="E9541" s="1" t="n">
        <v>616</v>
      </c>
      <c r="F9541" s="1" t="s">
        <v>2740</v>
      </c>
      <c r="I9541" s="1" t="n">
        <v>320421</v>
      </c>
      <c r="J9541" s="1" t="n">
        <v>104399</v>
      </c>
      <c r="K9541" s="1" t="n">
        <v>7891175128780</v>
      </c>
      <c r="L9541" s="1" t="s">
        <v>5921</v>
      </c>
      <c r="N9541" s="1" t="n">
        <v>5</v>
      </c>
      <c r="O9541" s="1" t="n">
        <v>24.74</v>
      </c>
    </row>
    <row r="9542" customFormat="false" ht="15" hidden="false" customHeight="true" outlineLevel="0" collapsed="false">
      <c r="A9542" s="1" t="n">
        <v>3</v>
      </c>
      <c r="B9542" s="15" t="n">
        <v>46269</v>
      </c>
      <c r="C9542" s="1" t="n">
        <v>11</v>
      </c>
      <c r="D9542" s="1" t="s">
        <v>3063</v>
      </c>
      <c r="E9542" s="1" t="n">
        <v>616</v>
      </c>
      <c r="F9542" s="1" t="s">
        <v>2740</v>
      </c>
      <c r="I9542" s="1" t="n">
        <v>320421</v>
      </c>
      <c r="J9542" s="1" t="n">
        <v>105752</v>
      </c>
      <c r="K9542" s="1" t="n">
        <v>7897424080755</v>
      </c>
      <c r="L9542" s="1" t="s">
        <v>5922</v>
      </c>
      <c r="N9542" s="1" t="n">
        <v>12</v>
      </c>
      <c r="O9542" s="1" t="n">
        <v>40.74</v>
      </c>
    </row>
    <row r="9543" customFormat="false" ht="15" hidden="false" customHeight="true" outlineLevel="0" collapsed="false">
      <c r="A9543" s="1" t="n">
        <v>3</v>
      </c>
      <c r="B9543" s="15" t="n">
        <v>46269</v>
      </c>
      <c r="C9543" s="1" t="n">
        <v>11</v>
      </c>
      <c r="D9543" s="1" t="s">
        <v>3063</v>
      </c>
      <c r="E9543" s="1" t="n">
        <v>616</v>
      </c>
      <c r="F9543" s="1" t="s">
        <v>2740</v>
      </c>
      <c r="I9543" s="1" t="n">
        <v>320421</v>
      </c>
      <c r="J9543" s="1" t="n">
        <v>105752</v>
      </c>
      <c r="K9543" s="1" t="n">
        <v>7897424080755</v>
      </c>
      <c r="L9543" s="1" t="s">
        <v>5922</v>
      </c>
      <c r="N9543" s="1" t="n">
        <v>12</v>
      </c>
      <c r="O9543" s="1" t="n">
        <v>40.74</v>
      </c>
    </row>
    <row r="9544" customFormat="false" ht="15" hidden="false" customHeight="true" outlineLevel="0" collapsed="false">
      <c r="A9544" s="1" t="n">
        <v>3</v>
      </c>
      <c r="B9544" s="15" t="n">
        <v>46269</v>
      </c>
      <c r="C9544" s="1" t="n">
        <v>11</v>
      </c>
      <c r="D9544" s="1" t="s">
        <v>3063</v>
      </c>
      <c r="E9544" s="1" t="n">
        <v>616</v>
      </c>
      <c r="F9544" s="1" t="s">
        <v>2740</v>
      </c>
      <c r="I9544" s="1" t="n">
        <v>320421</v>
      </c>
      <c r="J9544" s="1" t="n">
        <v>105760</v>
      </c>
      <c r="K9544" s="1" t="n">
        <v>7897424081387</v>
      </c>
      <c r="L9544" s="1" t="s">
        <v>5923</v>
      </c>
      <c r="N9544" s="1" t="n">
        <v>12</v>
      </c>
      <c r="O9544" s="1" t="n">
        <v>80.32</v>
      </c>
    </row>
    <row r="9545" customFormat="false" ht="15" hidden="false" customHeight="true" outlineLevel="0" collapsed="false">
      <c r="A9545" s="1" t="n">
        <v>3</v>
      </c>
      <c r="B9545" s="15" t="n">
        <v>46269</v>
      </c>
      <c r="C9545" s="1" t="n">
        <v>11</v>
      </c>
      <c r="D9545" s="1" t="s">
        <v>3063</v>
      </c>
      <c r="E9545" s="1" t="n">
        <v>616</v>
      </c>
      <c r="F9545" s="1" t="s">
        <v>2740</v>
      </c>
      <c r="I9545" s="1" t="n">
        <v>320421</v>
      </c>
      <c r="J9545" s="1" t="n">
        <v>106054</v>
      </c>
      <c r="K9545" s="1" t="n">
        <v>7897424081967</v>
      </c>
      <c r="L9545" s="1" t="s">
        <v>5924</v>
      </c>
      <c r="N9545" s="1" t="n">
        <v>12</v>
      </c>
      <c r="O9545" s="1" t="n">
        <v>45.4</v>
      </c>
    </row>
    <row r="9546" customFormat="false" ht="15" hidden="false" customHeight="true" outlineLevel="0" collapsed="false">
      <c r="A9546" s="1" t="n">
        <v>3</v>
      </c>
      <c r="B9546" s="15" t="n">
        <v>46269</v>
      </c>
      <c r="C9546" s="1" t="n">
        <v>11</v>
      </c>
      <c r="D9546" s="1" t="s">
        <v>3063</v>
      </c>
      <c r="E9546" s="1" t="n">
        <v>616</v>
      </c>
      <c r="F9546" s="1" t="s">
        <v>2740</v>
      </c>
      <c r="I9546" s="1" t="n">
        <v>320421</v>
      </c>
      <c r="J9546" s="1" t="n">
        <v>107120</v>
      </c>
      <c r="K9546" s="1" t="n">
        <v>7891175128858</v>
      </c>
      <c r="L9546" s="1" t="s">
        <v>5925</v>
      </c>
      <c r="N9546" s="1" t="n">
        <v>10</v>
      </c>
      <c r="O9546" s="1" t="n">
        <v>49.47</v>
      </c>
    </row>
    <row r="9547" customFormat="false" ht="15" hidden="false" customHeight="true" outlineLevel="0" collapsed="false">
      <c r="A9547" s="1" t="n">
        <v>3</v>
      </c>
      <c r="B9547" s="15" t="n">
        <v>46269</v>
      </c>
      <c r="C9547" s="1" t="n">
        <v>11</v>
      </c>
      <c r="D9547" s="1" t="s">
        <v>3063</v>
      </c>
      <c r="E9547" s="1" t="n">
        <v>616</v>
      </c>
      <c r="F9547" s="1" t="s">
        <v>2740</v>
      </c>
      <c r="I9547" s="1" t="n">
        <v>320421</v>
      </c>
      <c r="J9547" s="1" t="n">
        <v>109153</v>
      </c>
      <c r="K9547" s="1" t="n">
        <v>7896572011291</v>
      </c>
      <c r="L9547" s="1" t="s">
        <v>5919</v>
      </c>
      <c r="N9547" s="1" t="n">
        <v>5</v>
      </c>
      <c r="O9547" s="1" t="n">
        <v>40.74</v>
      </c>
    </row>
    <row r="9548" customFormat="false" ht="15" hidden="false" customHeight="true" outlineLevel="0" collapsed="false">
      <c r="A9548" s="1" t="n">
        <v>3</v>
      </c>
      <c r="B9548" s="15" t="n">
        <v>46269</v>
      </c>
      <c r="C9548" s="1" t="n">
        <v>11</v>
      </c>
      <c r="D9548" s="1" t="s">
        <v>3063</v>
      </c>
      <c r="E9548" s="1" t="n">
        <v>616</v>
      </c>
      <c r="F9548" s="1" t="s">
        <v>2740</v>
      </c>
      <c r="I9548" s="1" t="n">
        <v>320421</v>
      </c>
      <c r="J9548" s="1" t="n">
        <v>12263</v>
      </c>
      <c r="K9548" s="1" t="n">
        <v>7896572011031</v>
      </c>
      <c r="L9548" s="1" t="s">
        <v>5926</v>
      </c>
      <c r="N9548" s="1" t="n">
        <v>5</v>
      </c>
      <c r="O9548" s="1" t="n">
        <v>80.02</v>
      </c>
    </row>
    <row r="9549" customFormat="false" ht="15" hidden="false" customHeight="true" outlineLevel="0" collapsed="false">
      <c r="A9549" s="1" t="n">
        <v>3</v>
      </c>
      <c r="B9549" s="15" t="n">
        <v>46269</v>
      </c>
      <c r="C9549" s="1" t="n">
        <v>11</v>
      </c>
      <c r="D9549" s="1" t="s">
        <v>3063</v>
      </c>
      <c r="E9549" s="1" t="n">
        <v>616</v>
      </c>
      <c r="F9549" s="1" t="s">
        <v>2740</v>
      </c>
      <c r="I9549" s="1" t="n">
        <v>320421</v>
      </c>
      <c r="J9549" s="1" t="n">
        <v>19975</v>
      </c>
      <c r="K9549" s="1" t="n">
        <v>7891175257244</v>
      </c>
      <c r="L9549" s="1" t="s">
        <v>5927</v>
      </c>
      <c r="N9549" s="1" t="n">
        <v>5</v>
      </c>
      <c r="O9549" s="1" t="n">
        <v>24.74</v>
      </c>
    </row>
    <row r="9550" customFormat="false" ht="15" hidden="false" customHeight="true" outlineLevel="0" collapsed="false">
      <c r="A9550" s="1" t="n">
        <v>3</v>
      </c>
      <c r="B9550" s="15" t="n">
        <v>46269</v>
      </c>
      <c r="C9550" s="1" t="n">
        <v>11</v>
      </c>
      <c r="D9550" s="1" t="s">
        <v>3063</v>
      </c>
      <c r="E9550" s="1" t="n">
        <v>616</v>
      </c>
      <c r="F9550" s="1" t="s">
        <v>2740</v>
      </c>
      <c r="I9550" s="1" t="n">
        <v>320421</v>
      </c>
      <c r="J9550" s="1" t="n">
        <v>25024</v>
      </c>
      <c r="K9550" s="1" t="n">
        <v>7891175257237</v>
      </c>
      <c r="L9550" s="1" t="s">
        <v>5928</v>
      </c>
      <c r="N9550" s="1" t="n">
        <v>5</v>
      </c>
      <c r="O9550" s="1" t="n">
        <v>24.74</v>
      </c>
    </row>
    <row r="9551" customFormat="false" ht="15" hidden="false" customHeight="true" outlineLevel="0" collapsed="false">
      <c r="A9551" s="1" t="n">
        <v>3</v>
      </c>
      <c r="B9551" s="15" t="n">
        <v>46269</v>
      </c>
      <c r="C9551" s="1" t="n">
        <v>11</v>
      </c>
      <c r="D9551" s="1" t="s">
        <v>3063</v>
      </c>
      <c r="E9551" s="1" t="n">
        <v>616</v>
      </c>
      <c r="F9551" s="1" t="s">
        <v>2740</v>
      </c>
      <c r="I9551" s="1" t="n">
        <v>320421</v>
      </c>
      <c r="J9551" s="1" t="n">
        <v>26189</v>
      </c>
      <c r="K9551" s="1" t="n">
        <v>7891175185752</v>
      </c>
      <c r="L9551" s="1" t="s">
        <v>5929</v>
      </c>
      <c r="N9551" s="1" t="n">
        <v>5</v>
      </c>
      <c r="O9551" s="1" t="n">
        <v>24.74</v>
      </c>
    </row>
    <row r="9552" customFormat="false" ht="15" hidden="false" customHeight="true" outlineLevel="0" collapsed="false">
      <c r="A9552" s="1" t="n">
        <v>3</v>
      </c>
      <c r="B9552" s="15" t="n">
        <v>46269</v>
      </c>
      <c r="C9552" s="1" t="n">
        <v>11</v>
      </c>
      <c r="D9552" s="1" t="s">
        <v>3063</v>
      </c>
      <c r="E9552" s="1" t="n">
        <v>616</v>
      </c>
      <c r="F9552" s="1" t="s">
        <v>2740</v>
      </c>
      <c r="I9552" s="1" t="n">
        <v>320421</v>
      </c>
      <c r="J9552" s="1" t="n">
        <v>28028</v>
      </c>
      <c r="K9552" s="1" t="n">
        <v>7897424081394</v>
      </c>
      <c r="L9552" s="1" t="s">
        <v>5930</v>
      </c>
      <c r="N9552" s="1" t="n">
        <v>12</v>
      </c>
      <c r="O9552" s="1" t="n">
        <v>80.32</v>
      </c>
    </row>
    <row r="9553" customFormat="false" ht="15" hidden="false" customHeight="true" outlineLevel="0" collapsed="false">
      <c r="A9553" s="1" t="n">
        <v>3</v>
      </c>
      <c r="B9553" s="15" t="n">
        <v>46269</v>
      </c>
      <c r="C9553" s="1" t="n">
        <v>11</v>
      </c>
      <c r="D9553" s="1" t="s">
        <v>3063</v>
      </c>
      <c r="E9553" s="1" t="n">
        <v>616</v>
      </c>
      <c r="F9553" s="1" t="s">
        <v>2740</v>
      </c>
      <c r="I9553" s="1" t="n">
        <v>320421</v>
      </c>
      <c r="J9553" s="1" t="n">
        <v>28286</v>
      </c>
      <c r="K9553" s="1" t="n">
        <v>7897256262084</v>
      </c>
      <c r="L9553" s="1" t="s">
        <v>5931</v>
      </c>
      <c r="N9553" s="1" t="n">
        <v>4</v>
      </c>
      <c r="O9553" s="1" t="n">
        <v>57.04</v>
      </c>
    </row>
    <row r="9554" customFormat="false" ht="15" hidden="false" customHeight="true" outlineLevel="0" collapsed="false">
      <c r="A9554" s="1" t="n">
        <v>3</v>
      </c>
      <c r="B9554" s="15" t="n">
        <v>46269</v>
      </c>
      <c r="C9554" s="1" t="n">
        <v>11</v>
      </c>
      <c r="D9554" s="1" t="s">
        <v>3063</v>
      </c>
      <c r="E9554" s="1" t="n">
        <v>616</v>
      </c>
      <c r="F9554" s="1" t="s">
        <v>2740</v>
      </c>
      <c r="I9554" s="1" t="n">
        <v>320421</v>
      </c>
      <c r="J9554" s="1" t="n">
        <v>30614</v>
      </c>
      <c r="K9554" s="1" t="n">
        <v>7898590650025</v>
      </c>
      <c r="L9554" s="1" t="s">
        <v>5932</v>
      </c>
      <c r="N9554" s="1" t="n">
        <v>80</v>
      </c>
      <c r="O9554" s="1" t="n">
        <v>38.8</v>
      </c>
    </row>
    <row r="9555" customFormat="false" ht="15" hidden="false" customHeight="true" outlineLevel="0" collapsed="false">
      <c r="A9555" s="1" t="n">
        <v>3</v>
      </c>
      <c r="B9555" s="15" t="n">
        <v>46269</v>
      </c>
      <c r="C9555" s="1" t="n">
        <v>11</v>
      </c>
      <c r="D9555" s="1" t="s">
        <v>3063</v>
      </c>
      <c r="E9555" s="1" t="n">
        <v>616</v>
      </c>
      <c r="F9555" s="1" t="s">
        <v>2740</v>
      </c>
      <c r="I9555" s="1" t="n">
        <v>320421</v>
      </c>
      <c r="J9555" s="1" t="n">
        <v>30832</v>
      </c>
      <c r="K9555" s="1" t="n">
        <v>7896572010065</v>
      </c>
      <c r="L9555" s="1" t="s">
        <v>5926</v>
      </c>
      <c r="N9555" s="1" t="n">
        <v>5</v>
      </c>
      <c r="O9555" s="1" t="n">
        <v>38.8</v>
      </c>
    </row>
    <row r="9556" customFormat="false" ht="15" hidden="false" customHeight="true" outlineLevel="0" collapsed="false">
      <c r="A9556" s="1" t="n">
        <v>3</v>
      </c>
      <c r="B9556" s="15" t="n">
        <v>46269</v>
      </c>
      <c r="C9556" s="1" t="n">
        <v>11</v>
      </c>
      <c r="D9556" s="1" t="s">
        <v>3063</v>
      </c>
      <c r="E9556" s="1" t="n">
        <v>616</v>
      </c>
      <c r="F9556" s="1" t="s">
        <v>2740</v>
      </c>
      <c r="I9556" s="1" t="n">
        <v>320421</v>
      </c>
      <c r="J9556" s="1" t="n">
        <v>39579</v>
      </c>
      <c r="K9556" s="1" t="n">
        <v>7891153041391</v>
      </c>
      <c r="L9556" s="1" t="s">
        <v>5933</v>
      </c>
      <c r="N9556" s="1" t="n">
        <v>12</v>
      </c>
      <c r="O9556" s="1" t="n">
        <v>52.38</v>
      </c>
    </row>
    <row r="9557" customFormat="false" ht="15" hidden="false" customHeight="true" outlineLevel="0" collapsed="false">
      <c r="A9557" s="1" t="n">
        <v>3</v>
      </c>
      <c r="B9557" s="15" t="n">
        <v>46269</v>
      </c>
      <c r="C9557" s="1" t="n">
        <v>11</v>
      </c>
      <c r="D9557" s="1" t="s">
        <v>3063</v>
      </c>
      <c r="E9557" s="1" t="n">
        <v>616</v>
      </c>
      <c r="F9557" s="1" t="s">
        <v>2740</v>
      </c>
      <c r="I9557" s="1" t="n">
        <v>320421</v>
      </c>
      <c r="J9557" s="1" t="n">
        <v>46799</v>
      </c>
      <c r="K9557" s="1" t="n">
        <v>7891175128797</v>
      </c>
      <c r="L9557" s="1" t="s">
        <v>5934</v>
      </c>
      <c r="N9557" s="1" t="n">
        <v>5</v>
      </c>
      <c r="O9557" s="1" t="n">
        <v>24.74</v>
      </c>
    </row>
    <row r="9558" customFormat="false" ht="15" hidden="false" customHeight="true" outlineLevel="0" collapsed="false">
      <c r="A9558" s="1" t="n">
        <v>3</v>
      </c>
      <c r="B9558" s="15" t="n">
        <v>46269</v>
      </c>
      <c r="C9558" s="1" t="n">
        <v>11</v>
      </c>
      <c r="D9558" s="1" t="s">
        <v>3063</v>
      </c>
      <c r="E9558" s="1" t="n">
        <v>616</v>
      </c>
      <c r="F9558" s="1" t="s">
        <v>2740</v>
      </c>
      <c r="I9558" s="1" t="n">
        <v>320421</v>
      </c>
      <c r="J9558" s="1" t="n">
        <v>46800</v>
      </c>
      <c r="K9558" s="1" t="n">
        <v>7891175128803</v>
      </c>
      <c r="L9558" s="1" t="s">
        <v>5935</v>
      </c>
      <c r="N9558" s="1" t="n">
        <v>10</v>
      </c>
      <c r="O9558" s="1" t="n">
        <v>49.47</v>
      </c>
    </row>
    <row r="9559" customFormat="false" ht="15" hidden="false" customHeight="true" outlineLevel="0" collapsed="false">
      <c r="A9559" s="1" t="n">
        <v>3</v>
      </c>
      <c r="B9559" s="15" t="n">
        <v>46269</v>
      </c>
      <c r="C9559" s="1" t="n">
        <v>11</v>
      </c>
      <c r="D9559" s="1" t="s">
        <v>3063</v>
      </c>
      <c r="E9559" s="1" t="n">
        <v>616</v>
      </c>
      <c r="F9559" s="1" t="s">
        <v>2740</v>
      </c>
      <c r="I9559" s="1" t="n">
        <v>320421</v>
      </c>
      <c r="J9559" s="1" t="n">
        <v>46802</v>
      </c>
      <c r="K9559" s="1" t="n">
        <v>7891175128810</v>
      </c>
      <c r="L9559" s="1" t="s">
        <v>5936</v>
      </c>
      <c r="N9559" s="1" t="n">
        <v>10</v>
      </c>
      <c r="O9559" s="1" t="n">
        <v>49.47</v>
      </c>
    </row>
    <row r="9560" customFormat="false" ht="15" hidden="false" customHeight="true" outlineLevel="0" collapsed="false">
      <c r="A9560" s="1" t="n">
        <v>3</v>
      </c>
      <c r="B9560" s="15" t="n">
        <v>46269</v>
      </c>
      <c r="C9560" s="1" t="n">
        <v>11</v>
      </c>
      <c r="D9560" s="1" t="s">
        <v>3063</v>
      </c>
      <c r="E9560" s="1" t="n">
        <v>616</v>
      </c>
      <c r="F9560" s="1" t="s">
        <v>2740</v>
      </c>
      <c r="I9560" s="1" t="n">
        <v>320421</v>
      </c>
      <c r="J9560" s="1" t="n">
        <v>48187</v>
      </c>
      <c r="K9560" s="1" t="n">
        <v>7891175128841</v>
      </c>
      <c r="L9560" s="1" t="s">
        <v>5937</v>
      </c>
      <c r="N9560" s="1" t="n">
        <v>5</v>
      </c>
      <c r="O9560" s="1" t="n">
        <v>24.74</v>
      </c>
    </row>
    <row r="9561" customFormat="false" ht="15" hidden="false" customHeight="true" outlineLevel="0" collapsed="false">
      <c r="A9561" s="1" t="n">
        <v>3</v>
      </c>
      <c r="B9561" s="15" t="n">
        <v>46269</v>
      </c>
      <c r="C9561" s="1" t="n">
        <v>11</v>
      </c>
      <c r="D9561" s="1" t="s">
        <v>3063</v>
      </c>
      <c r="E9561" s="1" t="n">
        <v>616</v>
      </c>
      <c r="F9561" s="1" t="s">
        <v>2740</v>
      </c>
      <c r="I9561" s="1" t="n">
        <v>320421</v>
      </c>
      <c r="J9561" s="1" t="n">
        <v>49403</v>
      </c>
      <c r="K9561" s="1" t="n">
        <v>7891153041278</v>
      </c>
      <c r="L9561" s="1" t="s">
        <v>5938</v>
      </c>
      <c r="N9561" s="1" t="n">
        <v>12</v>
      </c>
      <c r="O9561" s="1" t="n">
        <v>52.38</v>
      </c>
    </row>
    <row r="9562" customFormat="false" ht="15" hidden="false" customHeight="true" outlineLevel="0" collapsed="false">
      <c r="A9562" s="1" t="n">
        <v>3</v>
      </c>
      <c r="B9562" s="15" t="n">
        <v>46269</v>
      </c>
      <c r="C9562" s="1" t="n">
        <v>11</v>
      </c>
      <c r="D9562" s="1" t="s">
        <v>3063</v>
      </c>
      <c r="E9562" s="1" t="n">
        <v>616</v>
      </c>
      <c r="F9562" s="1" t="s">
        <v>2740</v>
      </c>
      <c r="I9562" s="1" t="n">
        <v>320421</v>
      </c>
      <c r="J9562" s="1" t="n">
        <v>52730</v>
      </c>
      <c r="K9562" s="1" t="n">
        <v>7891175128827</v>
      </c>
      <c r="L9562" s="1" t="s">
        <v>5939</v>
      </c>
      <c r="N9562" s="1" t="n">
        <v>5</v>
      </c>
      <c r="O9562" s="1" t="n">
        <v>24.74</v>
      </c>
    </row>
    <row r="9563" customFormat="false" ht="15" hidden="false" customHeight="true" outlineLevel="0" collapsed="false">
      <c r="A9563" s="1" t="n">
        <v>3</v>
      </c>
      <c r="B9563" s="15" t="n">
        <v>46269</v>
      </c>
      <c r="C9563" s="1" t="n">
        <v>11</v>
      </c>
      <c r="D9563" s="1" t="s">
        <v>3063</v>
      </c>
      <c r="E9563" s="1" t="n">
        <v>616</v>
      </c>
      <c r="F9563" s="1" t="s">
        <v>2740</v>
      </c>
      <c r="I9563" s="1" t="n">
        <v>320421</v>
      </c>
      <c r="J9563" s="1" t="n">
        <v>57955</v>
      </c>
      <c r="K9563" s="1" t="n">
        <v>7898393923005</v>
      </c>
      <c r="L9563" s="1" t="s">
        <v>5940</v>
      </c>
      <c r="N9563" s="1" t="n">
        <v>6</v>
      </c>
      <c r="O9563" s="1" t="n">
        <v>50.63</v>
      </c>
    </row>
    <row r="9564" customFormat="false" ht="15" hidden="false" customHeight="true" outlineLevel="0" collapsed="false">
      <c r="A9564" s="1" t="n">
        <v>3</v>
      </c>
      <c r="B9564" s="15" t="n">
        <v>46269</v>
      </c>
      <c r="C9564" s="1" t="n">
        <v>11</v>
      </c>
      <c r="D9564" s="1" t="s">
        <v>3063</v>
      </c>
      <c r="E9564" s="1" t="n">
        <v>616</v>
      </c>
      <c r="F9564" s="1" t="s">
        <v>2740</v>
      </c>
      <c r="I9564" s="1" t="n">
        <v>320421</v>
      </c>
      <c r="J9564" s="1" t="n">
        <v>58780</v>
      </c>
      <c r="K9564" s="1" t="n">
        <v>7897975018412</v>
      </c>
      <c r="L9564" s="1" t="s">
        <v>5941</v>
      </c>
      <c r="N9564" s="1" t="n">
        <v>10</v>
      </c>
      <c r="O9564" s="1" t="n">
        <v>43.65</v>
      </c>
    </row>
    <row r="9565" customFormat="false" ht="15" hidden="false" customHeight="true" outlineLevel="0" collapsed="false">
      <c r="A9565" s="1" t="n">
        <v>3</v>
      </c>
      <c r="B9565" s="15" t="n">
        <v>46269</v>
      </c>
      <c r="C9565" s="1" t="n">
        <v>11</v>
      </c>
      <c r="D9565" s="1" t="s">
        <v>3063</v>
      </c>
      <c r="E9565" s="1" t="n">
        <v>616</v>
      </c>
      <c r="F9565" s="1" t="s">
        <v>2740</v>
      </c>
      <c r="I9565" s="1" t="n">
        <v>320421</v>
      </c>
      <c r="J9565" s="1" t="n">
        <v>59660</v>
      </c>
      <c r="K9565" s="1" t="n">
        <v>7897424080786</v>
      </c>
      <c r="L9565" s="1" t="s">
        <v>5942</v>
      </c>
      <c r="N9565" s="1" t="n">
        <v>12</v>
      </c>
      <c r="O9565" s="1" t="n">
        <v>40.74</v>
      </c>
    </row>
    <row r="9566" customFormat="false" ht="15" hidden="false" customHeight="true" outlineLevel="0" collapsed="false">
      <c r="A9566" s="1" t="n">
        <v>3</v>
      </c>
      <c r="B9566" s="15" t="n">
        <v>46269</v>
      </c>
      <c r="C9566" s="1" t="n">
        <v>11</v>
      </c>
      <c r="D9566" s="1" t="s">
        <v>3063</v>
      </c>
      <c r="E9566" s="1" t="n">
        <v>616</v>
      </c>
      <c r="F9566" s="1" t="s">
        <v>2740</v>
      </c>
      <c r="I9566" s="1" t="n">
        <v>320421</v>
      </c>
      <c r="J9566" s="1" t="n">
        <v>60897</v>
      </c>
      <c r="K9566" s="1" t="n">
        <v>7898590650032</v>
      </c>
      <c r="L9566" s="1" t="s">
        <v>5943</v>
      </c>
      <c r="N9566" s="1" t="n">
        <v>40</v>
      </c>
      <c r="O9566" s="1" t="n">
        <v>38.8</v>
      </c>
    </row>
    <row r="9567" customFormat="false" ht="15" hidden="false" customHeight="true" outlineLevel="0" collapsed="false">
      <c r="A9567" s="1" t="n">
        <v>3</v>
      </c>
      <c r="B9567" s="15" t="n">
        <v>46269</v>
      </c>
      <c r="C9567" s="1" t="n">
        <v>11</v>
      </c>
      <c r="D9567" s="1" t="s">
        <v>3063</v>
      </c>
      <c r="E9567" s="1" t="n">
        <v>616</v>
      </c>
      <c r="F9567" s="1" t="s">
        <v>2740</v>
      </c>
      <c r="I9567" s="1" t="n">
        <v>320421</v>
      </c>
      <c r="J9567" s="1" t="n">
        <v>61429</v>
      </c>
      <c r="K9567" s="1" t="n">
        <v>2257877</v>
      </c>
      <c r="L9567" s="1" t="s">
        <v>5944</v>
      </c>
      <c r="N9567" s="1" t="n">
        <v>6</v>
      </c>
      <c r="O9567" s="1" t="n">
        <v>84.39</v>
      </c>
    </row>
    <row r="9568" customFormat="false" ht="15" hidden="false" customHeight="true" outlineLevel="0" collapsed="false">
      <c r="A9568" s="1" t="n">
        <v>3</v>
      </c>
      <c r="B9568" s="15" t="n">
        <v>46269</v>
      </c>
      <c r="C9568" s="1" t="n">
        <v>11</v>
      </c>
      <c r="D9568" s="1" t="s">
        <v>3063</v>
      </c>
      <c r="E9568" s="1" t="n">
        <v>616</v>
      </c>
      <c r="F9568" s="1" t="s">
        <v>2740</v>
      </c>
      <c r="I9568" s="1" t="n">
        <v>320421</v>
      </c>
      <c r="J9568" s="1" t="n">
        <v>61488</v>
      </c>
      <c r="K9568" s="1" t="n">
        <v>7897256292173</v>
      </c>
      <c r="L9568" s="1" t="s">
        <v>5945</v>
      </c>
      <c r="N9568" s="1" t="n">
        <v>2</v>
      </c>
      <c r="O9568" s="1" t="n">
        <v>6.98</v>
      </c>
    </row>
    <row r="9569" customFormat="false" ht="15" hidden="false" customHeight="true" outlineLevel="0" collapsed="false">
      <c r="A9569" s="1" t="n">
        <v>3</v>
      </c>
      <c r="B9569" s="15" t="n">
        <v>46269</v>
      </c>
      <c r="C9569" s="1" t="n">
        <v>11</v>
      </c>
      <c r="D9569" s="1" t="s">
        <v>3063</v>
      </c>
      <c r="E9569" s="1" t="n">
        <v>616</v>
      </c>
      <c r="F9569" s="1" t="s">
        <v>2740</v>
      </c>
      <c r="I9569" s="1" t="n">
        <v>320421</v>
      </c>
      <c r="J9569" s="1" t="n">
        <v>79190</v>
      </c>
      <c r="K9569" s="1" t="n">
        <v>7898573160992</v>
      </c>
      <c r="L9569" s="1" t="s">
        <v>5946</v>
      </c>
      <c r="N9569" s="1" t="n">
        <v>8</v>
      </c>
      <c r="O9569" s="1" t="n">
        <v>35.7</v>
      </c>
    </row>
    <row r="9570" customFormat="false" ht="15" hidden="false" customHeight="true" outlineLevel="0" collapsed="false">
      <c r="A9570" s="1" t="n">
        <v>3</v>
      </c>
      <c r="B9570" s="15" t="n">
        <v>46269</v>
      </c>
      <c r="C9570" s="1" t="n">
        <v>11</v>
      </c>
      <c r="D9570" s="1" t="s">
        <v>3063</v>
      </c>
      <c r="E9570" s="1" t="n">
        <v>616</v>
      </c>
      <c r="F9570" s="1" t="s">
        <v>2740</v>
      </c>
      <c r="I9570" s="1" t="n">
        <v>320421</v>
      </c>
      <c r="J9570" s="1" t="n">
        <v>79191</v>
      </c>
      <c r="K9570" s="1" t="n">
        <v>7898573161012</v>
      </c>
      <c r="L9570" s="1" t="s">
        <v>5947</v>
      </c>
      <c r="N9570" s="1" t="n">
        <v>8</v>
      </c>
      <c r="O9570" s="1" t="n">
        <v>43.46</v>
      </c>
    </row>
    <row r="9571" customFormat="false" ht="15" hidden="false" customHeight="true" outlineLevel="0" collapsed="false">
      <c r="A9571" s="1" t="n">
        <v>3</v>
      </c>
      <c r="B9571" s="15" t="n">
        <v>46269</v>
      </c>
      <c r="C9571" s="1" t="n">
        <v>11</v>
      </c>
      <c r="D9571" s="1" t="s">
        <v>3063</v>
      </c>
      <c r="E9571" s="1" t="n">
        <v>616</v>
      </c>
      <c r="F9571" s="1" t="s">
        <v>2740</v>
      </c>
      <c r="I9571" s="1" t="n">
        <v>320421</v>
      </c>
      <c r="J9571" s="1" t="n">
        <v>79685</v>
      </c>
      <c r="K9571" s="1" t="n">
        <v>7897256213154</v>
      </c>
      <c r="L9571" s="1" t="s">
        <v>5948</v>
      </c>
      <c r="N9571" s="1" t="n">
        <v>5</v>
      </c>
      <c r="O9571" s="1" t="n">
        <v>25.7</v>
      </c>
    </row>
    <row r="9572" customFormat="false" ht="15" hidden="false" customHeight="true" outlineLevel="0" collapsed="false">
      <c r="A9572" s="1" t="n">
        <v>3</v>
      </c>
      <c r="B9572" s="15" t="n">
        <v>46269</v>
      </c>
      <c r="C9572" s="1" t="n">
        <v>11</v>
      </c>
      <c r="D9572" s="1" t="s">
        <v>3063</v>
      </c>
      <c r="E9572" s="1" t="n">
        <v>616</v>
      </c>
      <c r="F9572" s="1" t="s">
        <v>2740</v>
      </c>
      <c r="I9572" s="1" t="n">
        <v>320421</v>
      </c>
      <c r="J9572" s="1" t="n">
        <v>82271</v>
      </c>
      <c r="K9572" s="1" t="n">
        <v>7897256292180</v>
      </c>
      <c r="L9572" s="1" t="s">
        <v>5949</v>
      </c>
      <c r="N9572" s="1" t="n">
        <v>2</v>
      </c>
      <c r="O9572" s="1" t="n">
        <v>6.79</v>
      </c>
    </row>
    <row r="9573" customFormat="false" ht="15" hidden="false" customHeight="true" outlineLevel="0" collapsed="false">
      <c r="A9573" s="1" t="n">
        <v>3</v>
      </c>
      <c r="B9573" s="15" t="n">
        <v>46269</v>
      </c>
      <c r="C9573" s="1" t="n">
        <v>11</v>
      </c>
      <c r="D9573" s="1" t="s">
        <v>3063</v>
      </c>
      <c r="E9573" s="1" t="n">
        <v>616</v>
      </c>
      <c r="F9573" s="1" t="s">
        <v>2740</v>
      </c>
      <c r="I9573" s="1" t="n">
        <v>320421</v>
      </c>
      <c r="J9573" s="1" t="n">
        <v>82272</v>
      </c>
      <c r="K9573" s="1" t="n">
        <v>7897256222330</v>
      </c>
      <c r="L9573" s="1" t="s">
        <v>5950</v>
      </c>
      <c r="N9573" s="1" t="n">
        <v>2</v>
      </c>
      <c r="O9573" s="1" t="n">
        <v>6.79</v>
      </c>
    </row>
    <row r="9574" customFormat="false" ht="15" hidden="false" customHeight="true" outlineLevel="0" collapsed="false">
      <c r="A9574" s="1" t="n">
        <v>3</v>
      </c>
      <c r="B9574" s="15" t="n">
        <v>46269</v>
      </c>
      <c r="C9574" s="1" t="n">
        <v>11</v>
      </c>
      <c r="D9574" s="1" t="s">
        <v>3063</v>
      </c>
      <c r="E9574" s="1" t="n">
        <v>616</v>
      </c>
      <c r="F9574" s="1" t="s">
        <v>2740</v>
      </c>
      <c r="I9574" s="1" t="n">
        <v>320422</v>
      </c>
      <c r="J9574" s="1" t="n">
        <v>10203</v>
      </c>
      <c r="K9574" s="1" t="n">
        <v>7896572014216</v>
      </c>
      <c r="L9574" s="1" t="s">
        <v>5951</v>
      </c>
      <c r="N9574" s="1" t="n">
        <v>12</v>
      </c>
      <c r="O9574" s="1" t="n">
        <v>39.58</v>
      </c>
    </row>
    <row r="9575" customFormat="false" ht="15" hidden="false" customHeight="true" outlineLevel="0" collapsed="false">
      <c r="A9575" s="1" t="n">
        <v>3</v>
      </c>
      <c r="B9575" s="15" t="n">
        <v>46269</v>
      </c>
      <c r="C9575" s="1" t="n">
        <v>11</v>
      </c>
      <c r="D9575" s="1" t="s">
        <v>3063</v>
      </c>
      <c r="E9575" s="1" t="n">
        <v>616</v>
      </c>
      <c r="F9575" s="1" t="s">
        <v>2740</v>
      </c>
      <c r="I9575" s="1" t="n">
        <v>320422</v>
      </c>
      <c r="J9575" s="1" t="n">
        <v>103299</v>
      </c>
      <c r="K9575" s="1" t="n">
        <v>7896572014230</v>
      </c>
      <c r="L9575" s="1" t="s">
        <v>5952</v>
      </c>
      <c r="N9575" s="1" t="n">
        <v>12</v>
      </c>
      <c r="O9575" s="1" t="n">
        <v>66.35</v>
      </c>
    </row>
    <row r="9576" customFormat="false" ht="15" hidden="false" customHeight="true" outlineLevel="0" collapsed="false">
      <c r="A9576" s="1" t="n">
        <v>3</v>
      </c>
      <c r="B9576" s="15" t="n">
        <v>46269</v>
      </c>
      <c r="C9576" s="1" t="n">
        <v>11</v>
      </c>
      <c r="D9576" s="1" t="s">
        <v>3063</v>
      </c>
      <c r="E9576" s="1" t="n">
        <v>616</v>
      </c>
      <c r="F9576" s="1" t="s">
        <v>2740</v>
      </c>
      <c r="I9576" s="1" t="n">
        <v>320422</v>
      </c>
      <c r="J9576" s="1" t="n">
        <v>103661</v>
      </c>
      <c r="K9576" s="1" t="n">
        <v>7891334150010</v>
      </c>
      <c r="L9576" s="1" t="s">
        <v>5651</v>
      </c>
      <c r="N9576" s="1" t="n">
        <v>25</v>
      </c>
      <c r="O9576" s="1" t="n">
        <v>14.55</v>
      </c>
    </row>
    <row r="9577" customFormat="false" ht="15" hidden="false" customHeight="true" outlineLevel="0" collapsed="false">
      <c r="A9577" s="1" t="n">
        <v>3</v>
      </c>
      <c r="B9577" s="15" t="n">
        <v>46269</v>
      </c>
      <c r="C9577" s="1" t="n">
        <v>11</v>
      </c>
      <c r="D9577" s="1" t="s">
        <v>3063</v>
      </c>
      <c r="E9577" s="1" t="n">
        <v>616</v>
      </c>
      <c r="F9577" s="1" t="s">
        <v>2740</v>
      </c>
      <c r="I9577" s="1" t="n">
        <v>320422</v>
      </c>
      <c r="J9577" s="1" t="n">
        <v>106323</v>
      </c>
      <c r="K9577" s="1" t="n">
        <v>7896572014056</v>
      </c>
      <c r="L9577" s="1" t="s">
        <v>5953</v>
      </c>
      <c r="N9577" s="1" t="n">
        <v>24</v>
      </c>
      <c r="O9577" s="1" t="n">
        <v>51.22</v>
      </c>
    </row>
    <row r="9578" customFormat="false" ht="15" hidden="false" customHeight="true" outlineLevel="0" collapsed="false">
      <c r="A9578" s="1" t="n">
        <v>3</v>
      </c>
      <c r="B9578" s="15" t="n">
        <v>46269</v>
      </c>
      <c r="C9578" s="1" t="n">
        <v>11</v>
      </c>
      <c r="D9578" s="1" t="s">
        <v>3063</v>
      </c>
      <c r="E9578" s="1" t="n">
        <v>616</v>
      </c>
      <c r="F9578" s="1" t="s">
        <v>2740</v>
      </c>
      <c r="I9578" s="1" t="n">
        <v>320422</v>
      </c>
      <c r="J9578" s="1" t="n">
        <v>106324</v>
      </c>
      <c r="K9578" s="1" t="n">
        <v>7896572014070</v>
      </c>
      <c r="L9578" s="1" t="s">
        <v>5953</v>
      </c>
      <c r="N9578" s="1" t="n">
        <v>24</v>
      </c>
      <c r="O9578" s="1" t="n">
        <v>83.81</v>
      </c>
    </row>
    <row r="9579" customFormat="false" ht="15" hidden="false" customHeight="true" outlineLevel="0" collapsed="false">
      <c r="A9579" s="1" t="n">
        <v>3</v>
      </c>
      <c r="B9579" s="15" t="n">
        <v>46269</v>
      </c>
      <c r="C9579" s="1" t="n">
        <v>11</v>
      </c>
      <c r="D9579" s="1" t="s">
        <v>3063</v>
      </c>
      <c r="E9579" s="1" t="n">
        <v>616</v>
      </c>
      <c r="F9579" s="1" t="s">
        <v>2740</v>
      </c>
      <c r="I9579" s="1" t="n">
        <v>320422</v>
      </c>
      <c r="J9579" s="1" t="n">
        <v>107420</v>
      </c>
      <c r="K9579" s="1" t="n">
        <v>7891173021793</v>
      </c>
      <c r="L9579" s="1" t="s">
        <v>5954</v>
      </c>
      <c r="N9579" s="1" t="n">
        <v>20</v>
      </c>
      <c r="O9579" s="1" t="n">
        <v>135.61</v>
      </c>
    </row>
    <row r="9580" customFormat="false" ht="15" hidden="false" customHeight="true" outlineLevel="0" collapsed="false">
      <c r="A9580" s="1" t="n">
        <v>3</v>
      </c>
      <c r="B9580" s="15" t="n">
        <v>46269</v>
      </c>
      <c r="C9580" s="1" t="n">
        <v>11</v>
      </c>
      <c r="D9580" s="1" t="s">
        <v>3063</v>
      </c>
      <c r="E9580" s="1" t="n">
        <v>616</v>
      </c>
      <c r="F9580" s="1" t="s">
        <v>2740</v>
      </c>
      <c r="I9580" s="1" t="n">
        <v>320422</v>
      </c>
      <c r="J9580" s="1" t="n">
        <v>108118</v>
      </c>
      <c r="K9580" s="1" t="n">
        <v>7898293080020</v>
      </c>
      <c r="L9580" s="1" t="s">
        <v>5955</v>
      </c>
      <c r="N9580" s="1" t="n">
        <v>12</v>
      </c>
      <c r="O9580" s="1" t="n">
        <v>111.74</v>
      </c>
    </row>
    <row r="9581" customFormat="false" ht="15" hidden="false" customHeight="true" outlineLevel="0" collapsed="false">
      <c r="A9581" s="1" t="n">
        <v>3</v>
      </c>
      <c r="B9581" s="15" t="n">
        <v>46269</v>
      </c>
      <c r="C9581" s="1" t="n">
        <v>11</v>
      </c>
      <c r="D9581" s="1" t="s">
        <v>3063</v>
      </c>
      <c r="E9581" s="1" t="n">
        <v>616</v>
      </c>
      <c r="F9581" s="1" t="s">
        <v>2740</v>
      </c>
      <c r="I9581" s="1" t="n">
        <v>320422</v>
      </c>
      <c r="J9581" s="1" t="n">
        <v>11833</v>
      </c>
      <c r="K9581" s="1" t="n">
        <v>7891334199644</v>
      </c>
      <c r="L9581" s="1" t="s">
        <v>5956</v>
      </c>
      <c r="N9581" s="1" t="n">
        <v>12</v>
      </c>
      <c r="O9581" s="1" t="n">
        <v>65.18</v>
      </c>
    </row>
    <row r="9582" customFormat="false" ht="15" hidden="false" customHeight="true" outlineLevel="0" collapsed="false">
      <c r="A9582" s="1" t="n">
        <v>3</v>
      </c>
      <c r="B9582" s="15" t="n">
        <v>46269</v>
      </c>
      <c r="C9582" s="1" t="n">
        <v>11</v>
      </c>
      <c r="D9582" s="1" t="s">
        <v>3063</v>
      </c>
      <c r="E9582" s="1" t="n">
        <v>616</v>
      </c>
      <c r="F9582" s="1" t="s">
        <v>2740</v>
      </c>
      <c r="I9582" s="1" t="n">
        <v>320422</v>
      </c>
      <c r="J9582" s="1" t="n">
        <v>14546</v>
      </c>
      <c r="K9582" s="1" t="n">
        <v>7898927947187</v>
      </c>
      <c r="L9582" s="1" t="s">
        <v>5957</v>
      </c>
      <c r="N9582" s="1" t="n">
        <v>25</v>
      </c>
      <c r="O9582" s="1" t="n">
        <v>70.33</v>
      </c>
    </row>
    <row r="9583" customFormat="false" ht="15" hidden="false" customHeight="true" outlineLevel="0" collapsed="false">
      <c r="A9583" s="1" t="n">
        <v>3</v>
      </c>
      <c r="B9583" s="15" t="n">
        <v>46269</v>
      </c>
      <c r="C9583" s="1" t="n">
        <v>11</v>
      </c>
      <c r="D9583" s="1" t="s">
        <v>3063</v>
      </c>
      <c r="E9583" s="1" t="n">
        <v>616</v>
      </c>
      <c r="F9583" s="1" t="s">
        <v>2740</v>
      </c>
      <c r="I9583" s="1" t="n">
        <v>320422</v>
      </c>
      <c r="J9583" s="1" t="n">
        <v>15949</v>
      </c>
      <c r="K9583" s="1" t="n">
        <v>7898287710025</v>
      </c>
      <c r="L9583" s="1" t="s">
        <v>5958</v>
      </c>
      <c r="N9583" s="1" t="n">
        <v>24</v>
      </c>
      <c r="O9583" s="1" t="n">
        <v>123.38</v>
      </c>
    </row>
    <row r="9584" customFormat="false" ht="15" hidden="false" customHeight="true" outlineLevel="0" collapsed="false">
      <c r="A9584" s="1" t="n">
        <v>3</v>
      </c>
      <c r="B9584" s="15" t="n">
        <v>46269</v>
      </c>
      <c r="C9584" s="1" t="n">
        <v>11</v>
      </c>
      <c r="D9584" s="1" t="s">
        <v>3063</v>
      </c>
      <c r="E9584" s="1" t="n">
        <v>616</v>
      </c>
      <c r="F9584" s="1" t="s">
        <v>2740</v>
      </c>
      <c r="I9584" s="1" t="n">
        <v>320422</v>
      </c>
      <c r="J9584" s="1" t="n">
        <v>23500</v>
      </c>
      <c r="K9584" s="1" t="n">
        <v>7898287710018</v>
      </c>
      <c r="L9584" s="1" t="s">
        <v>5959</v>
      </c>
      <c r="N9584" s="1" t="n">
        <v>24</v>
      </c>
      <c r="O9584" s="1" t="n">
        <v>86.14</v>
      </c>
    </row>
    <row r="9585" customFormat="false" ht="15" hidden="false" customHeight="true" outlineLevel="0" collapsed="false">
      <c r="A9585" s="1" t="n">
        <v>3</v>
      </c>
      <c r="B9585" s="15" t="n">
        <v>46269</v>
      </c>
      <c r="C9585" s="1" t="n">
        <v>11</v>
      </c>
      <c r="D9585" s="1" t="s">
        <v>3063</v>
      </c>
      <c r="E9585" s="1" t="n">
        <v>616</v>
      </c>
      <c r="F9585" s="1" t="s">
        <v>2740</v>
      </c>
      <c r="I9585" s="1" t="n">
        <v>320422</v>
      </c>
      <c r="J9585" s="1" t="n">
        <v>24042</v>
      </c>
      <c r="K9585" s="1" t="n">
        <v>7891153073217</v>
      </c>
      <c r="L9585" s="1" t="s">
        <v>5960</v>
      </c>
      <c r="N9585" s="1" t="n">
        <v>36</v>
      </c>
      <c r="O9585" s="1" t="n">
        <v>83.81</v>
      </c>
    </row>
    <row r="9586" customFormat="false" ht="15" hidden="false" customHeight="true" outlineLevel="0" collapsed="false">
      <c r="A9586" s="1" t="n">
        <v>3</v>
      </c>
      <c r="B9586" s="15" t="n">
        <v>46269</v>
      </c>
      <c r="C9586" s="1" t="n">
        <v>11</v>
      </c>
      <c r="D9586" s="1" t="s">
        <v>3063</v>
      </c>
      <c r="E9586" s="1" t="n">
        <v>616</v>
      </c>
      <c r="F9586" s="1" t="s">
        <v>2740</v>
      </c>
      <c r="I9586" s="1" t="n">
        <v>320422</v>
      </c>
      <c r="J9586" s="1" t="n">
        <v>30531</v>
      </c>
      <c r="K9586" s="1" t="n">
        <v>7897256241805</v>
      </c>
      <c r="L9586" s="1" t="s">
        <v>5961</v>
      </c>
      <c r="N9586" s="1" t="n">
        <v>24</v>
      </c>
      <c r="O9586" s="1" t="n">
        <v>25.61</v>
      </c>
    </row>
    <row r="9587" customFormat="false" ht="15" hidden="false" customHeight="true" outlineLevel="0" collapsed="false">
      <c r="A9587" s="1" t="n">
        <v>3</v>
      </c>
      <c r="B9587" s="15" t="n">
        <v>46269</v>
      </c>
      <c r="C9587" s="1" t="n">
        <v>11</v>
      </c>
      <c r="D9587" s="1" t="s">
        <v>3063</v>
      </c>
      <c r="E9587" s="1" t="n">
        <v>616</v>
      </c>
      <c r="F9587" s="1" t="s">
        <v>2740</v>
      </c>
      <c r="I9587" s="1" t="n">
        <v>320422</v>
      </c>
      <c r="J9587" s="1" t="n">
        <v>30597</v>
      </c>
      <c r="K9587" s="1" t="n">
        <v>70330129627</v>
      </c>
      <c r="L9587" s="1" t="s">
        <v>5962</v>
      </c>
      <c r="N9587" s="1" t="n">
        <v>50</v>
      </c>
      <c r="O9587" s="1" t="n">
        <v>46.07</v>
      </c>
    </row>
    <row r="9588" customFormat="false" ht="15" hidden="false" customHeight="true" outlineLevel="0" collapsed="false">
      <c r="A9588" s="1" t="n">
        <v>3</v>
      </c>
      <c r="B9588" s="15" t="n">
        <v>46269</v>
      </c>
      <c r="C9588" s="1" t="n">
        <v>11</v>
      </c>
      <c r="D9588" s="1" t="s">
        <v>3063</v>
      </c>
      <c r="E9588" s="1" t="n">
        <v>616</v>
      </c>
      <c r="F9588" s="1" t="s">
        <v>2740</v>
      </c>
      <c r="I9588" s="1" t="n">
        <v>320422</v>
      </c>
      <c r="J9588" s="1" t="n">
        <v>30599</v>
      </c>
      <c r="K9588" s="1" t="n">
        <v>70330129665</v>
      </c>
      <c r="L9588" s="1" t="s">
        <v>5963</v>
      </c>
      <c r="N9588" s="1" t="n">
        <v>50</v>
      </c>
      <c r="O9588" s="1" t="n">
        <v>46.07</v>
      </c>
    </row>
    <row r="9589" customFormat="false" ht="15" hidden="false" customHeight="true" outlineLevel="0" collapsed="false">
      <c r="A9589" s="1" t="n">
        <v>3</v>
      </c>
      <c r="B9589" s="15" t="n">
        <v>46269</v>
      </c>
      <c r="C9589" s="1" t="n">
        <v>11</v>
      </c>
      <c r="D9589" s="1" t="s">
        <v>3063</v>
      </c>
      <c r="E9589" s="1" t="n">
        <v>616</v>
      </c>
      <c r="F9589" s="1" t="s">
        <v>2740</v>
      </c>
      <c r="I9589" s="1" t="n">
        <v>320422</v>
      </c>
      <c r="J9589" s="1" t="n">
        <v>30600</v>
      </c>
      <c r="K9589" s="1" t="n">
        <v>70330183575</v>
      </c>
      <c r="L9589" s="1" t="s">
        <v>5964</v>
      </c>
      <c r="N9589" s="1" t="n">
        <v>50</v>
      </c>
      <c r="O9589" s="1" t="n">
        <v>46.07</v>
      </c>
    </row>
    <row r="9590" customFormat="false" ht="15" hidden="false" customHeight="true" outlineLevel="0" collapsed="false">
      <c r="A9590" s="1" t="n">
        <v>3</v>
      </c>
      <c r="B9590" s="15" t="n">
        <v>46269</v>
      </c>
      <c r="C9590" s="1" t="n">
        <v>11</v>
      </c>
      <c r="D9590" s="1" t="s">
        <v>3063</v>
      </c>
      <c r="E9590" s="1" t="n">
        <v>616</v>
      </c>
      <c r="F9590" s="1" t="s">
        <v>2740</v>
      </c>
      <c r="I9590" s="1" t="n">
        <v>320422</v>
      </c>
      <c r="J9590" s="1" t="n">
        <v>30601</v>
      </c>
      <c r="K9590" s="1" t="n">
        <v>70330183582</v>
      </c>
      <c r="L9590" s="1" t="s">
        <v>5965</v>
      </c>
      <c r="N9590" s="1" t="n">
        <v>50</v>
      </c>
      <c r="O9590" s="1" t="n">
        <v>46.07</v>
      </c>
    </row>
    <row r="9591" customFormat="false" ht="15" hidden="false" customHeight="true" outlineLevel="0" collapsed="false">
      <c r="A9591" s="1" t="n">
        <v>3</v>
      </c>
      <c r="B9591" s="15" t="n">
        <v>46269</v>
      </c>
      <c r="C9591" s="1" t="n">
        <v>11</v>
      </c>
      <c r="D9591" s="1" t="s">
        <v>3063</v>
      </c>
      <c r="E9591" s="1" t="n">
        <v>616</v>
      </c>
      <c r="F9591" s="1" t="s">
        <v>2740</v>
      </c>
      <c r="I9591" s="1" t="n">
        <v>320422</v>
      </c>
      <c r="J9591" s="1" t="n">
        <v>37122</v>
      </c>
      <c r="K9591" s="1" t="n">
        <v>7896454300031</v>
      </c>
      <c r="L9591" s="1" t="s">
        <v>5966</v>
      </c>
      <c r="N9591" s="1" t="n">
        <v>12</v>
      </c>
      <c r="O9591" s="1" t="n">
        <v>97.78</v>
      </c>
    </row>
    <row r="9592" customFormat="false" ht="15" hidden="false" customHeight="true" outlineLevel="0" collapsed="false">
      <c r="A9592" s="1" t="n">
        <v>3</v>
      </c>
      <c r="B9592" s="15" t="n">
        <v>46269</v>
      </c>
      <c r="C9592" s="1" t="n">
        <v>11</v>
      </c>
      <c r="D9592" s="1" t="s">
        <v>3063</v>
      </c>
      <c r="E9592" s="1" t="n">
        <v>616</v>
      </c>
      <c r="F9592" s="1" t="s">
        <v>2740</v>
      </c>
      <c r="I9592" s="1" t="n">
        <v>320422</v>
      </c>
      <c r="J9592" s="1" t="n">
        <v>37123</v>
      </c>
      <c r="K9592" s="1" t="n">
        <v>7896454300048</v>
      </c>
      <c r="L9592" s="1" t="s">
        <v>5967</v>
      </c>
      <c r="N9592" s="1" t="n">
        <v>12</v>
      </c>
      <c r="O9592" s="1" t="n">
        <v>61.69</v>
      </c>
    </row>
    <row r="9593" customFormat="false" ht="15" hidden="false" customHeight="true" outlineLevel="0" collapsed="false">
      <c r="A9593" s="1" t="n">
        <v>3</v>
      </c>
      <c r="B9593" s="15" t="n">
        <v>46269</v>
      </c>
      <c r="C9593" s="1" t="n">
        <v>11</v>
      </c>
      <c r="D9593" s="1" t="s">
        <v>3063</v>
      </c>
      <c r="E9593" s="1" t="n">
        <v>616</v>
      </c>
      <c r="F9593" s="1" t="s">
        <v>2740</v>
      </c>
      <c r="I9593" s="1" t="n">
        <v>320422</v>
      </c>
      <c r="J9593" s="1" t="n">
        <v>37765</v>
      </c>
      <c r="K9593" s="1" t="n">
        <v>7896785450788</v>
      </c>
      <c r="L9593" s="1" t="s">
        <v>5968</v>
      </c>
      <c r="N9593" s="1" t="n">
        <v>12</v>
      </c>
      <c r="O9593" s="1" t="n">
        <v>90.79</v>
      </c>
    </row>
    <row r="9594" customFormat="false" ht="15" hidden="false" customHeight="true" outlineLevel="0" collapsed="false">
      <c r="A9594" s="1" t="n">
        <v>3</v>
      </c>
      <c r="B9594" s="15" t="n">
        <v>46269</v>
      </c>
      <c r="C9594" s="1" t="n">
        <v>11</v>
      </c>
      <c r="D9594" s="1" t="s">
        <v>3063</v>
      </c>
      <c r="E9594" s="1" t="n">
        <v>616</v>
      </c>
      <c r="F9594" s="1" t="s">
        <v>2740</v>
      </c>
      <c r="I9594" s="1" t="n">
        <v>320422</v>
      </c>
      <c r="J9594" s="1" t="n">
        <v>37860</v>
      </c>
      <c r="K9594" s="1" t="n">
        <v>7895110048010</v>
      </c>
      <c r="L9594" s="1" t="s">
        <v>5969</v>
      </c>
      <c r="N9594" s="1" t="n">
        <v>100</v>
      </c>
      <c r="O9594" s="1" t="n">
        <v>87.31</v>
      </c>
    </row>
    <row r="9595" customFormat="false" ht="15" hidden="false" customHeight="true" outlineLevel="0" collapsed="false">
      <c r="A9595" s="1" t="n">
        <v>3</v>
      </c>
      <c r="B9595" s="15" t="n">
        <v>46269</v>
      </c>
      <c r="C9595" s="1" t="n">
        <v>11</v>
      </c>
      <c r="D9595" s="1" t="s">
        <v>3063</v>
      </c>
      <c r="E9595" s="1" t="n">
        <v>616</v>
      </c>
      <c r="F9595" s="1" t="s">
        <v>2740</v>
      </c>
      <c r="I9595" s="1" t="n">
        <v>320422</v>
      </c>
      <c r="J9595" s="1" t="n">
        <v>38847</v>
      </c>
      <c r="K9595" s="1" t="n">
        <v>7891153073224</v>
      </c>
      <c r="L9595" s="1" t="s">
        <v>5970</v>
      </c>
      <c r="N9595" s="1" t="n">
        <v>24</v>
      </c>
      <c r="O9595" s="1" t="n">
        <v>104.76</v>
      </c>
    </row>
    <row r="9596" customFormat="false" ht="15" hidden="false" customHeight="true" outlineLevel="0" collapsed="false">
      <c r="A9596" s="1" t="n">
        <v>3</v>
      </c>
      <c r="B9596" s="15" t="n">
        <v>46269</v>
      </c>
      <c r="C9596" s="1" t="n">
        <v>11</v>
      </c>
      <c r="D9596" s="1" t="s">
        <v>3063</v>
      </c>
      <c r="E9596" s="1" t="n">
        <v>616</v>
      </c>
      <c r="F9596" s="1" t="s">
        <v>2740</v>
      </c>
      <c r="I9596" s="1" t="n">
        <v>320422</v>
      </c>
      <c r="J9596" s="1" t="n">
        <v>39536</v>
      </c>
      <c r="K9596" s="1" t="n">
        <v>70330100664</v>
      </c>
      <c r="L9596" s="1" t="s">
        <v>5971</v>
      </c>
      <c r="N9596" s="1" t="n">
        <v>12</v>
      </c>
      <c r="O9596" s="1" t="n">
        <v>54.71</v>
      </c>
    </row>
    <row r="9597" customFormat="false" ht="15" hidden="false" customHeight="true" outlineLevel="0" collapsed="false">
      <c r="A9597" s="1" t="n">
        <v>3</v>
      </c>
      <c r="B9597" s="15" t="n">
        <v>46269</v>
      </c>
      <c r="C9597" s="1" t="n">
        <v>11</v>
      </c>
      <c r="D9597" s="1" t="s">
        <v>3063</v>
      </c>
      <c r="E9597" s="1" t="n">
        <v>616</v>
      </c>
      <c r="F9597" s="1" t="s">
        <v>2740</v>
      </c>
      <c r="I9597" s="1" t="n">
        <v>320422</v>
      </c>
      <c r="J9597" s="1" t="n">
        <v>39577</v>
      </c>
      <c r="K9597" s="1" t="n">
        <v>7891153041223</v>
      </c>
      <c r="L9597" s="1" t="s">
        <v>5972</v>
      </c>
      <c r="N9597" s="1" t="n">
        <v>12</v>
      </c>
      <c r="O9597" s="1" t="n">
        <v>52.38</v>
      </c>
    </row>
    <row r="9598" customFormat="false" ht="15" hidden="false" customHeight="true" outlineLevel="0" collapsed="false">
      <c r="A9598" s="1" t="n">
        <v>3</v>
      </c>
      <c r="B9598" s="15" t="n">
        <v>46269</v>
      </c>
      <c r="C9598" s="1" t="n">
        <v>11</v>
      </c>
      <c r="D9598" s="1" t="s">
        <v>3063</v>
      </c>
      <c r="E9598" s="1" t="n">
        <v>616</v>
      </c>
      <c r="F9598" s="1" t="s">
        <v>2740</v>
      </c>
      <c r="I9598" s="1" t="n">
        <v>320422</v>
      </c>
      <c r="J9598" s="1" t="n">
        <v>40294</v>
      </c>
      <c r="K9598" s="1" t="n">
        <v>7898573160268</v>
      </c>
      <c r="L9598" s="1" t="s">
        <v>5973</v>
      </c>
      <c r="N9598" s="1" t="n">
        <v>25</v>
      </c>
      <c r="O9598" s="1" t="n">
        <v>80.02</v>
      </c>
    </row>
    <row r="9599" customFormat="false" ht="15" hidden="false" customHeight="true" outlineLevel="0" collapsed="false">
      <c r="A9599" s="1" t="n">
        <v>3</v>
      </c>
      <c r="B9599" s="15" t="n">
        <v>46269</v>
      </c>
      <c r="C9599" s="1" t="n">
        <v>11</v>
      </c>
      <c r="D9599" s="1" t="s">
        <v>3063</v>
      </c>
      <c r="E9599" s="1" t="n">
        <v>616</v>
      </c>
      <c r="F9599" s="1" t="s">
        <v>2740</v>
      </c>
      <c r="I9599" s="1" t="n">
        <v>320422</v>
      </c>
      <c r="J9599" s="1" t="n">
        <v>41153</v>
      </c>
      <c r="K9599" s="1" t="n">
        <v>7898946757293</v>
      </c>
      <c r="L9599" s="1" t="s">
        <v>3529</v>
      </c>
      <c r="N9599" s="1" t="n">
        <v>50</v>
      </c>
      <c r="O9599" s="1" t="n">
        <v>120.77</v>
      </c>
    </row>
    <row r="9600" customFormat="false" ht="15" hidden="false" customHeight="true" outlineLevel="0" collapsed="false">
      <c r="A9600" s="1" t="n">
        <v>3</v>
      </c>
      <c r="B9600" s="15" t="n">
        <v>46269</v>
      </c>
      <c r="C9600" s="1" t="n">
        <v>11</v>
      </c>
      <c r="D9600" s="1" t="s">
        <v>3063</v>
      </c>
      <c r="E9600" s="1" t="n">
        <v>616</v>
      </c>
      <c r="F9600" s="1" t="s">
        <v>2740</v>
      </c>
      <c r="I9600" s="1" t="n">
        <v>320422</v>
      </c>
      <c r="J9600" s="1" t="n">
        <v>43507</v>
      </c>
      <c r="K9600" s="1" t="n">
        <v>7891360582045</v>
      </c>
      <c r="L9600" s="1" t="s">
        <v>5974</v>
      </c>
      <c r="N9600" s="1" t="n">
        <v>24</v>
      </c>
      <c r="O9600" s="1" t="n">
        <v>67.51</v>
      </c>
    </row>
    <row r="9601" customFormat="false" ht="15" hidden="false" customHeight="true" outlineLevel="0" collapsed="false">
      <c r="A9601" s="1" t="n">
        <v>3</v>
      </c>
      <c r="B9601" s="15" t="n">
        <v>46269</v>
      </c>
      <c r="C9601" s="1" t="n">
        <v>11</v>
      </c>
      <c r="D9601" s="1" t="s">
        <v>3063</v>
      </c>
      <c r="E9601" s="1" t="n">
        <v>616</v>
      </c>
      <c r="F9601" s="1" t="s">
        <v>2740</v>
      </c>
      <c r="I9601" s="1" t="n">
        <v>320422</v>
      </c>
      <c r="J9601" s="1" t="n">
        <v>44447</v>
      </c>
      <c r="K9601" s="1" t="n">
        <v>7894494666056</v>
      </c>
      <c r="L9601" s="1" t="s">
        <v>4869</v>
      </c>
      <c r="N9601" s="1" t="n">
        <v>30</v>
      </c>
      <c r="O9601" s="1" t="n">
        <v>81.48</v>
      </c>
    </row>
    <row r="9602" customFormat="false" ht="15" hidden="false" customHeight="true" outlineLevel="0" collapsed="false">
      <c r="A9602" s="1" t="n">
        <v>3</v>
      </c>
      <c r="B9602" s="15" t="n">
        <v>46269</v>
      </c>
      <c r="C9602" s="1" t="n">
        <v>11</v>
      </c>
      <c r="D9602" s="1" t="s">
        <v>3063</v>
      </c>
      <c r="E9602" s="1" t="n">
        <v>616</v>
      </c>
      <c r="F9602" s="1" t="s">
        <v>2740</v>
      </c>
      <c r="I9602" s="1" t="n">
        <v>320422</v>
      </c>
      <c r="J9602" s="1" t="n">
        <v>46804</v>
      </c>
      <c r="K9602" s="1" t="n">
        <v>7891175128834</v>
      </c>
      <c r="L9602" s="1" t="s">
        <v>5975</v>
      </c>
      <c r="N9602" s="1" t="n">
        <v>20</v>
      </c>
      <c r="O9602" s="1" t="n">
        <v>98.94</v>
      </c>
    </row>
    <row r="9603" customFormat="false" ht="15" hidden="false" customHeight="true" outlineLevel="0" collapsed="false">
      <c r="A9603" s="1" t="n">
        <v>3</v>
      </c>
      <c r="B9603" s="15" t="n">
        <v>46269</v>
      </c>
      <c r="C9603" s="1" t="n">
        <v>11</v>
      </c>
      <c r="D9603" s="1" t="s">
        <v>3063</v>
      </c>
      <c r="E9603" s="1" t="n">
        <v>616</v>
      </c>
      <c r="F9603" s="1" t="s">
        <v>2740</v>
      </c>
      <c r="I9603" s="1" t="n">
        <v>320422</v>
      </c>
      <c r="J9603" s="1" t="n">
        <v>57064</v>
      </c>
      <c r="K9603" s="1" t="n">
        <v>7896454320022</v>
      </c>
      <c r="L9603" s="1" t="s">
        <v>5976</v>
      </c>
      <c r="N9603" s="1" t="n">
        <v>12</v>
      </c>
      <c r="O9603" s="1" t="n">
        <v>90.79</v>
      </c>
    </row>
    <row r="9604" customFormat="false" ht="15" hidden="false" customHeight="true" outlineLevel="0" collapsed="false">
      <c r="A9604" s="1" t="n">
        <v>3</v>
      </c>
      <c r="B9604" s="15" t="n">
        <v>46269</v>
      </c>
      <c r="C9604" s="1" t="n">
        <v>11</v>
      </c>
      <c r="D9604" s="1" t="s">
        <v>3063</v>
      </c>
      <c r="E9604" s="1" t="n">
        <v>616</v>
      </c>
      <c r="F9604" s="1" t="s">
        <v>2740</v>
      </c>
      <c r="I9604" s="1" t="n">
        <v>320422</v>
      </c>
      <c r="J9604" s="1" t="n">
        <v>58910</v>
      </c>
      <c r="K9604" s="1" t="n">
        <v>4902505482021</v>
      </c>
      <c r="L9604" s="1" t="s">
        <v>5977</v>
      </c>
      <c r="N9604" s="1" t="n">
        <v>12</v>
      </c>
      <c r="O9604" s="1" t="n">
        <v>23.28</v>
      </c>
    </row>
    <row r="9605" customFormat="false" ht="15" hidden="false" customHeight="true" outlineLevel="0" collapsed="false">
      <c r="A9605" s="1" t="n">
        <v>3</v>
      </c>
      <c r="B9605" s="15" t="n">
        <v>46269</v>
      </c>
      <c r="C9605" s="1" t="n">
        <v>11</v>
      </c>
      <c r="D9605" s="1" t="s">
        <v>3063</v>
      </c>
      <c r="E9605" s="1" t="n">
        <v>616</v>
      </c>
      <c r="F9605" s="1" t="s">
        <v>2740</v>
      </c>
      <c r="I9605" s="1" t="n">
        <v>320422</v>
      </c>
      <c r="J9605" s="1" t="n">
        <v>60896</v>
      </c>
      <c r="K9605" s="1" t="n">
        <v>7897256246022</v>
      </c>
      <c r="L9605" s="1" t="s">
        <v>5978</v>
      </c>
      <c r="N9605" s="1" t="n">
        <v>24</v>
      </c>
      <c r="O9605" s="1" t="n">
        <v>20.95</v>
      </c>
    </row>
    <row r="9606" customFormat="false" ht="15" hidden="false" customHeight="true" outlineLevel="0" collapsed="false">
      <c r="A9606" s="1" t="n">
        <v>3</v>
      </c>
      <c r="B9606" s="15" t="n">
        <v>46269</v>
      </c>
      <c r="C9606" s="1" t="n">
        <v>11</v>
      </c>
      <c r="D9606" s="1" t="s">
        <v>3063</v>
      </c>
      <c r="E9606" s="1" t="n">
        <v>616</v>
      </c>
      <c r="F9606" s="1" t="s">
        <v>2740</v>
      </c>
      <c r="I9606" s="1" t="n">
        <v>320422</v>
      </c>
      <c r="J9606" s="1" t="n">
        <v>64217</v>
      </c>
      <c r="K9606" s="1" t="n">
        <v>4902505482007</v>
      </c>
      <c r="L9606" s="1" t="s">
        <v>5977</v>
      </c>
      <c r="N9606" s="1" t="n">
        <v>12</v>
      </c>
      <c r="O9606" s="1" t="n">
        <v>23.28</v>
      </c>
    </row>
    <row r="9607" customFormat="false" ht="15" hidden="false" customHeight="true" outlineLevel="0" collapsed="false">
      <c r="A9607" s="1" t="n">
        <v>3</v>
      </c>
      <c r="B9607" s="15" t="n">
        <v>46269</v>
      </c>
      <c r="C9607" s="1" t="n">
        <v>11</v>
      </c>
      <c r="D9607" s="1" t="s">
        <v>3063</v>
      </c>
      <c r="E9607" s="1" t="n">
        <v>616</v>
      </c>
      <c r="F9607" s="1" t="s">
        <v>2740</v>
      </c>
      <c r="I9607" s="1" t="n">
        <v>320422</v>
      </c>
      <c r="J9607" s="1" t="n">
        <v>71515</v>
      </c>
      <c r="K9607" s="1" t="n">
        <v>7908214729430</v>
      </c>
      <c r="L9607" s="1" t="s">
        <v>5979</v>
      </c>
      <c r="N9607" s="1" t="n">
        <v>24</v>
      </c>
      <c r="O9607" s="1" t="n">
        <v>93.12</v>
      </c>
    </row>
    <row r="9608" customFormat="false" ht="15" hidden="false" customHeight="true" outlineLevel="0" collapsed="false">
      <c r="A9608" s="1" t="n">
        <v>3</v>
      </c>
      <c r="B9608" s="15" t="n">
        <v>46269</v>
      </c>
      <c r="C9608" s="1" t="n">
        <v>11</v>
      </c>
      <c r="D9608" s="1" t="s">
        <v>3063</v>
      </c>
      <c r="E9608" s="1" t="n">
        <v>616</v>
      </c>
      <c r="F9608" s="1" t="s">
        <v>2740</v>
      </c>
      <c r="I9608" s="1" t="n">
        <v>320422</v>
      </c>
      <c r="J9608" s="1" t="n">
        <v>71517</v>
      </c>
      <c r="K9608" s="1" t="n">
        <v>7908214729409</v>
      </c>
      <c r="L9608" s="1" t="s">
        <v>5980</v>
      </c>
      <c r="N9608" s="1" t="n">
        <v>24</v>
      </c>
      <c r="O9608" s="1" t="n">
        <v>53.54</v>
      </c>
    </row>
    <row r="9609" customFormat="false" ht="15" hidden="false" customHeight="true" outlineLevel="0" collapsed="false">
      <c r="A9609" s="1" t="n">
        <v>3</v>
      </c>
      <c r="B9609" s="15" t="n">
        <v>46269</v>
      </c>
      <c r="C9609" s="1" t="n">
        <v>11</v>
      </c>
      <c r="D9609" s="1" t="s">
        <v>3063</v>
      </c>
      <c r="E9609" s="1" t="n">
        <v>616</v>
      </c>
      <c r="F9609" s="1" t="s">
        <v>2740</v>
      </c>
      <c r="I9609" s="1" t="n">
        <v>320422</v>
      </c>
      <c r="J9609" s="1" t="n">
        <v>82273</v>
      </c>
      <c r="K9609" s="1" t="n">
        <v>7891360582083</v>
      </c>
      <c r="L9609" s="1" t="s">
        <v>5981</v>
      </c>
      <c r="N9609" s="1" t="n">
        <v>24</v>
      </c>
      <c r="O9609" s="1" t="n">
        <v>67.51</v>
      </c>
    </row>
    <row r="9610" customFormat="false" ht="15" hidden="false" customHeight="true" outlineLevel="0" collapsed="false">
      <c r="A9610" s="1" t="n">
        <v>3</v>
      </c>
      <c r="B9610" s="15" t="n">
        <v>46269</v>
      </c>
      <c r="C9610" s="1" t="n">
        <v>11</v>
      </c>
      <c r="D9610" s="1" t="s">
        <v>3063</v>
      </c>
      <c r="E9610" s="1" t="n">
        <v>616</v>
      </c>
      <c r="F9610" s="1" t="s">
        <v>2740</v>
      </c>
      <c r="I9610" s="1" t="n">
        <v>320422</v>
      </c>
      <c r="J9610" s="1" t="n">
        <v>82274</v>
      </c>
      <c r="K9610" s="1" t="n">
        <v>7908840300072</v>
      </c>
      <c r="L9610" s="1" t="s">
        <v>5982</v>
      </c>
      <c r="N9610" s="1" t="n">
        <v>50</v>
      </c>
      <c r="O9610" s="1" t="n">
        <v>140.65</v>
      </c>
    </row>
    <row r="9611" customFormat="false" ht="15" hidden="false" customHeight="true" outlineLevel="0" collapsed="false">
      <c r="A9611" s="1" t="n">
        <v>3</v>
      </c>
      <c r="B9611" s="15" t="n">
        <v>46269</v>
      </c>
      <c r="C9611" s="1" t="n">
        <v>11</v>
      </c>
      <c r="D9611" s="1" t="s">
        <v>3063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3163</v>
      </c>
      <c r="N9611" s="1" t="n">
        <v>74.386</v>
      </c>
      <c r="O9611" s="1" t="n">
        <v>1115.05</v>
      </c>
    </row>
    <row r="9612" customFormat="false" ht="15" hidden="false" customHeight="true" outlineLevel="0" collapsed="false">
      <c r="A9612" s="1" t="n">
        <v>3</v>
      </c>
      <c r="B9612" s="15" t="n">
        <v>46269</v>
      </c>
      <c r="C9612" s="1" t="n">
        <v>11</v>
      </c>
      <c r="D9612" s="1" t="s">
        <v>3063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3164</v>
      </c>
      <c r="N9612" s="1" t="n">
        <v>40</v>
      </c>
      <c r="O9612" s="1" t="n">
        <v>292</v>
      </c>
    </row>
    <row r="9613" customFormat="false" ht="15" hidden="false" customHeight="true" outlineLevel="0" collapsed="false">
      <c r="A9613" s="1" t="n">
        <v>3</v>
      </c>
      <c r="B9613" s="15" t="n">
        <v>46269</v>
      </c>
      <c r="C9613" s="1" t="n">
        <v>11</v>
      </c>
      <c r="D9613" s="1" t="s">
        <v>3063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4040</v>
      </c>
      <c r="N9613" s="1" t="n">
        <v>18.5</v>
      </c>
      <c r="O9613" s="1" t="n">
        <v>249.75</v>
      </c>
    </row>
    <row r="9614" customFormat="false" ht="15" hidden="false" customHeight="true" outlineLevel="0" collapsed="false">
      <c r="A9614" s="1" t="n">
        <v>3</v>
      </c>
      <c r="B9614" s="15" t="n">
        <v>46269</v>
      </c>
      <c r="C9614" s="1" t="n">
        <v>11</v>
      </c>
      <c r="D9614" s="1" t="s">
        <v>3063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3505</v>
      </c>
      <c r="N9614" s="1" t="n">
        <v>75</v>
      </c>
      <c r="O9614" s="1" t="n">
        <v>974.25</v>
      </c>
    </row>
    <row r="9615" customFormat="false" ht="15" hidden="false" customHeight="true" outlineLevel="0" collapsed="false">
      <c r="A9615" s="1" t="n">
        <v>3</v>
      </c>
      <c r="B9615" s="15" t="n">
        <v>46269</v>
      </c>
      <c r="C9615" s="1" t="n">
        <v>11</v>
      </c>
      <c r="D9615" s="1" t="s">
        <v>3063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3165</v>
      </c>
      <c r="N9615" s="1" t="n">
        <v>20</v>
      </c>
      <c r="O9615" s="1" t="n">
        <v>174</v>
      </c>
    </row>
    <row r="9616" customFormat="false" ht="15" hidden="false" customHeight="true" outlineLevel="0" collapsed="false">
      <c r="A9616" s="1" t="n">
        <v>3</v>
      </c>
      <c r="B9616" s="15" t="n">
        <v>46269</v>
      </c>
      <c r="C9616" s="1" t="n">
        <v>11</v>
      </c>
      <c r="D9616" s="1" t="s">
        <v>3063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3585</v>
      </c>
      <c r="N9616" s="1" t="n">
        <v>20</v>
      </c>
      <c r="O9616" s="1" t="n">
        <v>149.9</v>
      </c>
    </row>
    <row r="9617" customFormat="false" ht="15" hidden="false" customHeight="true" outlineLevel="0" collapsed="false">
      <c r="A9617" s="1" t="n">
        <v>3</v>
      </c>
      <c r="B9617" s="15" t="n">
        <v>46269</v>
      </c>
      <c r="C9617" s="1" t="n">
        <v>11</v>
      </c>
      <c r="D9617" s="1" t="s">
        <v>3063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3169</v>
      </c>
      <c r="N9617" s="1" t="n">
        <v>60</v>
      </c>
      <c r="O9617" s="1" t="n">
        <v>419.4</v>
      </c>
    </row>
    <row r="9618" customFormat="false" ht="15" hidden="false" customHeight="true" outlineLevel="0" collapsed="false">
      <c r="A9618" s="1" t="n">
        <v>3</v>
      </c>
      <c r="B9618" s="15" t="n">
        <v>46269</v>
      </c>
      <c r="C9618" s="1" t="n">
        <v>11</v>
      </c>
      <c r="D9618" s="1" t="s">
        <v>3063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3360</v>
      </c>
      <c r="N9618" s="1" t="n">
        <v>20</v>
      </c>
      <c r="O9618" s="1" t="n">
        <v>259.8</v>
      </c>
    </row>
    <row r="9619" customFormat="false" ht="15" hidden="false" customHeight="true" outlineLevel="0" collapsed="false">
      <c r="A9619" s="1" t="n">
        <v>3</v>
      </c>
      <c r="B9619" s="15" t="n">
        <v>46269</v>
      </c>
      <c r="C9619" s="1" t="n">
        <v>11</v>
      </c>
      <c r="D9619" s="1" t="s">
        <v>3063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5983</v>
      </c>
      <c r="N9619" s="1" t="n">
        <v>3</v>
      </c>
      <c r="O9619" s="1" t="n">
        <v>56.97</v>
      </c>
    </row>
    <row r="9620" customFormat="false" ht="15" hidden="false" customHeight="true" outlineLevel="0" collapsed="false">
      <c r="A9620" s="1" t="n">
        <v>3</v>
      </c>
      <c r="B9620" s="15" t="n">
        <v>46269</v>
      </c>
      <c r="C9620" s="1" t="n">
        <v>11</v>
      </c>
      <c r="D9620" s="1" t="s">
        <v>3063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5984</v>
      </c>
      <c r="N9620" s="1" t="n">
        <v>3</v>
      </c>
      <c r="O9620" s="1" t="n">
        <v>56.97</v>
      </c>
    </row>
    <row r="9621" customFormat="false" ht="15" hidden="false" customHeight="true" outlineLevel="0" collapsed="false">
      <c r="A9621" s="1" t="n">
        <v>3</v>
      </c>
      <c r="B9621" s="15" t="n">
        <v>46269</v>
      </c>
      <c r="C9621" s="1" t="n">
        <v>11</v>
      </c>
      <c r="D9621" s="1" t="s">
        <v>3063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5985</v>
      </c>
      <c r="N9621" s="1" t="n">
        <v>3</v>
      </c>
      <c r="O9621" s="1" t="n">
        <v>56.97</v>
      </c>
    </row>
    <row r="9622" customFormat="false" ht="15" hidden="false" customHeight="true" outlineLevel="0" collapsed="false">
      <c r="A9622" s="1" t="n">
        <v>3</v>
      </c>
      <c r="B9622" s="15" t="n">
        <v>46269</v>
      </c>
      <c r="C9622" s="1" t="n">
        <v>11</v>
      </c>
      <c r="D9622" s="1" t="s">
        <v>3063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3362</v>
      </c>
      <c r="N9622" s="1" t="n">
        <v>50</v>
      </c>
      <c r="O9622" s="1" t="n">
        <v>847.01</v>
      </c>
    </row>
    <row r="9623" customFormat="false" ht="15" hidden="false" customHeight="true" outlineLevel="0" collapsed="false">
      <c r="A9623" s="1" t="n">
        <v>3</v>
      </c>
      <c r="B9623" s="15" t="n">
        <v>46269</v>
      </c>
      <c r="C9623" s="1" t="n">
        <v>11</v>
      </c>
      <c r="D9623" s="1" t="s">
        <v>3063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4071</v>
      </c>
      <c r="N9623" s="1" t="n">
        <v>24</v>
      </c>
      <c r="O9623" s="1" t="n">
        <v>21.74</v>
      </c>
    </row>
    <row r="9624" customFormat="false" ht="15" hidden="false" customHeight="true" outlineLevel="0" collapsed="false">
      <c r="A9624" s="1" t="n">
        <v>3</v>
      </c>
      <c r="B9624" s="15" t="n">
        <v>46269</v>
      </c>
      <c r="C9624" s="1" t="n">
        <v>11</v>
      </c>
      <c r="D9624" s="1" t="s">
        <v>3063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3363</v>
      </c>
      <c r="N9624" s="1" t="n">
        <v>24</v>
      </c>
      <c r="O9624" s="1" t="n">
        <v>21.74</v>
      </c>
    </row>
    <row r="9625" customFormat="false" ht="15" hidden="false" customHeight="true" outlineLevel="0" collapsed="false">
      <c r="A9625" s="1" t="n">
        <v>3</v>
      </c>
      <c r="B9625" s="15" t="n">
        <v>46269</v>
      </c>
      <c r="C9625" s="1" t="n">
        <v>11</v>
      </c>
      <c r="D9625" s="1" t="s">
        <v>3063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3364</v>
      </c>
      <c r="N9625" s="1" t="n">
        <v>24</v>
      </c>
      <c r="O9625" s="1" t="n">
        <v>21.74</v>
      </c>
    </row>
    <row r="9626" customFormat="false" ht="15" hidden="false" customHeight="true" outlineLevel="0" collapsed="false">
      <c r="A9626" s="1" t="n">
        <v>3</v>
      </c>
      <c r="B9626" s="15" t="n">
        <v>46269</v>
      </c>
      <c r="C9626" s="1" t="n">
        <v>11</v>
      </c>
      <c r="D9626" s="1" t="s">
        <v>3063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3365</v>
      </c>
      <c r="N9626" s="1" t="n">
        <v>20</v>
      </c>
      <c r="O9626" s="1" t="n">
        <v>319.98</v>
      </c>
    </row>
    <row r="9627" customFormat="false" ht="15" hidden="false" customHeight="true" outlineLevel="0" collapsed="false">
      <c r="A9627" s="1" t="n">
        <v>3</v>
      </c>
      <c r="B9627" s="15" t="n">
        <v>46269</v>
      </c>
      <c r="C9627" s="1" t="n">
        <v>11</v>
      </c>
      <c r="D9627" s="1" t="s">
        <v>3063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3366</v>
      </c>
      <c r="N9627" s="1" t="n">
        <v>50</v>
      </c>
      <c r="O9627" s="1" t="n">
        <v>823.49</v>
      </c>
    </row>
    <row r="9628" customFormat="false" ht="15" hidden="false" customHeight="true" outlineLevel="0" collapsed="false">
      <c r="A9628" s="1" t="n">
        <v>3</v>
      </c>
      <c r="B9628" s="15" t="n">
        <v>46269</v>
      </c>
      <c r="C9628" s="1" t="n">
        <v>11</v>
      </c>
      <c r="D9628" s="1" t="s">
        <v>3063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3368</v>
      </c>
      <c r="N9628" s="1" t="n">
        <v>10</v>
      </c>
      <c r="O9628" s="1" t="n">
        <v>145.87</v>
      </c>
    </row>
    <row r="9629" customFormat="false" ht="15" hidden="false" customHeight="true" outlineLevel="0" collapsed="false">
      <c r="A9629" s="1" t="n">
        <v>3</v>
      </c>
      <c r="B9629" s="15" t="n">
        <v>46269</v>
      </c>
      <c r="C9629" s="1" t="n">
        <v>11</v>
      </c>
      <c r="D9629" s="1" t="s">
        <v>3063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3369</v>
      </c>
      <c r="N9629" s="1" t="n">
        <v>30</v>
      </c>
      <c r="O9629" s="1" t="n">
        <v>367.04</v>
      </c>
    </row>
    <row r="9630" customFormat="false" ht="15" hidden="false" customHeight="true" outlineLevel="0" collapsed="false">
      <c r="A9630" s="1" t="n">
        <v>3</v>
      </c>
      <c r="B9630" s="15" t="n">
        <v>46269</v>
      </c>
      <c r="C9630" s="1" t="n">
        <v>11</v>
      </c>
      <c r="D9630" s="1" t="s">
        <v>3063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3370</v>
      </c>
      <c r="N9630" s="1" t="n">
        <v>70</v>
      </c>
      <c r="O9630" s="1" t="n">
        <v>724.67</v>
      </c>
    </row>
    <row r="9631" customFormat="false" ht="15" hidden="false" customHeight="true" outlineLevel="0" collapsed="false">
      <c r="A9631" s="1" t="n">
        <v>3</v>
      </c>
      <c r="B9631" s="15" t="n">
        <v>46269</v>
      </c>
      <c r="C9631" s="1" t="n">
        <v>11</v>
      </c>
      <c r="D9631" s="1" t="s">
        <v>3063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3371</v>
      </c>
      <c r="N9631" s="1" t="n">
        <v>70</v>
      </c>
      <c r="O9631" s="1" t="n">
        <v>922.31</v>
      </c>
    </row>
    <row r="9632" customFormat="false" ht="15" hidden="false" customHeight="true" outlineLevel="0" collapsed="false">
      <c r="A9632" s="1" t="n">
        <v>3</v>
      </c>
      <c r="B9632" s="15" t="n">
        <v>46269</v>
      </c>
      <c r="C9632" s="1" t="n">
        <v>11</v>
      </c>
      <c r="D9632" s="1" t="s">
        <v>3063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3372</v>
      </c>
      <c r="N9632" s="1" t="n">
        <v>30</v>
      </c>
      <c r="O9632" s="1" t="n">
        <v>522.32</v>
      </c>
    </row>
    <row r="9633" customFormat="false" ht="15" hidden="false" customHeight="true" outlineLevel="0" collapsed="false">
      <c r="A9633" s="1" t="n">
        <v>3</v>
      </c>
      <c r="B9633" s="15" t="n">
        <v>46269</v>
      </c>
      <c r="C9633" s="1" t="n">
        <v>11</v>
      </c>
      <c r="D9633" s="1" t="s">
        <v>3063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4073</v>
      </c>
      <c r="N9633" s="1" t="n">
        <v>30</v>
      </c>
      <c r="O9633" s="1" t="n">
        <v>451.74</v>
      </c>
    </row>
    <row r="9634" customFormat="false" ht="15" hidden="false" customHeight="true" outlineLevel="0" collapsed="false">
      <c r="A9634" s="1" t="n">
        <v>3</v>
      </c>
      <c r="B9634" s="15" t="n">
        <v>46269</v>
      </c>
      <c r="C9634" s="1" t="n">
        <v>11</v>
      </c>
      <c r="D9634" s="1" t="s">
        <v>3063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5986</v>
      </c>
      <c r="N9634" s="1" t="n">
        <v>60</v>
      </c>
      <c r="O9634" s="1" t="n">
        <v>205.080048</v>
      </c>
    </row>
    <row r="9635" customFormat="false" ht="15" hidden="false" customHeight="true" outlineLevel="0" collapsed="false">
      <c r="A9635" s="1" t="n">
        <v>3</v>
      </c>
      <c r="B9635" s="15" t="n">
        <v>46269</v>
      </c>
      <c r="C9635" s="1" t="n">
        <v>11</v>
      </c>
      <c r="D9635" s="1" t="s">
        <v>3063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3669</v>
      </c>
      <c r="N9635" s="1" t="n">
        <v>18</v>
      </c>
      <c r="O9635" s="1" t="n">
        <v>123.59</v>
      </c>
    </row>
    <row r="9636" customFormat="false" ht="15" hidden="false" customHeight="true" outlineLevel="0" collapsed="false">
      <c r="A9636" s="1" t="n">
        <v>3</v>
      </c>
      <c r="B9636" s="15" t="n">
        <v>46269</v>
      </c>
      <c r="C9636" s="1" t="n">
        <v>11</v>
      </c>
      <c r="D9636" s="1" t="s">
        <v>3063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3673</v>
      </c>
      <c r="N9636" s="1" t="n">
        <v>96</v>
      </c>
      <c r="O9636" s="1" t="n">
        <v>311.67002</v>
      </c>
    </row>
    <row r="9637" customFormat="false" ht="15" hidden="false" customHeight="true" outlineLevel="0" collapsed="false">
      <c r="A9637" s="1" t="n">
        <v>3</v>
      </c>
      <c r="B9637" s="15" t="n">
        <v>46269</v>
      </c>
      <c r="C9637" s="1" t="n">
        <v>11</v>
      </c>
      <c r="D9637" s="1" t="s">
        <v>3063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4682</v>
      </c>
      <c r="N9637" s="1" t="n">
        <v>24</v>
      </c>
      <c r="O9637" s="1" t="n">
        <v>164.26997</v>
      </c>
    </row>
    <row r="9638" customFormat="false" ht="15" hidden="false" customHeight="true" outlineLevel="0" collapsed="false">
      <c r="A9638" s="1" t="n">
        <v>3</v>
      </c>
      <c r="B9638" s="15" t="n">
        <v>46269</v>
      </c>
      <c r="C9638" s="1" t="n">
        <v>11</v>
      </c>
      <c r="D9638" s="1" t="s">
        <v>3063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4685</v>
      </c>
      <c r="N9638" s="1" t="n">
        <v>60</v>
      </c>
      <c r="O9638" s="1" t="n">
        <v>266.749868</v>
      </c>
    </row>
    <row r="9639" customFormat="false" ht="15" hidden="false" customHeight="true" outlineLevel="0" collapsed="false">
      <c r="A9639" s="1" t="n">
        <v>3</v>
      </c>
      <c r="B9639" s="15" t="n">
        <v>46269</v>
      </c>
      <c r="C9639" s="1" t="n">
        <v>11</v>
      </c>
      <c r="D9639" s="1" t="s">
        <v>3063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3676</v>
      </c>
      <c r="N9639" s="1" t="n">
        <v>48</v>
      </c>
      <c r="O9639" s="1" t="n">
        <v>274.160112</v>
      </c>
    </row>
    <row r="9640" customFormat="false" ht="15" hidden="false" customHeight="true" outlineLevel="0" collapsed="false">
      <c r="A9640" s="1" t="n">
        <v>3</v>
      </c>
      <c r="B9640" s="15" t="n">
        <v>46269</v>
      </c>
      <c r="C9640" s="1" t="n">
        <v>11</v>
      </c>
      <c r="D9640" s="1" t="s">
        <v>3063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4228</v>
      </c>
      <c r="N9640" s="1" t="n">
        <v>24</v>
      </c>
      <c r="O9640" s="1" t="n">
        <v>137.940046</v>
      </c>
    </row>
    <row r="9641" customFormat="false" ht="15" hidden="false" customHeight="true" outlineLevel="0" collapsed="false">
      <c r="A9641" s="1" t="n">
        <v>3</v>
      </c>
      <c r="B9641" s="15" t="n">
        <v>46269</v>
      </c>
      <c r="C9641" s="1" t="n">
        <v>11</v>
      </c>
      <c r="D9641" s="1" t="s">
        <v>3063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4229</v>
      </c>
      <c r="N9641" s="1" t="n">
        <v>12</v>
      </c>
      <c r="O9641" s="1" t="n">
        <v>53.340137</v>
      </c>
    </row>
    <row r="9642" customFormat="false" ht="15" hidden="false" customHeight="true" outlineLevel="0" collapsed="false">
      <c r="A9642" s="1" t="n">
        <v>3</v>
      </c>
      <c r="B9642" s="15" t="n">
        <v>46269</v>
      </c>
      <c r="C9642" s="1" t="n">
        <v>11</v>
      </c>
      <c r="D9642" s="1" t="s">
        <v>3063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3324</v>
      </c>
      <c r="N9642" s="1" t="n">
        <v>120</v>
      </c>
      <c r="O9642" s="1" t="n">
        <v>564.930074</v>
      </c>
    </row>
    <row r="9643" customFormat="false" ht="15" hidden="false" customHeight="true" outlineLevel="0" collapsed="false">
      <c r="A9643" s="1" t="n">
        <v>3</v>
      </c>
      <c r="B9643" s="15" t="n">
        <v>46269</v>
      </c>
      <c r="C9643" s="1" t="n">
        <v>11</v>
      </c>
      <c r="D9643" s="1" t="s">
        <v>3063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4689</v>
      </c>
      <c r="N9643" s="1" t="n">
        <v>8</v>
      </c>
      <c r="O9643" s="1" t="n">
        <v>43.099833</v>
      </c>
    </row>
    <row r="9644" customFormat="false" ht="15" hidden="false" customHeight="true" outlineLevel="0" collapsed="false">
      <c r="A9644" s="1" t="n">
        <v>3</v>
      </c>
      <c r="B9644" s="15" t="n">
        <v>46269</v>
      </c>
      <c r="C9644" s="1" t="n">
        <v>11</v>
      </c>
      <c r="D9644" s="1" t="s">
        <v>3063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3686</v>
      </c>
      <c r="N9644" s="1" t="n">
        <v>24</v>
      </c>
      <c r="O9644" s="1" t="n">
        <v>151.77994</v>
      </c>
    </row>
    <row r="9645" customFormat="false" ht="15" hidden="false" customHeight="true" outlineLevel="0" collapsed="false">
      <c r="A9645" s="1" t="n">
        <v>3</v>
      </c>
      <c r="B9645" s="15" t="n">
        <v>46269</v>
      </c>
      <c r="C9645" s="1" t="n">
        <v>11</v>
      </c>
      <c r="D9645" s="1" t="s">
        <v>3063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3687</v>
      </c>
      <c r="N9645" s="1" t="n">
        <v>96</v>
      </c>
      <c r="O9645" s="1" t="n">
        <v>630.759983</v>
      </c>
    </row>
    <row r="9646" customFormat="false" ht="15" hidden="false" customHeight="true" outlineLevel="0" collapsed="false">
      <c r="A9646" s="1" t="n">
        <v>3</v>
      </c>
      <c r="B9646" s="15" t="n">
        <v>46269</v>
      </c>
      <c r="C9646" s="1" t="n">
        <v>11</v>
      </c>
      <c r="D9646" s="1" t="s">
        <v>3063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4897</v>
      </c>
      <c r="N9646" s="1" t="n">
        <v>60</v>
      </c>
      <c r="O9646" s="1" t="n">
        <v>116.75</v>
      </c>
    </row>
    <row r="9647" customFormat="false" ht="15" hidden="false" customHeight="true" outlineLevel="0" collapsed="false">
      <c r="A9647" s="1" t="n">
        <v>3</v>
      </c>
      <c r="B9647" s="15" t="n">
        <v>46269</v>
      </c>
      <c r="C9647" s="1" t="n">
        <v>11</v>
      </c>
      <c r="D9647" s="1" t="s">
        <v>3063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3961</v>
      </c>
      <c r="N9647" s="1" t="n">
        <v>60</v>
      </c>
      <c r="O9647" s="1" t="n">
        <v>116.75</v>
      </c>
    </row>
    <row r="9648" customFormat="false" ht="15" hidden="false" customHeight="true" outlineLevel="0" collapsed="false">
      <c r="A9648" s="1" t="n">
        <v>3</v>
      </c>
      <c r="B9648" s="15" t="n">
        <v>46269</v>
      </c>
      <c r="C9648" s="1" t="n">
        <v>11</v>
      </c>
      <c r="D9648" s="1" t="s">
        <v>3063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4025</v>
      </c>
      <c r="N9648" s="1" t="n">
        <v>12</v>
      </c>
      <c r="O9648" s="1" t="n">
        <v>93.88</v>
      </c>
    </row>
    <row r="9649" customFormat="false" ht="15" hidden="false" customHeight="true" outlineLevel="0" collapsed="false">
      <c r="A9649" s="1" t="n">
        <v>3</v>
      </c>
      <c r="B9649" s="15" t="n">
        <v>46269</v>
      </c>
      <c r="C9649" s="1" t="n">
        <v>11</v>
      </c>
      <c r="D9649" s="1" t="s">
        <v>3063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4026</v>
      </c>
      <c r="N9649" s="1" t="n">
        <v>12</v>
      </c>
      <c r="O9649" s="1" t="n">
        <v>93.88</v>
      </c>
    </row>
    <row r="9650" customFormat="false" ht="15" hidden="false" customHeight="true" outlineLevel="0" collapsed="false">
      <c r="A9650" s="1" t="n">
        <v>3</v>
      </c>
      <c r="B9650" s="15" t="n">
        <v>46269</v>
      </c>
      <c r="C9650" s="1" t="n">
        <v>11</v>
      </c>
      <c r="D9650" s="1" t="s">
        <v>3063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4796</v>
      </c>
      <c r="N9650" s="1" t="n">
        <v>6</v>
      </c>
      <c r="O9650" s="1" t="n">
        <v>29.04</v>
      </c>
    </row>
    <row r="9651" customFormat="false" ht="15" hidden="false" customHeight="true" outlineLevel="0" collapsed="false">
      <c r="A9651" s="1" t="n">
        <v>3</v>
      </c>
      <c r="B9651" s="15" t="n">
        <v>46269</v>
      </c>
      <c r="C9651" s="1" t="n">
        <v>11</v>
      </c>
      <c r="D9651" s="1" t="s">
        <v>3063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5777</v>
      </c>
      <c r="N9651" s="1" t="n">
        <v>6</v>
      </c>
      <c r="O9651" s="1" t="n">
        <v>29.04</v>
      </c>
    </row>
    <row r="9652" customFormat="false" ht="15" hidden="false" customHeight="true" outlineLevel="0" collapsed="false">
      <c r="A9652" s="1" t="n">
        <v>3</v>
      </c>
      <c r="B9652" s="15" t="n">
        <v>46269</v>
      </c>
      <c r="C9652" s="1" t="n">
        <v>11</v>
      </c>
      <c r="D9652" s="1" t="s">
        <v>3063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3065</v>
      </c>
      <c r="N9652" s="1" t="n">
        <v>48</v>
      </c>
      <c r="O9652" s="1" t="n">
        <v>403.11</v>
      </c>
    </row>
    <row r="9653" customFormat="false" ht="15" hidden="false" customHeight="true" outlineLevel="0" collapsed="false">
      <c r="A9653" s="1" t="n">
        <v>3</v>
      </c>
      <c r="B9653" s="15" t="n">
        <v>46269</v>
      </c>
      <c r="C9653" s="1" t="n">
        <v>11</v>
      </c>
      <c r="D9653" s="1" t="s">
        <v>3063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4973</v>
      </c>
      <c r="N9653" s="1" t="n">
        <v>6</v>
      </c>
      <c r="O9653" s="1" t="n">
        <v>29.04</v>
      </c>
    </row>
    <row r="9654" customFormat="false" ht="15" hidden="false" customHeight="true" outlineLevel="0" collapsed="false">
      <c r="A9654" s="1" t="n">
        <v>3</v>
      </c>
      <c r="B9654" s="15" t="n">
        <v>46269</v>
      </c>
      <c r="C9654" s="1" t="n">
        <v>11</v>
      </c>
      <c r="D9654" s="1" t="s">
        <v>3063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3072</v>
      </c>
      <c r="N9654" s="1" t="n">
        <v>24</v>
      </c>
      <c r="O9654" s="1" t="n">
        <v>30</v>
      </c>
    </row>
    <row r="9655" customFormat="false" ht="15" hidden="false" customHeight="true" outlineLevel="0" collapsed="false">
      <c r="A9655" s="1" t="n">
        <v>3</v>
      </c>
      <c r="B9655" s="15" t="n">
        <v>46269</v>
      </c>
      <c r="C9655" s="1" t="n">
        <v>11</v>
      </c>
      <c r="D9655" s="1" t="s">
        <v>3063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3208</v>
      </c>
      <c r="N9655" s="1" t="n">
        <v>100</v>
      </c>
      <c r="O9655" s="1" t="n">
        <v>730</v>
      </c>
    </row>
    <row r="9656" customFormat="false" ht="15" hidden="false" customHeight="true" outlineLevel="0" collapsed="false">
      <c r="A9656" s="1" t="n">
        <v>3</v>
      </c>
      <c r="B9656" s="15" t="n">
        <v>46269</v>
      </c>
      <c r="C9656" s="1" t="n">
        <v>11</v>
      </c>
      <c r="D9656" s="1" t="s">
        <v>3063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5794</v>
      </c>
      <c r="N9656" s="1" t="n">
        <v>30</v>
      </c>
      <c r="O9656" s="1" t="n">
        <v>50.81</v>
      </c>
    </row>
    <row r="9657" customFormat="false" ht="15" hidden="false" customHeight="true" outlineLevel="0" collapsed="false">
      <c r="A9657" s="1" t="n">
        <v>3</v>
      </c>
      <c r="B9657" s="15" t="n">
        <v>46269</v>
      </c>
      <c r="C9657" s="1" t="n">
        <v>11</v>
      </c>
      <c r="D9657" s="1" t="s">
        <v>3063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4029</v>
      </c>
      <c r="N9657" s="1" t="n">
        <v>18</v>
      </c>
      <c r="O9657" s="1" t="n">
        <v>103.26</v>
      </c>
    </row>
    <row r="9658" customFormat="false" ht="15" hidden="false" customHeight="true" outlineLevel="0" collapsed="false">
      <c r="A9658" s="1" t="n">
        <v>3</v>
      </c>
      <c r="B9658" s="15" t="n">
        <v>46269</v>
      </c>
      <c r="C9658" s="1" t="n">
        <v>11</v>
      </c>
      <c r="D9658" s="1" t="s">
        <v>3063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3077</v>
      </c>
      <c r="N9658" s="1" t="n">
        <v>18</v>
      </c>
      <c r="O9658" s="1" t="n">
        <v>100.9</v>
      </c>
    </row>
    <row r="9659" customFormat="false" ht="15" hidden="false" customHeight="true" outlineLevel="0" collapsed="false">
      <c r="A9659" s="1" t="n">
        <v>3</v>
      </c>
      <c r="B9659" s="15" t="n">
        <v>46269</v>
      </c>
      <c r="C9659" s="1" t="n">
        <v>11</v>
      </c>
      <c r="D9659" s="1" t="s">
        <v>3063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3078</v>
      </c>
      <c r="N9659" s="1" t="n">
        <v>102</v>
      </c>
      <c r="O9659" s="1" t="n">
        <v>642.71</v>
      </c>
    </row>
    <row r="9660" customFormat="false" ht="15" hidden="false" customHeight="true" outlineLevel="0" collapsed="false">
      <c r="A9660" s="1" t="n">
        <v>3</v>
      </c>
      <c r="B9660" s="15" t="n">
        <v>46269</v>
      </c>
      <c r="C9660" s="1" t="n">
        <v>11</v>
      </c>
      <c r="D9660" s="1" t="s">
        <v>3063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3079</v>
      </c>
      <c r="N9660" s="1" t="n">
        <v>18</v>
      </c>
      <c r="O9660" s="1" t="n">
        <v>133.74</v>
      </c>
    </row>
    <row r="9661" customFormat="false" ht="15" hidden="false" customHeight="true" outlineLevel="0" collapsed="false">
      <c r="A9661" s="1" t="n">
        <v>3</v>
      </c>
      <c r="B9661" s="15" t="n">
        <v>46269</v>
      </c>
      <c r="C9661" s="1" t="n">
        <v>11</v>
      </c>
      <c r="D9661" s="1" t="s">
        <v>3063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3649</v>
      </c>
      <c r="N9661" s="1" t="n">
        <v>24</v>
      </c>
      <c r="O9661" s="1" t="n">
        <v>178.33</v>
      </c>
    </row>
    <row r="9662" customFormat="false" ht="15" hidden="false" customHeight="true" outlineLevel="0" collapsed="false">
      <c r="A9662" s="1" t="n">
        <v>3</v>
      </c>
      <c r="B9662" s="15" t="n">
        <v>46269</v>
      </c>
      <c r="C9662" s="1" t="n">
        <v>11</v>
      </c>
      <c r="D9662" s="1" t="s">
        <v>3063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4899</v>
      </c>
      <c r="N9662" s="1" t="n">
        <v>30</v>
      </c>
      <c r="O9662" s="1" t="n">
        <v>84.08</v>
      </c>
    </row>
    <row r="9663" customFormat="false" ht="15" hidden="false" customHeight="true" outlineLevel="0" collapsed="false">
      <c r="A9663" s="1" t="n">
        <v>3</v>
      </c>
      <c r="B9663" s="15" t="n">
        <v>46269</v>
      </c>
      <c r="C9663" s="1" t="n">
        <v>11</v>
      </c>
      <c r="D9663" s="1" t="s">
        <v>3063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4405</v>
      </c>
      <c r="N9663" s="1" t="n">
        <v>30</v>
      </c>
      <c r="O9663" s="1" t="n">
        <v>84.08</v>
      </c>
    </row>
    <row r="9664" customFormat="false" ht="15" hidden="false" customHeight="true" outlineLevel="0" collapsed="false">
      <c r="A9664" s="1" t="n">
        <v>3</v>
      </c>
      <c r="B9664" s="15" t="n">
        <v>46269</v>
      </c>
      <c r="C9664" s="1" t="n">
        <v>11</v>
      </c>
      <c r="D9664" s="1" t="s">
        <v>3063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3965</v>
      </c>
      <c r="N9664" s="1" t="n">
        <v>60</v>
      </c>
      <c r="O9664" s="1" t="n">
        <v>188.73</v>
      </c>
    </row>
    <row r="9665" customFormat="false" ht="15" hidden="false" customHeight="true" outlineLevel="0" collapsed="false">
      <c r="A9665" s="1" t="n">
        <v>3</v>
      </c>
      <c r="B9665" s="15" t="n">
        <v>46269</v>
      </c>
      <c r="C9665" s="1" t="n">
        <v>11</v>
      </c>
      <c r="D9665" s="1" t="s">
        <v>3063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4030</v>
      </c>
      <c r="N9665" s="1" t="n">
        <v>27</v>
      </c>
      <c r="O9665" s="1" t="n">
        <v>121.4</v>
      </c>
    </row>
    <row r="9666" customFormat="false" ht="15" hidden="false" customHeight="true" outlineLevel="0" collapsed="false">
      <c r="A9666" s="1" t="n">
        <v>3</v>
      </c>
      <c r="B9666" s="15" t="n">
        <v>46269</v>
      </c>
      <c r="C9666" s="1" t="n">
        <v>11</v>
      </c>
      <c r="D9666" s="1" t="s">
        <v>3063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3080</v>
      </c>
      <c r="N9666" s="1" t="n">
        <v>30</v>
      </c>
      <c r="O9666" s="1" t="n">
        <v>181.17</v>
      </c>
    </row>
    <row r="9667" customFormat="false" ht="15" hidden="false" customHeight="true" outlineLevel="0" collapsed="false">
      <c r="A9667" s="1" t="n">
        <v>3</v>
      </c>
      <c r="B9667" s="15" t="n">
        <v>46269</v>
      </c>
      <c r="C9667" s="1" t="n">
        <v>11</v>
      </c>
      <c r="D9667" s="1" t="s">
        <v>3063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3651</v>
      </c>
      <c r="N9667" s="1" t="n">
        <v>60</v>
      </c>
      <c r="O9667" s="1" t="n">
        <v>183.89</v>
      </c>
    </row>
    <row r="9668" customFormat="false" ht="15" hidden="false" customHeight="true" outlineLevel="0" collapsed="false">
      <c r="A9668" s="1" t="n">
        <v>3</v>
      </c>
      <c r="B9668" s="15" t="n">
        <v>46269</v>
      </c>
      <c r="C9668" s="1" t="n">
        <v>11</v>
      </c>
      <c r="D9668" s="1" t="s">
        <v>3063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3652</v>
      </c>
      <c r="N9668" s="1" t="n">
        <v>60</v>
      </c>
      <c r="O9668" s="1" t="n">
        <v>508.72</v>
      </c>
    </row>
    <row r="9669" customFormat="false" ht="15" hidden="false" customHeight="true" outlineLevel="0" collapsed="false">
      <c r="A9669" s="1" t="n">
        <v>3</v>
      </c>
      <c r="B9669" s="15" t="n">
        <v>46269</v>
      </c>
      <c r="C9669" s="1" t="n">
        <v>11</v>
      </c>
      <c r="D9669" s="1" t="s">
        <v>3063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3082</v>
      </c>
      <c r="N9669" s="1" t="n">
        <v>90</v>
      </c>
      <c r="O9669" s="1" t="n">
        <v>593.41</v>
      </c>
    </row>
    <row r="9670" customFormat="false" ht="15" hidden="false" customHeight="true" outlineLevel="0" collapsed="false">
      <c r="A9670" s="1" t="n">
        <v>3</v>
      </c>
      <c r="B9670" s="15" t="n">
        <v>46269</v>
      </c>
      <c r="C9670" s="1" t="n">
        <v>11</v>
      </c>
      <c r="D9670" s="1" t="s">
        <v>3063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3654</v>
      </c>
      <c r="N9670" s="1" t="n">
        <v>30</v>
      </c>
      <c r="O9670" s="1" t="n">
        <v>142.15</v>
      </c>
    </row>
    <row r="9671" customFormat="false" ht="15" hidden="false" customHeight="true" outlineLevel="0" collapsed="false">
      <c r="A9671" s="1" t="n">
        <v>3</v>
      </c>
      <c r="B9671" s="15" t="n">
        <v>46269</v>
      </c>
      <c r="C9671" s="1" t="n">
        <v>11</v>
      </c>
      <c r="D9671" s="1" t="s">
        <v>3063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3655</v>
      </c>
      <c r="N9671" s="1" t="n">
        <v>30</v>
      </c>
      <c r="O9671" s="1" t="n">
        <v>163.02</v>
      </c>
    </row>
    <row r="9672" customFormat="false" ht="15" hidden="false" customHeight="true" outlineLevel="0" collapsed="false">
      <c r="A9672" s="1" t="n">
        <v>3</v>
      </c>
      <c r="B9672" s="15" t="n">
        <v>46269</v>
      </c>
      <c r="C9672" s="1" t="n">
        <v>11</v>
      </c>
      <c r="D9672" s="1" t="s">
        <v>3063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4974</v>
      </c>
      <c r="N9672" s="1" t="n">
        <v>12</v>
      </c>
      <c r="O9672" s="1" t="n">
        <v>59.16</v>
      </c>
    </row>
    <row r="9673" customFormat="false" ht="15" hidden="false" customHeight="true" outlineLevel="0" collapsed="false">
      <c r="A9673" s="1" t="n">
        <v>3</v>
      </c>
      <c r="B9673" s="15" t="n">
        <v>46269</v>
      </c>
      <c r="C9673" s="1" t="n">
        <v>11</v>
      </c>
      <c r="D9673" s="1" t="s">
        <v>3063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4597</v>
      </c>
      <c r="N9673" s="1" t="n">
        <v>60</v>
      </c>
      <c r="O9673" s="1" t="n">
        <v>208.69</v>
      </c>
    </row>
    <row r="9674" customFormat="false" ht="15" hidden="false" customHeight="true" outlineLevel="0" collapsed="false">
      <c r="A9674" s="1" t="n">
        <v>3</v>
      </c>
      <c r="B9674" s="15" t="n">
        <v>46269</v>
      </c>
      <c r="C9674" s="1" t="n">
        <v>11</v>
      </c>
      <c r="D9674" s="1" t="s">
        <v>3063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4032</v>
      </c>
      <c r="N9674" s="1" t="n">
        <v>18</v>
      </c>
      <c r="O9674" s="1" t="n">
        <v>103.26</v>
      </c>
    </row>
    <row r="9675" customFormat="false" ht="15" hidden="false" customHeight="true" outlineLevel="0" collapsed="false">
      <c r="A9675" s="1" t="n">
        <v>3</v>
      </c>
      <c r="B9675" s="15" t="n">
        <v>46269</v>
      </c>
      <c r="C9675" s="1" t="n">
        <v>11</v>
      </c>
      <c r="D9675" s="1" t="s">
        <v>3063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4598</v>
      </c>
      <c r="N9675" s="1" t="n">
        <v>18</v>
      </c>
      <c r="O9675" s="1" t="n">
        <v>65.51</v>
      </c>
    </row>
    <row r="9676" customFormat="false" ht="15" hidden="false" customHeight="true" outlineLevel="0" collapsed="false">
      <c r="A9676" s="1" t="n">
        <v>3</v>
      </c>
      <c r="B9676" s="15" t="n">
        <v>46269</v>
      </c>
      <c r="C9676" s="1" t="n">
        <v>11</v>
      </c>
      <c r="D9676" s="1" t="s">
        <v>3063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3084</v>
      </c>
      <c r="N9676" s="1" t="n">
        <v>36</v>
      </c>
      <c r="O9676" s="1" t="n">
        <v>388.71</v>
      </c>
    </row>
    <row r="9677" customFormat="false" ht="15" hidden="false" customHeight="true" outlineLevel="0" collapsed="false">
      <c r="A9677" s="1" t="n">
        <v>3</v>
      </c>
      <c r="B9677" s="15" t="n">
        <v>46269</v>
      </c>
      <c r="C9677" s="1" t="n">
        <v>11</v>
      </c>
      <c r="D9677" s="1" t="s">
        <v>3063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4034</v>
      </c>
      <c r="N9677" s="1" t="n">
        <v>12</v>
      </c>
      <c r="O9677" s="1" t="n">
        <v>89.16</v>
      </c>
    </row>
    <row r="9678" customFormat="false" ht="15" hidden="false" customHeight="true" outlineLevel="0" collapsed="false">
      <c r="A9678" s="1" t="n">
        <v>3</v>
      </c>
      <c r="B9678" s="15" t="n">
        <v>46269</v>
      </c>
      <c r="C9678" s="1" t="n">
        <v>11</v>
      </c>
      <c r="D9678" s="1" t="s">
        <v>3063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3086</v>
      </c>
      <c r="N9678" s="1" t="n">
        <v>36</v>
      </c>
      <c r="O9678" s="1" t="n">
        <v>354.23</v>
      </c>
    </row>
    <row r="9679" customFormat="false" ht="15" hidden="false" customHeight="true" outlineLevel="0" collapsed="false">
      <c r="A9679" s="1" t="n">
        <v>3</v>
      </c>
      <c r="B9679" s="15" t="n">
        <v>46269</v>
      </c>
      <c r="C9679" s="1" t="n">
        <v>11</v>
      </c>
      <c r="D9679" s="1" t="s">
        <v>3063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3078</v>
      </c>
      <c r="N9679" s="1" t="n">
        <v>120</v>
      </c>
      <c r="O9679" s="1" t="n">
        <v>1048.9</v>
      </c>
    </row>
    <row r="9680" customFormat="false" ht="15" hidden="false" customHeight="true" outlineLevel="0" collapsed="false">
      <c r="A9680" s="1" t="n">
        <v>3</v>
      </c>
      <c r="B9680" s="15" t="n">
        <v>46269</v>
      </c>
      <c r="C9680" s="1" t="n">
        <v>11</v>
      </c>
      <c r="D9680" s="1" t="s">
        <v>3063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3657</v>
      </c>
      <c r="N9680" s="1" t="n">
        <v>24</v>
      </c>
      <c r="O9680" s="1" t="n">
        <v>87.35</v>
      </c>
    </row>
    <row r="9681" customFormat="false" ht="15" hidden="false" customHeight="true" outlineLevel="0" collapsed="false">
      <c r="A9681" s="1" t="n">
        <v>3</v>
      </c>
      <c r="B9681" s="15" t="n">
        <v>46269</v>
      </c>
      <c r="C9681" s="1" t="n">
        <v>11</v>
      </c>
      <c r="D9681" s="1" t="s">
        <v>3063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3087</v>
      </c>
      <c r="N9681" s="1" t="n">
        <v>12</v>
      </c>
      <c r="O9681" s="1" t="n">
        <v>44.88</v>
      </c>
    </row>
    <row r="9682" customFormat="false" ht="15" hidden="false" customHeight="true" outlineLevel="0" collapsed="false">
      <c r="A9682" s="1" t="n">
        <v>3</v>
      </c>
      <c r="B9682" s="15" t="n">
        <v>46269</v>
      </c>
      <c r="C9682" s="1" t="n">
        <v>11</v>
      </c>
      <c r="D9682" s="1" t="s">
        <v>3063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3088</v>
      </c>
      <c r="N9682" s="1" t="n">
        <v>24</v>
      </c>
      <c r="O9682" s="1" t="n">
        <v>89.77</v>
      </c>
    </row>
    <row r="9683" customFormat="false" ht="15" hidden="false" customHeight="true" outlineLevel="0" collapsed="false">
      <c r="A9683" s="1" t="n">
        <v>3</v>
      </c>
      <c r="B9683" s="15" t="n">
        <v>46269</v>
      </c>
      <c r="C9683" s="1" t="n">
        <v>11</v>
      </c>
      <c r="D9683" s="1" t="s">
        <v>3063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3089</v>
      </c>
      <c r="N9683" s="1" t="n">
        <v>12</v>
      </c>
      <c r="O9683" s="1" t="n">
        <v>44.88</v>
      </c>
    </row>
    <row r="9684" customFormat="false" ht="15" hidden="false" customHeight="true" outlineLevel="0" collapsed="false">
      <c r="A9684" s="1" t="n">
        <v>3</v>
      </c>
      <c r="B9684" s="15" t="n">
        <v>46269</v>
      </c>
      <c r="C9684" s="1" t="n">
        <v>11</v>
      </c>
      <c r="D9684" s="1" t="s">
        <v>3063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4412</v>
      </c>
      <c r="N9684" s="1" t="n">
        <v>24</v>
      </c>
      <c r="O9684" s="1" t="n">
        <v>81.06</v>
      </c>
    </row>
    <row r="9685" customFormat="false" ht="15" hidden="false" customHeight="true" outlineLevel="0" collapsed="false">
      <c r="A9685" s="1" t="n">
        <v>3</v>
      </c>
      <c r="B9685" s="15" t="n">
        <v>46269</v>
      </c>
      <c r="C9685" s="1" t="n">
        <v>22</v>
      </c>
      <c r="D9685" s="1" t="s">
        <v>3209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3224</v>
      </c>
      <c r="N9685" s="1" t="n">
        <v>2.108</v>
      </c>
      <c r="O9685" s="1" t="n">
        <v>46.83</v>
      </c>
    </row>
    <row r="9686" customFormat="false" ht="15" hidden="false" customHeight="true" outlineLevel="0" collapsed="false">
      <c r="A9686" s="1" t="n">
        <v>3</v>
      </c>
      <c r="B9686" s="15" t="n">
        <v>46269</v>
      </c>
      <c r="C9686" s="1" t="n">
        <v>22</v>
      </c>
      <c r="D9686" s="1" t="s">
        <v>3209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3224</v>
      </c>
      <c r="N9686" s="1" t="n">
        <v>2.572</v>
      </c>
      <c r="O9686" s="1" t="n">
        <v>63.62</v>
      </c>
    </row>
    <row r="9687" customFormat="false" ht="15" hidden="false" customHeight="true" outlineLevel="0" collapsed="false">
      <c r="A9687" s="1" t="n">
        <v>3</v>
      </c>
      <c r="B9687" s="15" t="n">
        <v>46269</v>
      </c>
      <c r="C9687" s="1" t="n">
        <v>22</v>
      </c>
      <c r="D9687" s="1" t="s">
        <v>3209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3225</v>
      </c>
      <c r="N9687" s="1" t="n">
        <v>7.495</v>
      </c>
      <c r="O9687" s="1" t="n">
        <v>178.01</v>
      </c>
    </row>
    <row r="9688" customFormat="false" ht="15" hidden="false" customHeight="true" outlineLevel="0" collapsed="false">
      <c r="A9688" s="1" t="n">
        <v>3</v>
      </c>
      <c r="B9688" s="15" t="n">
        <v>46269</v>
      </c>
      <c r="C9688" s="1" t="n">
        <v>22</v>
      </c>
      <c r="D9688" s="1" t="s">
        <v>3209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3226</v>
      </c>
      <c r="N9688" s="1" t="n">
        <v>13.964</v>
      </c>
      <c r="O9688" s="1" t="n">
        <v>342.35</v>
      </c>
    </row>
    <row r="9689" customFormat="false" ht="15" hidden="false" customHeight="true" outlineLevel="0" collapsed="false">
      <c r="A9689" s="1" t="n">
        <v>3</v>
      </c>
      <c r="B9689" s="15" t="n">
        <v>46269</v>
      </c>
      <c r="C9689" s="1" t="n">
        <v>22</v>
      </c>
      <c r="D9689" s="1" t="s">
        <v>3209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3227</v>
      </c>
      <c r="N9689" s="1" t="n">
        <v>13.832</v>
      </c>
      <c r="O9689" s="1" t="n">
        <v>370.91</v>
      </c>
    </row>
    <row r="9690" customFormat="false" ht="15" hidden="false" customHeight="true" outlineLevel="0" collapsed="false">
      <c r="A9690" s="1" t="n">
        <v>3</v>
      </c>
      <c r="B9690" s="15" t="n">
        <v>46269</v>
      </c>
      <c r="C9690" s="1" t="n">
        <v>22</v>
      </c>
      <c r="D9690" s="1" t="s">
        <v>3209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3440</v>
      </c>
      <c r="N9690" s="1" t="n">
        <v>30.965</v>
      </c>
      <c r="O9690" s="1" t="n">
        <v>639.03</v>
      </c>
    </row>
    <row r="9691" customFormat="false" ht="15" hidden="false" customHeight="true" outlineLevel="0" collapsed="false">
      <c r="A9691" s="1" t="n">
        <v>3</v>
      </c>
      <c r="B9691" s="15" t="n">
        <v>46269</v>
      </c>
      <c r="C9691" s="1" t="n">
        <v>22</v>
      </c>
      <c r="D9691" s="1" t="s">
        <v>3209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3210</v>
      </c>
      <c r="N9691" s="1" t="n">
        <v>2.164</v>
      </c>
      <c r="O9691" s="1" t="n">
        <v>73.84</v>
      </c>
    </row>
    <row r="9692" customFormat="false" ht="15" hidden="false" customHeight="true" outlineLevel="0" collapsed="false">
      <c r="A9692" s="1" t="n">
        <v>3</v>
      </c>
      <c r="B9692" s="15" t="n">
        <v>46269</v>
      </c>
      <c r="C9692" s="1" t="n">
        <v>22</v>
      </c>
      <c r="D9692" s="1" t="s">
        <v>3209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3228</v>
      </c>
      <c r="N9692" s="1" t="n">
        <v>2.924</v>
      </c>
      <c r="O9692" s="1" t="n">
        <v>76.17</v>
      </c>
    </row>
    <row r="9693" customFormat="false" ht="15" hidden="false" customHeight="true" outlineLevel="0" collapsed="false">
      <c r="A9693" s="1" t="n">
        <v>3</v>
      </c>
      <c r="B9693" s="15" t="n">
        <v>46269</v>
      </c>
      <c r="C9693" s="1" t="n">
        <v>22</v>
      </c>
      <c r="D9693" s="1" t="s">
        <v>3209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3228</v>
      </c>
      <c r="N9693" s="1" t="n">
        <v>2.178</v>
      </c>
      <c r="O9693" s="1" t="n">
        <v>63.17</v>
      </c>
    </row>
    <row r="9694" customFormat="false" ht="15" hidden="false" customHeight="true" outlineLevel="0" collapsed="false">
      <c r="A9694" s="1" t="n">
        <v>3</v>
      </c>
      <c r="B9694" s="15" t="n">
        <v>46269</v>
      </c>
      <c r="C9694" s="1" t="n">
        <v>22</v>
      </c>
      <c r="D9694" s="1" t="s">
        <v>3209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3211</v>
      </c>
      <c r="N9694" s="1" t="n">
        <v>12.045</v>
      </c>
      <c r="O9694" s="1" t="n">
        <v>421.29</v>
      </c>
    </row>
    <row r="9695" customFormat="false" ht="15" hidden="false" customHeight="true" outlineLevel="0" collapsed="false">
      <c r="A9695" s="1" t="n">
        <v>3</v>
      </c>
      <c r="B9695" s="15" t="n">
        <v>46269</v>
      </c>
      <c r="C9695" s="1" t="n">
        <v>22</v>
      </c>
      <c r="D9695" s="1" t="s">
        <v>3209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3212</v>
      </c>
      <c r="N9695" s="1" t="n">
        <v>2.676</v>
      </c>
      <c r="O9695" s="1" t="n">
        <v>107.3</v>
      </c>
    </row>
    <row r="9696" customFormat="false" ht="15" hidden="false" customHeight="true" outlineLevel="0" collapsed="false">
      <c r="A9696" s="1" t="n">
        <v>3</v>
      </c>
      <c r="B9696" s="15" t="n">
        <v>46269</v>
      </c>
      <c r="C9696" s="1" t="n">
        <v>22</v>
      </c>
      <c r="D9696" s="1" t="s">
        <v>3209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3213</v>
      </c>
      <c r="N9696" s="1" t="n">
        <v>5.802</v>
      </c>
      <c r="O9696" s="1" t="n">
        <v>232.64</v>
      </c>
    </row>
    <row r="9697" customFormat="false" ht="15" hidden="false" customHeight="true" outlineLevel="0" collapsed="false">
      <c r="A9697" s="1" t="n">
        <v>3</v>
      </c>
      <c r="B9697" s="15" t="n">
        <v>46269</v>
      </c>
      <c r="C9697" s="1" t="n">
        <v>22</v>
      </c>
      <c r="D9697" s="1" t="s">
        <v>3209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3214</v>
      </c>
      <c r="N9697" s="1" t="n">
        <v>5.18</v>
      </c>
      <c r="O9697" s="1" t="n">
        <v>225.38</v>
      </c>
    </row>
    <row r="9698" customFormat="false" ht="15" hidden="false" customHeight="true" outlineLevel="0" collapsed="false">
      <c r="A9698" s="1" t="n">
        <v>3</v>
      </c>
      <c r="B9698" s="15" t="n">
        <v>46269</v>
      </c>
      <c r="C9698" s="1" t="n">
        <v>22</v>
      </c>
      <c r="D9698" s="1" t="s">
        <v>3209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3215</v>
      </c>
      <c r="N9698" s="1" t="n">
        <v>8.61</v>
      </c>
      <c r="O9698" s="1" t="n">
        <v>404</v>
      </c>
    </row>
    <row r="9699" customFormat="false" ht="15" hidden="false" customHeight="true" outlineLevel="0" collapsed="false">
      <c r="A9699" s="1" t="n">
        <v>3</v>
      </c>
      <c r="B9699" s="15" t="n">
        <v>46269</v>
      </c>
      <c r="C9699" s="1" t="n">
        <v>22</v>
      </c>
      <c r="D9699" s="1" t="s">
        <v>3209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3216</v>
      </c>
      <c r="N9699" s="1" t="n">
        <v>4.176</v>
      </c>
      <c r="O9699" s="1" t="n">
        <v>199.51</v>
      </c>
    </row>
    <row r="9700" customFormat="false" ht="15" hidden="false" customHeight="true" outlineLevel="0" collapsed="false">
      <c r="A9700" s="1" t="n">
        <v>3</v>
      </c>
      <c r="B9700" s="15" t="n">
        <v>46269</v>
      </c>
      <c r="C9700" s="1" t="n">
        <v>22</v>
      </c>
      <c r="D9700" s="1" t="s">
        <v>3209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3217</v>
      </c>
      <c r="N9700" s="1" t="n">
        <v>1.214</v>
      </c>
      <c r="O9700" s="1" t="n">
        <v>52.82</v>
      </c>
    </row>
    <row r="9701" customFormat="false" ht="15" hidden="false" customHeight="true" outlineLevel="0" collapsed="false">
      <c r="A9701" s="1" t="n">
        <v>3</v>
      </c>
      <c r="B9701" s="15" t="n">
        <v>46269</v>
      </c>
      <c r="C9701" s="1" t="n">
        <v>22</v>
      </c>
      <c r="D9701" s="1" t="s">
        <v>3209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3218</v>
      </c>
      <c r="N9701" s="1" t="n">
        <v>1.682</v>
      </c>
      <c r="O9701" s="1" t="n">
        <v>78.92</v>
      </c>
    </row>
    <row r="9702" customFormat="false" ht="15" hidden="false" customHeight="true" outlineLevel="0" collapsed="false">
      <c r="A9702" s="1" t="n">
        <v>3</v>
      </c>
      <c r="B9702" s="15" t="n">
        <v>46269</v>
      </c>
      <c r="C9702" s="1" t="n">
        <v>22</v>
      </c>
      <c r="D9702" s="1" t="s">
        <v>3209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3219</v>
      </c>
      <c r="N9702" s="1" t="n">
        <v>1.49</v>
      </c>
      <c r="O9702" s="1" t="n">
        <v>82.63</v>
      </c>
    </row>
    <row r="9703" customFormat="false" ht="15" hidden="false" customHeight="true" outlineLevel="0" collapsed="false">
      <c r="A9703" s="1" t="n">
        <v>3</v>
      </c>
      <c r="B9703" s="15" t="n">
        <v>46269</v>
      </c>
      <c r="C9703" s="1" t="n">
        <v>22</v>
      </c>
      <c r="D9703" s="1" t="s">
        <v>3209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4909</v>
      </c>
      <c r="N9703" s="1" t="n">
        <v>1.256</v>
      </c>
      <c r="O9703" s="1" t="n">
        <v>46.07</v>
      </c>
    </row>
    <row r="9704" customFormat="false" ht="15" hidden="false" customHeight="true" outlineLevel="0" collapsed="false">
      <c r="A9704" s="1" t="n">
        <v>3</v>
      </c>
      <c r="B9704" s="15" t="n">
        <v>46269</v>
      </c>
      <c r="C9704" s="1" t="n">
        <v>22</v>
      </c>
      <c r="D9704" s="1" t="s">
        <v>3209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4909</v>
      </c>
      <c r="N9704" s="1" t="n">
        <v>1.638</v>
      </c>
      <c r="O9704" s="1" t="n">
        <v>53.97</v>
      </c>
    </row>
    <row r="9705" customFormat="false" ht="15" hidden="false" customHeight="true" outlineLevel="0" collapsed="false">
      <c r="A9705" s="1" t="n">
        <v>3</v>
      </c>
      <c r="B9705" s="15" t="n">
        <v>46269</v>
      </c>
      <c r="C9705" s="1" t="n">
        <v>22</v>
      </c>
      <c r="D9705" s="1" t="s">
        <v>3209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3229</v>
      </c>
      <c r="N9705" s="1" t="n">
        <v>0.406</v>
      </c>
      <c r="O9705" s="1" t="n">
        <v>14.2</v>
      </c>
    </row>
    <row r="9706" customFormat="false" ht="15" hidden="false" customHeight="true" outlineLevel="0" collapsed="false">
      <c r="A9706" s="1" t="n">
        <v>3</v>
      </c>
      <c r="B9706" s="15" t="n">
        <v>46269</v>
      </c>
      <c r="C9706" s="1" t="n">
        <v>22</v>
      </c>
      <c r="D9706" s="1" t="s">
        <v>3209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3220</v>
      </c>
      <c r="N9706" s="1" t="n">
        <v>1.872</v>
      </c>
      <c r="O9706" s="1" t="n">
        <v>71.86</v>
      </c>
    </row>
    <row r="9707" customFormat="false" ht="15" hidden="false" customHeight="true" outlineLevel="0" collapsed="false">
      <c r="A9707" s="1" t="n">
        <v>3</v>
      </c>
      <c r="B9707" s="15" t="n">
        <v>46269</v>
      </c>
      <c r="C9707" s="1" t="n">
        <v>22</v>
      </c>
      <c r="D9707" s="1" t="s">
        <v>3209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3221</v>
      </c>
      <c r="N9707" s="1" t="n">
        <v>3.388</v>
      </c>
      <c r="O9707" s="1" t="n">
        <v>5.75</v>
      </c>
    </row>
    <row r="9708" customFormat="false" ht="15" hidden="false" customHeight="true" outlineLevel="0" collapsed="false">
      <c r="A9708" s="1" t="n">
        <v>3</v>
      </c>
      <c r="B9708" s="15" t="n">
        <v>46269</v>
      </c>
      <c r="C9708" s="1" t="n">
        <v>22</v>
      </c>
      <c r="D9708" s="1" t="s">
        <v>3209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3221</v>
      </c>
      <c r="N9708" s="1" t="n">
        <v>3.44</v>
      </c>
      <c r="O9708" s="1" t="n">
        <v>5.25</v>
      </c>
    </row>
    <row r="9709" customFormat="false" ht="15" hidden="false" customHeight="true" outlineLevel="0" collapsed="false">
      <c r="A9709" s="1" t="n">
        <v>3</v>
      </c>
      <c r="B9709" s="15" t="n">
        <v>46269</v>
      </c>
      <c r="C9709" s="1" t="n">
        <v>22</v>
      </c>
      <c r="D9709" s="1" t="s">
        <v>3209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3221</v>
      </c>
      <c r="N9709" s="1" t="n">
        <v>1.958</v>
      </c>
      <c r="O9709" s="1" t="n">
        <v>3.5</v>
      </c>
    </row>
    <row r="9710" customFormat="false" ht="15" hidden="false" customHeight="true" outlineLevel="0" collapsed="false">
      <c r="A9710" s="1" t="n">
        <v>3</v>
      </c>
      <c r="B9710" s="15" t="n">
        <v>46269</v>
      </c>
      <c r="C9710" s="1" t="n">
        <v>22</v>
      </c>
      <c r="D9710" s="1" t="s">
        <v>3209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3222</v>
      </c>
      <c r="N9710" s="1" t="n">
        <v>10.423</v>
      </c>
      <c r="O9710" s="1" t="n">
        <v>26.59</v>
      </c>
    </row>
    <row r="9711" customFormat="false" ht="15" hidden="false" customHeight="true" outlineLevel="0" collapsed="false">
      <c r="A9711" s="1" t="n">
        <v>3</v>
      </c>
      <c r="B9711" s="15" t="n">
        <v>46269</v>
      </c>
      <c r="C9711" s="1" t="n">
        <v>22</v>
      </c>
      <c r="D9711" s="1" t="s">
        <v>3209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3222</v>
      </c>
      <c r="N9711" s="1" t="n">
        <v>3.414</v>
      </c>
      <c r="O9711" s="1" t="n">
        <v>7.82</v>
      </c>
    </row>
    <row r="9712" customFormat="false" ht="15" hidden="false" customHeight="true" outlineLevel="0" collapsed="false">
      <c r="A9712" s="1" t="n">
        <v>3</v>
      </c>
      <c r="B9712" s="15" t="n">
        <v>46269</v>
      </c>
      <c r="C9712" s="1" t="n">
        <v>22</v>
      </c>
      <c r="D9712" s="1" t="s">
        <v>3209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3223</v>
      </c>
      <c r="N9712" s="1" t="n">
        <v>0.027</v>
      </c>
      <c r="O9712" s="1" t="n">
        <v>0</v>
      </c>
    </row>
    <row r="9713" customFormat="false" ht="15" hidden="false" customHeight="true" outlineLevel="0" collapsed="false">
      <c r="A9713" s="1" t="n">
        <v>3</v>
      </c>
      <c r="B9713" s="15" t="n">
        <v>46269</v>
      </c>
      <c r="C9713" s="1" t="n">
        <v>22</v>
      </c>
      <c r="D9713" s="1" t="s">
        <v>3209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3223</v>
      </c>
      <c r="N9713" s="1" t="n">
        <v>0.666</v>
      </c>
      <c r="O9713" s="1" t="n">
        <v>0.01</v>
      </c>
    </row>
    <row r="9714" customFormat="false" ht="15" hidden="false" customHeight="true" outlineLevel="0" collapsed="false">
      <c r="A9714" s="1" t="n">
        <v>3</v>
      </c>
      <c r="B9714" s="15" t="n">
        <v>46269</v>
      </c>
      <c r="C9714" s="1" t="n">
        <v>22</v>
      </c>
      <c r="D9714" s="1" t="s">
        <v>3209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3223</v>
      </c>
      <c r="N9714" s="1" t="n">
        <v>0.335</v>
      </c>
      <c r="O9714" s="1" t="n">
        <v>0</v>
      </c>
    </row>
    <row r="9715" customFormat="false" ht="15" hidden="false" customHeight="true" outlineLevel="0" collapsed="false">
      <c r="A9715" s="1" t="n">
        <v>3</v>
      </c>
      <c r="B9715" s="15" t="n">
        <v>46269</v>
      </c>
      <c r="C9715" s="1" t="n">
        <v>39</v>
      </c>
      <c r="D9715" s="1" t="s">
        <v>3288</v>
      </c>
      <c r="E9715" s="1" t="n">
        <v>10029</v>
      </c>
      <c r="F9715" s="1" t="s">
        <v>2716</v>
      </c>
      <c r="I9715" s="1" t="n">
        <v>241</v>
      </c>
      <c r="J9715" s="1" t="n">
        <v>70828</v>
      </c>
      <c r="K9715" s="1" t="n">
        <v>2264738</v>
      </c>
      <c r="L9715" s="1" t="s">
        <v>5987</v>
      </c>
      <c r="N9715" s="1" t="n">
        <v>36</v>
      </c>
      <c r="O9715" s="1" t="n">
        <v>369</v>
      </c>
    </row>
    <row r="9716" customFormat="false" ht="15" hidden="false" customHeight="true" outlineLevel="0" collapsed="false">
      <c r="A9716" s="1" t="n">
        <v>3</v>
      </c>
      <c r="B9716" s="15" t="n">
        <v>46269</v>
      </c>
      <c r="C9716" s="1" t="n">
        <v>39</v>
      </c>
      <c r="D9716" s="1" t="s">
        <v>3288</v>
      </c>
      <c r="E9716" s="1" t="n">
        <v>10029</v>
      </c>
      <c r="F9716" s="1" t="s">
        <v>2716</v>
      </c>
      <c r="I9716" s="1" t="n">
        <v>241</v>
      </c>
      <c r="J9716" s="1" t="n">
        <v>79053</v>
      </c>
      <c r="K9716" s="1" t="n">
        <v>790543</v>
      </c>
      <c r="L9716" s="1" t="s">
        <v>5988</v>
      </c>
      <c r="N9716" s="1" t="n">
        <v>104</v>
      </c>
      <c r="O9716" s="1" t="n">
        <v>655.2</v>
      </c>
    </row>
    <row r="9717" customFormat="false" ht="15" hidden="false" customHeight="true" outlineLevel="0" collapsed="false">
      <c r="A9717" s="1" t="n">
        <v>3</v>
      </c>
      <c r="B9717" s="15" t="n">
        <v>46269</v>
      </c>
      <c r="C9717" s="1" t="n">
        <v>39</v>
      </c>
      <c r="D9717" s="1" t="s">
        <v>3288</v>
      </c>
      <c r="E9717" s="1" t="n">
        <v>10029</v>
      </c>
      <c r="F9717" s="1" t="s">
        <v>2716</v>
      </c>
      <c r="I9717" s="1" t="n">
        <v>241</v>
      </c>
      <c r="J9717" s="1" t="n">
        <v>79406</v>
      </c>
      <c r="K9717" s="1" t="n">
        <v>794077</v>
      </c>
      <c r="L9717" s="1" t="s">
        <v>5989</v>
      </c>
      <c r="N9717" s="1" t="n">
        <v>2</v>
      </c>
      <c r="O9717" s="1" t="n">
        <v>90</v>
      </c>
    </row>
    <row r="9718" customFormat="false" ht="15" hidden="false" customHeight="true" outlineLevel="0" collapsed="false">
      <c r="A9718" s="1" t="n">
        <v>3</v>
      </c>
      <c r="B9718" s="15" t="n">
        <v>46269</v>
      </c>
      <c r="C9718" s="1" t="n">
        <v>100</v>
      </c>
      <c r="D9718" s="1" t="s">
        <v>3230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3440</v>
      </c>
      <c r="N9718" s="1" t="n">
        <v>30.965</v>
      </c>
      <c r="O9718" s="1" t="n">
        <v>639.03</v>
      </c>
    </row>
    <row r="9719" customFormat="false" ht="15" hidden="false" customHeight="true" outlineLevel="0" collapsed="false">
      <c r="A9719" s="1" t="n">
        <v>3</v>
      </c>
      <c r="B9719" s="15" t="n">
        <v>46269</v>
      </c>
      <c r="C9719" s="1" t="n">
        <v>100</v>
      </c>
      <c r="D9719" s="1" t="s">
        <v>3230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3221</v>
      </c>
      <c r="N9719" s="1" t="n">
        <v>1.958</v>
      </c>
      <c r="O9719" s="1" t="n">
        <v>3.5</v>
      </c>
    </row>
    <row r="9720" customFormat="false" ht="15" hidden="false" customHeight="true" outlineLevel="0" collapsed="false">
      <c r="A9720" s="1" t="n">
        <v>3</v>
      </c>
      <c r="B9720" s="15" t="n">
        <v>46269</v>
      </c>
      <c r="C9720" s="1" t="n">
        <v>100</v>
      </c>
      <c r="D9720" s="1" t="s">
        <v>3230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3223</v>
      </c>
      <c r="N9720" s="1" t="n">
        <v>0.027</v>
      </c>
      <c r="O9720" s="1" t="n">
        <v>0</v>
      </c>
    </row>
    <row r="9721" customFormat="false" ht="15" hidden="false" customHeight="true" outlineLevel="0" collapsed="false">
      <c r="A9721" s="1" t="n">
        <v>3</v>
      </c>
      <c r="B9721" s="15" t="n">
        <v>46269</v>
      </c>
      <c r="C9721" s="1" t="n">
        <v>100</v>
      </c>
      <c r="D9721" s="1" t="s">
        <v>3230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3224</v>
      </c>
      <c r="N9721" s="1" t="n">
        <v>2.108</v>
      </c>
      <c r="O9721" s="1" t="n">
        <v>46.83</v>
      </c>
    </row>
    <row r="9722" customFormat="false" ht="15" hidden="false" customHeight="true" outlineLevel="0" collapsed="false">
      <c r="A9722" s="1" t="n">
        <v>3</v>
      </c>
      <c r="B9722" s="15" t="n">
        <v>46269</v>
      </c>
      <c r="C9722" s="1" t="n">
        <v>100</v>
      </c>
      <c r="D9722" s="1" t="s">
        <v>3230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3225</v>
      </c>
      <c r="N9722" s="1" t="n">
        <v>7.495</v>
      </c>
      <c r="O9722" s="1" t="n">
        <v>178.01</v>
      </c>
    </row>
    <row r="9723" customFormat="false" ht="15" hidden="false" customHeight="true" outlineLevel="0" collapsed="false">
      <c r="A9723" s="1" t="n">
        <v>3</v>
      </c>
      <c r="B9723" s="15" t="n">
        <v>46269</v>
      </c>
      <c r="C9723" s="1" t="n">
        <v>100</v>
      </c>
      <c r="D9723" s="1" t="s">
        <v>3230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3226</v>
      </c>
      <c r="N9723" s="1" t="n">
        <v>13.964</v>
      </c>
      <c r="O9723" s="1" t="n">
        <v>342.35</v>
      </c>
    </row>
    <row r="9724" customFormat="false" ht="15" hidden="false" customHeight="true" outlineLevel="0" collapsed="false">
      <c r="A9724" s="1" t="n">
        <v>3</v>
      </c>
      <c r="B9724" s="15" t="n">
        <v>46269</v>
      </c>
      <c r="C9724" s="1" t="n">
        <v>100</v>
      </c>
      <c r="D9724" s="1" t="s">
        <v>3230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3227</v>
      </c>
      <c r="N9724" s="1" t="n">
        <v>13.832</v>
      </c>
      <c r="O9724" s="1" t="n">
        <v>370.91</v>
      </c>
    </row>
    <row r="9725" customFormat="false" ht="15" hidden="false" customHeight="true" outlineLevel="0" collapsed="false">
      <c r="A9725" s="1" t="n">
        <v>3</v>
      </c>
      <c r="B9725" s="15" t="n">
        <v>46269</v>
      </c>
      <c r="C9725" s="1" t="n">
        <v>100</v>
      </c>
      <c r="D9725" s="1" t="s">
        <v>3230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3228</v>
      </c>
      <c r="N9725" s="1" t="n">
        <v>2.924</v>
      </c>
      <c r="O9725" s="1" t="n">
        <v>76.17</v>
      </c>
    </row>
    <row r="9726" customFormat="false" ht="15" hidden="false" customHeight="true" outlineLevel="0" collapsed="false">
      <c r="A9726" s="1" t="n">
        <v>3</v>
      </c>
      <c r="B9726" s="15" t="n">
        <v>46269</v>
      </c>
      <c r="C9726" s="1" t="n">
        <v>100</v>
      </c>
      <c r="D9726" s="1" t="s">
        <v>3230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4909</v>
      </c>
      <c r="N9726" s="1" t="n">
        <v>1.638</v>
      </c>
      <c r="O9726" s="1" t="n">
        <v>53.97</v>
      </c>
    </row>
    <row r="9727" customFormat="false" ht="15" hidden="false" customHeight="true" outlineLevel="0" collapsed="false">
      <c r="A9727" s="1" t="n">
        <v>3</v>
      </c>
      <c r="B9727" s="15" t="n">
        <v>46269</v>
      </c>
      <c r="C9727" s="1" t="n">
        <v>100</v>
      </c>
      <c r="D9727" s="1" t="s">
        <v>3230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3221</v>
      </c>
      <c r="N9727" s="1" t="n">
        <v>3.44</v>
      </c>
      <c r="O9727" s="1" t="n">
        <v>5.25</v>
      </c>
    </row>
    <row r="9728" customFormat="false" ht="15" hidden="false" customHeight="true" outlineLevel="0" collapsed="false">
      <c r="A9728" s="1" t="n">
        <v>3</v>
      </c>
      <c r="B9728" s="15" t="n">
        <v>46269</v>
      </c>
      <c r="C9728" s="1" t="n">
        <v>100</v>
      </c>
      <c r="D9728" s="1" t="s">
        <v>3230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3222</v>
      </c>
      <c r="N9728" s="1" t="n">
        <v>3.414</v>
      </c>
      <c r="O9728" s="1" t="n">
        <v>7.82</v>
      </c>
    </row>
    <row r="9729" customFormat="false" ht="15" hidden="false" customHeight="true" outlineLevel="0" collapsed="false">
      <c r="A9729" s="1" t="n">
        <v>3</v>
      </c>
      <c r="B9729" s="15" t="n">
        <v>46269</v>
      </c>
      <c r="C9729" s="1" t="n">
        <v>100</v>
      </c>
      <c r="D9729" s="1" t="s">
        <v>3230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3223</v>
      </c>
      <c r="N9729" s="1" t="n">
        <v>0.335</v>
      </c>
      <c r="O9729" s="1" t="n">
        <v>0</v>
      </c>
    </row>
    <row r="9730" customFormat="false" ht="15" hidden="false" customHeight="true" outlineLevel="0" collapsed="false">
      <c r="A9730" s="1" t="n">
        <v>3</v>
      </c>
      <c r="B9730" s="15" t="n">
        <v>46269</v>
      </c>
      <c r="C9730" s="1" t="n">
        <v>100</v>
      </c>
      <c r="D9730" s="1" t="s">
        <v>3230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3224</v>
      </c>
      <c r="N9730" s="1" t="n">
        <v>2.572</v>
      </c>
      <c r="O9730" s="1" t="n">
        <v>63.62</v>
      </c>
    </row>
    <row r="9731" customFormat="false" ht="15" hidden="false" customHeight="true" outlineLevel="0" collapsed="false">
      <c r="A9731" s="1" t="n">
        <v>3</v>
      </c>
      <c r="B9731" s="15" t="n">
        <v>46269</v>
      </c>
      <c r="C9731" s="1" t="n">
        <v>100</v>
      </c>
      <c r="D9731" s="1" t="s">
        <v>3230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3210</v>
      </c>
      <c r="N9731" s="1" t="n">
        <v>2.164</v>
      </c>
      <c r="O9731" s="1" t="n">
        <v>73.84</v>
      </c>
    </row>
    <row r="9732" customFormat="false" ht="15" hidden="false" customHeight="true" outlineLevel="0" collapsed="false">
      <c r="A9732" s="1" t="n">
        <v>3</v>
      </c>
      <c r="B9732" s="15" t="n">
        <v>46269</v>
      </c>
      <c r="C9732" s="1" t="n">
        <v>100</v>
      </c>
      <c r="D9732" s="1" t="s">
        <v>3230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3228</v>
      </c>
      <c r="N9732" s="1" t="n">
        <v>2.178</v>
      </c>
      <c r="O9732" s="1" t="n">
        <v>63.17</v>
      </c>
    </row>
    <row r="9733" customFormat="false" ht="15" hidden="false" customHeight="true" outlineLevel="0" collapsed="false">
      <c r="A9733" s="1" t="n">
        <v>3</v>
      </c>
      <c r="B9733" s="15" t="n">
        <v>46269</v>
      </c>
      <c r="C9733" s="1" t="n">
        <v>100</v>
      </c>
      <c r="D9733" s="1" t="s">
        <v>3230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3211</v>
      </c>
      <c r="N9733" s="1" t="n">
        <v>12.045</v>
      </c>
      <c r="O9733" s="1" t="n">
        <v>421.29</v>
      </c>
    </row>
    <row r="9734" customFormat="false" ht="15" hidden="false" customHeight="true" outlineLevel="0" collapsed="false">
      <c r="A9734" s="1" t="n">
        <v>3</v>
      </c>
      <c r="B9734" s="15" t="n">
        <v>46269</v>
      </c>
      <c r="C9734" s="1" t="n">
        <v>100</v>
      </c>
      <c r="D9734" s="1" t="s">
        <v>3230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3212</v>
      </c>
      <c r="N9734" s="1" t="n">
        <v>2.676</v>
      </c>
      <c r="O9734" s="1" t="n">
        <v>107.3</v>
      </c>
    </row>
    <row r="9735" customFormat="false" ht="15" hidden="false" customHeight="true" outlineLevel="0" collapsed="false">
      <c r="A9735" s="1" t="n">
        <v>3</v>
      </c>
      <c r="B9735" s="15" t="n">
        <v>46269</v>
      </c>
      <c r="C9735" s="1" t="n">
        <v>100</v>
      </c>
      <c r="D9735" s="1" t="s">
        <v>3230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3213</v>
      </c>
      <c r="N9735" s="1" t="n">
        <v>5.802</v>
      </c>
      <c r="O9735" s="1" t="n">
        <v>232.64</v>
      </c>
    </row>
    <row r="9736" customFormat="false" ht="15" hidden="false" customHeight="true" outlineLevel="0" collapsed="false">
      <c r="A9736" s="1" t="n">
        <v>3</v>
      </c>
      <c r="B9736" s="15" t="n">
        <v>46269</v>
      </c>
      <c r="C9736" s="1" t="n">
        <v>100</v>
      </c>
      <c r="D9736" s="1" t="s">
        <v>3230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3214</v>
      </c>
      <c r="N9736" s="1" t="n">
        <v>5.18</v>
      </c>
      <c r="O9736" s="1" t="n">
        <v>225.38</v>
      </c>
    </row>
    <row r="9737" customFormat="false" ht="15" hidden="false" customHeight="true" outlineLevel="0" collapsed="false">
      <c r="A9737" s="1" t="n">
        <v>3</v>
      </c>
      <c r="B9737" s="15" t="n">
        <v>46269</v>
      </c>
      <c r="C9737" s="1" t="n">
        <v>100</v>
      </c>
      <c r="D9737" s="1" t="s">
        <v>3230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3215</v>
      </c>
      <c r="N9737" s="1" t="n">
        <v>8.61</v>
      </c>
      <c r="O9737" s="1" t="n">
        <v>404</v>
      </c>
    </row>
    <row r="9738" customFormat="false" ht="15" hidden="false" customHeight="true" outlineLevel="0" collapsed="false">
      <c r="A9738" s="1" t="n">
        <v>3</v>
      </c>
      <c r="B9738" s="15" t="n">
        <v>46269</v>
      </c>
      <c r="C9738" s="1" t="n">
        <v>100</v>
      </c>
      <c r="D9738" s="1" t="s">
        <v>3230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3216</v>
      </c>
      <c r="N9738" s="1" t="n">
        <v>4.176</v>
      </c>
      <c r="O9738" s="1" t="n">
        <v>199.51</v>
      </c>
    </row>
    <row r="9739" customFormat="false" ht="15" hidden="false" customHeight="true" outlineLevel="0" collapsed="false">
      <c r="A9739" s="1" t="n">
        <v>3</v>
      </c>
      <c r="B9739" s="15" t="n">
        <v>46269</v>
      </c>
      <c r="C9739" s="1" t="n">
        <v>100</v>
      </c>
      <c r="D9739" s="1" t="s">
        <v>3230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3217</v>
      </c>
      <c r="N9739" s="1" t="n">
        <v>1.214</v>
      </c>
      <c r="O9739" s="1" t="n">
        <v>52.82</v>
      </c>
    </row>
    <row r="9740" customFormat="false" ht="15" hidden="false" customHeight="true" outlineLevel="0" collapsed="false">
      <c r="A9740" s="1" t="n">
        <v>3</v>
      </c>
      <c r="B9740" s="15" t="n">
        <v>46269</v>
      </c>
      <c r="C9740" s="1" t="n">
        <v>100</v>
      </c>
      <c r="D9740" s="1" t="s">
        <v>3230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3218</v>
      </c>
      <c r="N9740" s="1" t="n">
        <v>1.682</v>
      </c>
      <c r="O9740" s="1" t="n">
        <v>78.92</v>
      </c>
    </row>
    <row r="9741" customFormat="false" ht="15" hidden="false" customHeight="true" outlineLevel="0" collapsed="false">
      <c r="A9741" s="1" t="n">
        <v>3</v>
      </c>
      <c r="B9741" s="15" t="n">
        <v>46269</v>
      </c>
      <c r="C9741" s="1" t="n">
        <v>100</v>
      </c>
      <c r="D9741" s="1" t="s">
        <v>3230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3219</v>
      </c>
      <c r="N9741" s="1" t="n">
        <v>1.49</v>
      </c>
      <c r="O9741" s="1" t="n">
        <v>82.63</v>
      </c>
    </row>
    <row r="9742" customFormat="false" ht="15" hidden="false" customHeight="true" outlineLevel="0" collapsed="false">
      <c r="A9742" s="1" t="n">
        <v>3</v>
      </c>
      <c r="B9742" s="15" t="n">
        <v>46269</v>
      </c>
      <c r="C9742" s="1" t="n">
        <v>100</v>
      </c>
      <c r="D9742" s="1" t="s">
        <v>3230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4909</v>
      </c>
      <c r="N9742" s="1" t="n">
        <v>1.256</v>
      </c>
      <c r="O9742" s="1" t="n">
        <v>46.07</v>
      </c>
    </row>
    <row r="9743" customFormat="false" ht="15" hidden="false" customHeight="true" outlineLevel="0" collapsed="false">
      <c r="A9743" s="1" t="n">
        <v>3</v>
      </c>
      <c r="B9743" s="15" t="n">
        <v>46269</v>
      </c>
      <c r="C9743" s="1" t="n">
        <v>100</v>
      </c>
      <c r="D9743" s="1" t="s">
        <v>3230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3229</v>
      </c>
      <c r="N9743" s="1" t="n">
        <v>0.406</v>
      </c>
      <c r="O9743" s="1" t="n">
        <v>14.2</v>
      </c>
    </row>
    <row r="9744" customFormat="false" ht="15" hidden="false" customHeight="true" outlineLevel="0" collapsed="false">
      <c r="A9744" s="1" t="n">
        <v>3</v>
      </c>
      <c r="B9744" s="15" t="n">
        <v>46269</v>
      </c>
      <c r="C9744" s="1" t="n">
        <v>100</v>
      </c>
      <c r="D9744" s="1" t="s">
        <v>3230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3220</v>
      </c>
      <c r="N9744" s="1" t="n">
        <v>1.872</v>
      </c>
      <c r="O9744" s="1" t="n">
        <v>71.86</v>
      </c>
    </row>
    <row r="9745" customFormat="false" ht="15" hidden="false" customHeight="true" outlineLevel="0" collapsed="false">
      <c r="A9745" s="1" t="n">
        <v>3</v>
      </c>
      <c r="B9745" s="15" t="n">
        <v>46269</v>
      </c>
      <c r="C9745" s="1" t="n">
        <v>100</v>
      </c>
      <c r="D9745" s="1" t="s">
        <v>3230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3221</v>
      </c>
      <c r="N9745" s="1" t="n">
        <v>3.388</v>
      </c>
      <c r="O9745" s="1" t="n">
        <v>5.75</v>
      </c>
    </row>
    <row r="9746" customFormat="false" ht="15" hidden="false" customHeight="true" outlineLevel="0" collapsed="false">
      <c r="A9746" s="1" t="n">
        <v>3</v>
      </c>
      <c r="B9746" s="15" t="n">
        <v>46269</v>
      </c>
      <c r="C9746" s="1" t="n">
        <v>100</v>
      </c>
      <c r="D9746" s="1" t="s">
        <v>3230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3222</v>
      </c>
      <c r="N9746" s="1" t="n">
        <v>10.423</v>
      </c>
      <c r="O9746" s="1" t="n">
        <v>26.59</v>
      </c>
    </row>
    <row r="9747" customFormat="false" ht="15" hidden="false" customHeight="true" outlineLevel="0" collapsed="false">
      <c r="A9747" s="1" t="n">
        <v>3</v>
      </c>
      <c r="B9747" s="15" t="n">
        <v>46269</v>
      </c>
      <c r="C9747" s="1" t="n">
        <v>100</v>
      </c>
      <c r="D9747" s="1" t="s">
        <v>3230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3223</v>
      </c>
      <c r="N9747" s="1" t="n">
        <v>0.666</v>
      </c>
      <c r="O9747" s="1" t="n">
        <v>0.01</v>
      </c>
    </row>
    <row r="9748" customFormat="false" ht="15" hidden="false" customHeight="true" outlineLevel="0" collapsed="false">
      <c r="A9748" s="1" t="n">
        <v>3</v>
      </c>
      <c r="B9748" s="15" t="n">
        <v>46269</v>
      </c>
      <c r="C9748" s="1" t="n">
        <v>107</v>
      </c>
      <c r="D9748" s="1" t="s">
        <v>3508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3207</v>
      </c>
      <c r="N9748" s="1" t="n">
        <v>2</v>
      </c>
      <c r="O9748" s="1" t="n">
        <v>19.2</v>
      </c>
    </row>
    <row r="9749" customFormat="false" ht="15" hidden="false" customHeight="true" outlineLevel="0" collapsed="false">
      <c r="A9749" s="1" t="n">
        <v>3</v>
      </c>
      <c r="B9749" s="15" t="n">
        <v>46270</v>
      </c>
      <c r="C9749" s="1" t="n">
        <v>6</v>
      </c>
      <c r="D9749" s="1" t="s">
        <v>3062</v>
      </c>
      <c r="E9749" s="1" t="n">
        <v>42</v>
      </c>
      <c r="F9749" s="1" t="s">
        <v>99</v>
      </c>
      <c r="I9749" s="1" t="n">
        <v>4584</v>
      </c>
      <c r="J9749" s="1" t="n">
        <v>100103</v>
      </c>
      <c r="K9749" s="1" t="n">
        <v>104</v>
      </c>
      <c r="L9749" s="1" t="s">
        <v>3060</v>
      </c>
      <c r="N9749" s="1" t="n">
        <v>20</v>
      </c>
      <c r="O9749" s="1" t="n">
        <v>125</v>
      </c>
    </row>
    <row r="9750" customFormat="false" ht="15" hidden="false" customHeight="true" outlineLevel="0" collapsed="false">
      <c r="A9750" s="1" t="n">
        <v>3</v>
      </c>
      <c r="B9750" s="15" t="n">
        <v>46270</v>
      </c>
      <c r="C9750" s="1" t="n">
        <v>6</v>
      </c>
      <c r="D9750" s="1" t="s">
        <v>3062</v>
      </c>
      <c r="E9750" s="1" t="n">
        <v>42</v>
      </c>
      <c r="F9750" s="1" t="s">
        <v>99</v>
      </c>
      <c r="I9750" s="1" t="n">
        <v>4585</v>
      </c>
      <c r="J9750" s="1" t="n">
        <v>109791</v>
      </c>
      <c r="K9750" s="1" t="n">
        <v>9667</v>
      </c>
      <c r="L9750" s="1" t="s">
        <v>3057</v>
      </c>
      <c r="N9750" s="1" t="n">
        <v>14</v>
      </c>
      <c r="O9750" s="1" t="n">
        <v>35</v>
      </c>
    </row>
    <row r="9751" customFormat="false" ht="15" hidden="false" customHeight="true" outlineLevel="0" collapsed="false">
      <c r="A9751" s="1" t="n">
        <v>3</v>
      </c>
      <c r="B9751" s="15" t="n">
        <v>46270</v>
      </c>
      <c r="C9751" s="1" t="n">
        <v>6</v>
      </c>
      <c r="D9751" s="1" t="s">
        <v>3062</v>
      </c>
      <c r="E9751" s="1" t="n">
        <v>42</v>
      </c>
      <c r="F9751" s="1" t="s">
        <v>99</v>
      </c>
      <c r="I9751" s="1" t="n">
        <v>4585</v>
      </c>
      <c r="J9751" s="1" t="n">
        <v>37359</v>
      </c>
      <c r="K9751" s="1" t="n">
        <v>55526</v>
      </c>
      <c r="L9751" s="1" t="s">
        <v>3058</v>
      </c>
      <c r="N9751" s="1" t="n">
        <v>15</v>
      </c>
      <c r="O9751" s="1" t="n">
        <v>105</v>
      </c>
    </row>
    <row r="9752" customFormat="false" ht="15" hidden="false" customHeight="true" outlineLevel="0" collapsed="false">
      <c r="A9752" s="1" t="n">
        <v>3</v>
      </c>
      <c r="B9752" s="15" t="n">
        <v>46270</v>
      </c>
      <c r="C9752" s="1" t="n">
        <v>6</v>
      </c>
      <c r="D9752" s="1" t="s">
        <v>3062</v>
      </c>
      <c r="E9752" s="1" t="n">
        <v>42</v>
      </c>
      <c r="F9752" s="1" t="s">
        <v>99</v>
      </c>
      <c r="I9752" s="1" t="n">
        <v>4585</v>
      </c>
      <c r="J9752" s="1" t="n">
        <v>37361</v>
      </c>
      <c r="K9752" s="1" t="n">
        <v>2240817</v>
      </c>
      <c r="L9752" s="1" t="s">
        <v>3059</v>
      </c>
      <c r="N9752" s="1" t="n">
        <v>120</v>
      </c>
      <c r="O9752" s="1" t="n">
        <v>240</v>
      </c>
    </row>
    <row r="9753" customFormat="false" ht="15" hidden="false" customHeight="true" outlineLevel="0" collapsed="false">
      <c r="A9753" s="1" t="n">
        <v>3</v>
      </c>
      <c r="B9753" s="15" t="n">
        <v>46272</v>
      </c>
      <c r="C9753" s="1" t="n">
        <v>6</v>
      </c>
      <c r="D9753" s="1" t="s">
        <v>3062</v>
      </c>
      <c r="E9753" s="1" t="n">
        <v>42</v>
      </c>
      <c r="F9753" s="1" t="s">
        <v>99</v>
      </c>
      <c r="I9753" s="1" t="n">
        <v>4586</v>
      </c>
      <c r="J9753" s="1" t="n">
        <v>100103</v>
      </c>
      <c r="K9753" s="1" t="n">
        <v>104</v>
      </c>
      <c r="L9753" s="1" t="s">
        <v>3060</v>
      </c>
      <c r="N9753" s="1" t="n">
        <v>40</v>
      </c>
      <c r="O9753" s="1" t="n">
        <v>250</v>
      </c>
    </row>
    <row r="9754" customFormat="false" ht="15" hidden="false" customHeight="true" outlineLevel="0" collapsed="false">
      <c r="A9754" s="1"/>
      <c r="B9754" s="15"/>
      <c r="C9754" s="1"/>
      <c r="D9754" s="1"/>
      <c r="E9754" s="1"/>
      <c r="F9754" s="1"/>
      <c r="I9754" s="1"/>
      <c r="J9754" s="1"/>
      <c r="K9754" s="1"/>
      <c r="L9754" s="1"/>
      <c r="N9754" s="1"/>
      <c r="O9754" s="1" t="s">
        <v>2821</v>
      </c>
    </row>
    <row r="9755" customFormat="false" ht="15" hidden="false" customHeight="true" outlineLevel="0" collapsed="false">
      <c r="A9755" s="1"/>
      <c r="B9755" s="15"/>
      <c r="C9755" s="1"/>
      <c r="D9755" s="1"/>
      <c r="E9755" s="1"/>
      <c r="F9755" s="1"/>
      <c r="I9755" s="1"/>
      <c r="J9755" s="1"/>
      <c r="K9755" s="1"/>
      <c r="L9755" s="1"/>
      <c r="N9755" s="1"/>
      <c r="O9755" s="1" t="n">
        <v>1854474.040148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2026-09-08T15:31:59Z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