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<sst xmlns="http://schemas.openxmlformats.org/spreadsheetml/2006/main" count="58864" uniqueCount="4986">
  <si>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</si>
  <si>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</si>
  <si>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</si>
  <si>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</si>
  <si>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</si>
  <si>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</si>
  <si>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</si>
  <si>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</si>
  <si>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</si>
  <si>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</si>
  <si>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</si>
  <si>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</si>
  <si>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</si>
  <si>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</si>
  <si>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</si>
  <si>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</si>
  <si>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</si>
  <si>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</si>
  <si>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</si>
  <si>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</si>
  <si>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</si>
  <si>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</si>
  <si>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</si>
  <si>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</si>
  <si>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</si>
  <si>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</si>
  <si>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</si>
  <si>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</si>
  <si>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</si>
  <si>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</si>
  <si>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</si>
  <si>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</si>
  <si>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</si>
  <si>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</si>
  <si>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</si>
  <si>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</si>
  <si>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</si>
  <si>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</si>
  <si>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</si>
  <si>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</si>
  <si>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</si>
  <si>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</si>
  <si>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</si>
  <si>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</si>
  <si>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</si>
  <si>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</si>
  <si>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</si>
  <si>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</si>
  <si>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</si>
  <si>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</si>
  <si>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</si>
  <si>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</si>
  <si>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</si>
  <si>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</si>
  <si>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</si>
  <si>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</si>
  <si>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</si>
  <si>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</si>
  <si>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</si>
  <si>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</si>
  <si>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</si>
  <si>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</si>
  <si>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</si>
  <si>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</si>
  <si>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</si>
  <si>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</si>
  <si>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</si>
  <si>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</si>
  <si>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</si>
  <si>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</si>
  <si>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</si>
  <si>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</si>
  <si>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</si>
  <si>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</si>
  <si>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</si>
  <si>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</si>
  <si>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</si>
  <si>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</si>
  <si>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</si>
  <si>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</si>
  <si>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</si>
  <si>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</si>
  <si>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</si>
  <si>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</si>
  <si>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</si>
  <si>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</si>
  <si>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</si>
  <si>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</si>
  <si>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</si>
  <si>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</si>
  <si>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</si>
  <si>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</si>
  <si>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</si>
  <si>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</si>
  <si>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</si>
  <si>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</si>
  <si>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</si>
  <si>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</si>
  <si>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</si>
  <si>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</si>
  <si>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</si>
  <si>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</si>
  <si>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</si>
  <si>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</si>
  <si>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</si>
  <si>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</si>
  <si>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</si>
  <si>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</si>
  <si>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</si>
  <si>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</si>
  <si>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</si>
  <si>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</si>
  <si>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</si>
  <si>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</si>
  <si>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</si>
  <si>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</si>
  <si>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</si>
  <si>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</si>
  <si>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</si>
  <si>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</si>
  <si>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</si>
  <si>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</si>
  <si>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</si>
  <si>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</si>
  <si>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</si>
  <si>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</si>
  <si>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</si>
  <si>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</si>
  <si>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</si>
  <si>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</si>
  <si>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</si>
  <si>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</si>
  <si>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</si>
  <si>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</si>
  <si>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</si>
  <si>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</si>
  <si>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</si>
  <si>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</si>
  <si>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</si>
  <si>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</si>
  <si>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</si>
  <si>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</si>
  <si>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</si>
  <si>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</si>
  <si>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</si>
  <si>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</si>
  <si>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</si>
  <si>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</si>
  <si>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</si>
  <si>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</si>
  <si>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</si>
  <si>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</si>
  <si>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</si>
  <si>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</si>
  <si>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</si>
  <si>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</si>
  <si>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</si>
  <si>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</si>
  <si>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</si>
  <si>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</si>
  <si>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</si>
  <si>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</si>
  <si>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</si>
  <si>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</si>
  <si>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</si>
  <si>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</si>
  <si>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</si>
  <si>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</si>
  <si>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</si>
  <si>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</si>
  <si>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</si>
  <si>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</si>
  <si>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</si>
  <si>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</si>
  <si>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</si>
  <si>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</si>
  <si>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</si>
  <si>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</si>
  <si>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</si>
  <si>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</si>
  <si>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</si>
  <si>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</si>
  <si>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</si>
  <si>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</si>
  <si>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</si>
  <si>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</si>
  <si>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</si>
  <si>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</si>
  <si>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</si>
  <si>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</si>
  <si>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</si>
  <si>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</si>
  <si>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</si>
  <si>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</si>
  <si>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</si>
  <si>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</si>
  <si>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</si>
  <si>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</si>
  <si>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</si>
  <si>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</si>
  <si>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</si>
  <si>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</si>
  <si>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</si>
  <si>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</si>
  <si>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</si>
  <si>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</si>
  <si>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</si>
  <si>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</si>
  <si>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</si>
  <si>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</si>
  <si>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</si>
  <si>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</si>
  <si>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</si>
  <si>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</si>
  <si>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</si>
  <si>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</si>
  <si>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</si>
  <si>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</si>
  <si>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</si>
  <si>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</si>
  <si>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</si>
  <si>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</si>
  <si>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</si>
  <si>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</si>
  <si>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</si>
  <si>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</si>
  <si>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</si>
  <si>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</si>
  <si>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</si>
  <si>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</si>
  <si>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</si>
  <si>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</si>
  <si>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</si>
  <si>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</si>
  <si>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</si>
  <si>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</si>
  <si>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</si>
  <si>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</si>
  <si>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</si>
  <si>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</si>
  <si>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</si>
  <si>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</si>
  <si>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</si>
  <si>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</si>
  <si>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</si>
  <si>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</si>
  <si>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</si>
  <si>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</si>
  <si>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</si>
  <si>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</si>
  <si>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</si>
  <si>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</si>
  <si>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</si>
  <si>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</si>
  <si>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</si>
  <si>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</si>
  <si>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</si>
  <si>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</si>
  <si>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</si>
  <si>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</si>
  <si>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</si>
  <si>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</si>
  <si>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</si>
  <si>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</si>
  <si>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</si>
  <si>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</si>
  <si>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</si>
  <si>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</si>
  <si>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</si>
  <si>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</si>
  <si>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</si>
  <si>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</si>
  <si>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</si>
  <si>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</si>
  <si>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</si>
  <si>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</si>
  <si>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</si>
  <si>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</si>
  <si>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</si>
  <si>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</si>
  <si>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</si>
  <si>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</si>
  <si>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</si>
  <si>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</si>
  <si>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</si>
  <si>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</si>
  <si>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</si>
  <si>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</si>
  <si>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</si>
  <si>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</si>
  <si>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</si>
  <si>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</si>
  <si>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</si>
  <si>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</si>
  <si>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</si>
  <si>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</si>
  <si>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</si>
  <si>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</si>
  <si>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</si>
  <si>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</si>
  <si>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</si>
  <si>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</si>
  <si>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</si>
  <si>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</si>
  <si>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</si>
  <si>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</si>
  <si>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</si>
  <si>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</si>
  <si>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</si>
  <si>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</si>
  <si>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</si>
  <si>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</si>
  <si>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</si>
  <si>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</si>
  <si>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</si>
  <si>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</si>
  <si>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</si>
  <si>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</si>
  <si>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</si>
  <si>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</si>
  <si>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</si>
  <si>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</si>
  <si>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</si>
  <si>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</si>
  <si>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</si>
  <si>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</si>
  <si>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</si>
  <si>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</si>
  <si>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</si>
  <si>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</si>
  <si>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</si>
  <si>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</si>
  <si>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</si>
  <si>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</si>
  <si>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</si>
  <si>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</si>
  <si>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</si>
  <si>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</si>
  <si>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</si>
  <si>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</si>
  <si>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</si>
  <si>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</si>
  <si>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</si>
  <si>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</si>
  <si>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</si>
  <si>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</si>
  <si>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</si>
  <si>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</si>
  <si>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</si>
  <si>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</si>
  <si>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</si>
  <si>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</si>
  <si>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</si>
  <si>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</si>
  <si>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</si>
  <si>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</si>
  <si>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</si>
  <si>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</si>
  <si>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</si>
  <si>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</si>
  <si>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</si>
  <si>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</si>
  <si>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</si>
  <si>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</si>
  <si>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</si>
  <si>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</si>
  <si>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</si>
  <si>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</si>
  <si>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</si>
  <si>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</si>
  <si>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</si>
  <si>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</si>
  <si>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</si>
  <si>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</si>
  <si>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</si>
  <si>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</si>
  <si>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</si>
  <si>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</si>
  <si>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</si>
  <si>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</si>
  <si>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</si>
  <si>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</si>
  <si>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</si>
  <si>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</si>
  <si>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</si>
  <si>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</si>
  <si>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</si>
  <si>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</si>
  <si>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</si>
  <si>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</si>
  <si>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</si>
  <si>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</si>
  <si>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</si>
  <si>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</si>
  <si>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</si>
  <si>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</si>
  <si>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</si>
  <si>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</si>
  <si>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</si>
  <si>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</si>
  <si>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</si>
  <si>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</si>
  <si>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</si>
  <si>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</si>
  <si>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</si>
  <si>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</si>
  <si>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</si>
  <si>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</si>
  <si>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</si>
  <si>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</si>
  <si>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</si>
  <si>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</si>
  <si>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</si>
  <si>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</si>
  <si>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</si>
  <si>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</si>
  <si>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</si>
  <si>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</si>
  <si>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</si>
  <si>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</si>
  <si>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</si>
  <si>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</si>
  <si>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</si>
  <si>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</si>
  <si>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</si>
  <si>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</si>
  <si>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</si>
  <si>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</si>
  <si>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</si>
  <si>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</si>
  <si>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</si>
  <si>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</si>
  <si>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</si>
  <si>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</si>
  <si>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</si>
  <si>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</si>
  <si>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</si>
  <si>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</si>
  <si>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</si>
  <si>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</si>
  <si>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</si>
  <si>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</si>
  <si>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</si>
  <si>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</si>
  <si>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</si>
  <si>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</si>
  <si>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</si>
  <si>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</si>
  <si>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</si>
  <si>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</si>
  <si>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</si>
  <si>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</si>
  <si>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</si>
  <si>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</si>
  <si>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</si>
  <si>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</si>
  <si>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</si>
  <si>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</si>
  <si>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</si>
  <si>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</si>
  <si>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</si>
  <si>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</si>
  <si>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</si>
  <si>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</si>
  <si>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</si>
  <si>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</si>
  <si>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</si>
  <si>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</si>
  <si>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</si>
  <si>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</si>
  <si>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</si>
  <si>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</si>
  <si>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</si>
  <si>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</si>
  <si>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</si>
  <si>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</si>
  <si>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</si>
  <si>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</si>
  <si>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</si>
  <si>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</si>
  <si>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</si>
  <si>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</si>
  <si>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</si>
  <si>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</si>
  <si>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</si>
  <si>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</si>
  <si>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</si>
  <si>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</si>
  <si>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</si>
  <si>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</si>
  <si>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</si>
  <si>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</si>
  <si>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</si>
  <si>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</si>
  <si>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</si>
  <si>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</si>
  <si>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</si>
  <si>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</si>
  <si>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</si>
  <si>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</si>
  <si>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</si>
  <si>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</si>
  <si>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</si>
  <si>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</si>
  <si>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</si>
  <si>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</si>
  <si>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</si>
  <si>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</si>
  <si>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</si>
  <si>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</si>
  <si>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</si>
  <si>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</si>
  <si>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</si>
  <si>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</si>
  <si>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</si>
  <si>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</si>
  <si>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</si>
  <si>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</si>
  <si>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</si>
  <si>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</si>
  <si>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</si>
  <si>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</si>
  <si>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</si>
  <si>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</si>
  <si>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</si>
  <si>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</si>
  <si>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</si>
  <si>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</si>
  <si>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</si>
  <si>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</si>
  <si>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</si>
  <si>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</si>
  <si>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</si>
  <si>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</si>
  <si>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</si>
  <si>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</si>
  <si>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</si>
  <si>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</si>
  <si>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</si>
  <si>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</si>
  <si>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</si>
  <si>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</si>
  <si>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</si>
  <si>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</si>
  <si>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</si>
  <si>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</si>
  <si>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</si>
  <si>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</si>
  <si>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</si>
  <si>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</si>
  <si>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</si>
  <si>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</si>
  <si>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</si>
  <si>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</si>
  <si>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</si>
  <si>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</si>
  <si>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</si>
  <si>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</si>
  <si>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</si>
  <si>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</si>
  <si>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</si>
  <si>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</si>
  <si>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</si>
  <si>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</si>
  <si>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</si>
  <si>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</si>
  <si>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</si>
  <si>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</si>
  <si>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</si>
  <si>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</si>
  <si>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</si>
  <si>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</si>
  <si>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</si>
  <si>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</si>
  <si>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</si>
  <si>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</si>
  <si>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</si>
  <si>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</si>
  <si>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</si>
  <si>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</si>
  <si>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</si>
  <si>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</si>
  <si>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</si>
  <si>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</si>
  <si>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</si>
  <si>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</si>
  <si>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</si>
  <si>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</si>
  <si>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</si>
  <si>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</si>
  <si>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</si>
  <si>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</si>
  <si>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</si>
  <si>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</si>
  <si>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</si>
  <si>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</si>
  <si>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</si>
  <si>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</si>
  <si>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</si>
  <si>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</si>
  <si>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</si>
  <si>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</si>
  <si>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</si>
  <si>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</si>
  <si>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</si>
  <si>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</si>
  <si>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</si>
  <si>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</si>
  <si>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</si>
  <si>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</si>
  <si>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</si>
  <si>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</si>
  <si>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</si>
  <si>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</si>
  <si>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</si>
  <si>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</si>
  <si>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</si>
  <si>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</si>
  <si>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</si>
  <si>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</si>
  <si>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</si>
  <si>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</si>
  <si>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</si>
  <si>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</si>
  <si>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</si>
  <si>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</si>
  <si>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</si>
  <si>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</si>
  <si>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</si>
  <si>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</si>
  <si>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</si>
  <si>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</si>
  <si>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</si>
  <si>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</si>
  <si>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</si>
  <si>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</si>
  <si>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</si>
  <si>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</si>
  <si>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</si>
  <si>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</si>
  <si>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</si>
  <si>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</si>
  <si>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</si>
  <si>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</si>
  <si>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</si>
  <si>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</si>
  <si>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</si>
  <si>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</si>
  <si>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</si>
  <si>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</si>
  <si>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</si>
  <si>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</si>
  <si>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</si>
  <si>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</si>
  <si>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</si>
  <si>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</si>
  <si>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</si>
  <si>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</si>
  <si>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</si>
  <si>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</si>
  <si>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</si>
  <si>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</si>
  <si>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</si>
  <si>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</si>
  <si>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</si>
  <si>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</si>
  <si>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</si>
  <si>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</si>
  <si>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</si>
  <si>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</si>
  <si>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</si>
  <si>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</si>
  <si>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</si>
  <si>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</si>
  <si>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</si>
  <si>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</si>
  <si>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</si>
  <si>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</si>
  <si>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</si>
  <si>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</si>
  <si>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</si>
  <si>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</si>
  <si>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</si>
  <si>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</si>
  <si>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</si>
  <si>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</si>
  <si>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</si>
  <si>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</si>
  <si>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</si>
  <si>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</si>
  <si>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</si>
  <si>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</si>
  <si>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</si>
  <si>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</si>
  <si>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</si>
  <si>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</si>
  <si>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</si>
  <si>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</si>
  <si>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</si>
  <si>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</si>
  <si>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</si>
  <si>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</si>
  <si>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</si>
  <si>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</si>
  <si>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</si>
  <si>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</si>
  <si>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</si>
  <si>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</si>
  <si>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</si>
  <si>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</si>
  <si>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</si>
  <si>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</si>
  <si>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</si>
  <si>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</si>
  <si>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</si>
  <si>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</si>
  <si>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</si>
  <si>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</si>
  <si>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</si>
  <si>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</si>
  <si>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</si>
  <si>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</si>
  <si>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</si>
  <si>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</si>
  <si>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</si>
  <si>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</si>
  <si>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</si>
  <si>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</si>
  <si>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</si>
  <si>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</si>
  <si>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</si>
  <si>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</si>
  <si>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</si>
  <si>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</si>
  <si>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</si>
  <si>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</si>
  <si>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</si>
  <si>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</si>
  <si>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</si>
  <si>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</si>
  <si>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</si>
  <si>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</si>
  <si>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</si>
  <si>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</si>
  <si>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</si>
  <si>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</si>
  <si>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</si>
  <si>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</si>
  <si>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</si>
  <si>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</si>
  <si>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</si>
  <si>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</si>
  <si>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</si>
  <si>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</si>
  <si>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</si>
  <si>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</si>
  <si>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</si>
  <si>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</si>
  <si>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</si>
  <si>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</si>
  <si>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</si>
  <si>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</si>
  <si>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</si>
  <si>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</si>
  <si>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</si>
  <si>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</si>
  <si>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</si>
  <si>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</si>
  <si>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</si>
  <si>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</si>
  <si>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</si>
  <si>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</si>
  <si>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</si>
  <si>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</si>
  <si>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</si>
  <si>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</si>
  <si>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</si>
  <si>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</si>
  <si>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</si>
  <si>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</si>
  <si>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</si>
  <si>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</si>
  <si>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</si>
  <si>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</si>
  <si>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</si>
  <si>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</si>
  <si>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</si>
  <si>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</si>
  <si>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</si>
  <si>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</si>
  <si>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</si>
  <si>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</si>
  <si>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</si>
  <si>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</si>
  <si>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</si>
  <si>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</si>
  <si>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</si>
  <si>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</si>
  <si>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</si>
  <si>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</si>
  <si>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</si>
  <si>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</si>
  <si>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</si>
  <si>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</si>
  <si>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</si>
  <si>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</si>
  <si>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</si>
  <si>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</si>
  <si>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</si>
  <si>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</si>
  <si>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</si>
  <si>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</si>
  <si>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</si>
  <si>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</si>
  <si>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</si>
  <si>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</si>
  <si>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</si>
  <si>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</si>
  <si>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</si>
  <si>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</si>
  <si>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</si>
  <si>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</si>
  <si>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</si>
  <si>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</si>
  <si>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</si>
  <si>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</si>
  <si>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</si>
  <si>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</si>
  <si>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</si>
  <si>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</si>
  <si>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</si>
  <si>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</si>
  <si>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</si>
  <si>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</si>
  <si>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</si>
  <si>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</si>
  <si>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</si>
  <si>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</si>
  <si>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</si>
  <si>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</si>
  <si>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</si>
  <si>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</si>
  <si>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</si>
  <si>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</si>
  <si>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</si>
  <si>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</si>
  <si>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</si>
  <si>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</si>
  <si>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</si>
  <si>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</si>
  <si>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</si>
  <si>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</si>
  <si>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</si>
  <si>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</si>
  <si>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</si>
  <si>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</si>
  <si>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</si>
  <si>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</si>
  <si>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</si>
  <si>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</si>
  <si>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</si>
  <si>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</si>
  <si>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</si>
  <si>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</si>
  <si>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</si>
  <si>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</si>
  <si>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</si>
  <si>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</si>
  <si>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</si>
  <si>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</si>
  <si>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</si>
  <si>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</si>
  <si>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</si>
  <si>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</si>
  <si>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</si>
  <si>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</si>
  <si>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</si>
  <si>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</si>
  <si>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</si>
  <si>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</si>
  <si>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</si>
  <si>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</si>
  <si>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</si>
  <si>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</si>
  <si>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</si>
  <si>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</si>
  <si>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</si>
  <si>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</si>
  <si>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</si>
  <si>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</si>
  <si>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</si>
  <si>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</si>
  <si>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</si>
  <si>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</si>
  <si>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</si>
  <si>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</si>
  <si>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</si>
  <si>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</si>
  <si>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</si>
  <si>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</si>
  <si>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</si>
  <si>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</si>
  <si>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</si>
  <si>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</si>
  <si>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</si>
  <si>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</si>
  <si>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</si>
  <si>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</si>
  <si>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</si>
  <si>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</si>
  <si>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</si>
  <si>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</si>
  <si>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</si>
  <si>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</si>
  <si>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</si>
  <si>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</si>
  <si>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</si>
  <si>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</si>
  <si>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</si>
  <si>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</si>
  <si>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</si>
  <si>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</si>
  <si>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</si>
  <si>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</si>
  <si>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</si>
  <si>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</si>
  <si>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</si>
  <si>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</si>
  <si>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</si>
  <si>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</si>
  <si>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</si>
  <si>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</si>
  <si>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</si>
  <si>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</si>
  <si>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</si>
  <si>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</si>
  <si>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</si>
  <si>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</si>
  <si>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</si>
  <si>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</si>
  <si>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</si>
  <si>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</si>
  <si>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</si>
  <si>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</si>
  <si>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</si>
  <si>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</si>
  <si>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</si>
  <si>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</si>
  <si>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</si>
  <si>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</si>
  <si>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</si>
  <si>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</si>
  <si>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</si>
  <si>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</si>
  <si>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</si>
  <si>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</si>
  <si>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</si>
  <si>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</si>
  <si>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</si>
  <si>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</si>
  <si>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</si>
  <si>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</si>
  <si>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</si>
  <si>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</si>
  <si>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</si>
  <si>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</si>
  <si>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</si>
  <si>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</si>
  <si>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</si>
  <si>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</si>
  <si>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</si>
  <si>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</si>
  <si>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</si>
  <si>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</si>
  <si>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</si>
  <si>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</si>
  <si>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</si>
  <si>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</si>
  <si>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</si>
  <si>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</si>
  <si>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</si>
  <si>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</si>
  <si>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</si>
  <si>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</si>
  <si>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</si>
  <si>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</si>
  <si>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</si>
  <si>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</si>
  <si>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</si>
  <si>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</si>
  <si>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</si>
  <si>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</si>
  <si>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</si>
  <si>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</si>
  <si>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</si>
  <si>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</si>
  <si>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</si>
  <si>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</si>
  <si>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</si>
  <si>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</si>
  <si>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</si>
  <si>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</si>
  <si>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</si>
  <si>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</si>
  <si>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</si>
  <si>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</si>
  <si>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</si>
  <si>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</si>
  <si>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</si>
  <si>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</si>
  <si>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</si>
  <si>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</si>
  <si>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</si>
  <si>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</si>
  <si>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</si>
  <si>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</si>
  <si>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</si>
  <si>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</si>
  <si>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</si>
  <si>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</si>
  <si>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</si>
  <si>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</si>
  <si>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</si>
  <si>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</si>
  <si>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</si>
  <si>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</si>
  <si>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</si>
  <si>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</si>
  <si>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</si>
  <si>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</si>
  <si>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</si>
  <si>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</si>
  <si>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</si>
  <si>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</si>
  <si>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</si>
  <si>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</si>
  <si>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</si>
  <si>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</si>
  <si>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</si>
  <si>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</si>
  <si>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</si>
  <si>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</si>
  <si>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</si>
  <si>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</si>
  <si>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</si>
  <si>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</si>
  <si>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</si>
  <si>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</si>
  <si>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</si>
  <si>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</si>
  <si>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</si>
  <si>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</si>
  <si>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</si>
  <si>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</si>
  <si>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</si>
  <si>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</si>
  <si>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</si>
  <si>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</si>
  <si>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</si>
  <si>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</si>
  <si>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</si>
  <si>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</si>
  <si>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</si>
  <si>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</si>
  <si>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</si>
  <si>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</si>
  <si>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</si>
  <si>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</si>
  <si>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</si>
  <si>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</si>
  <si>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</si>
  <si>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</si>
  <si>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</si>
  <si>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</si>
  <si>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</si>
  <si>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</si>
  <si>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</si>
  <si>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</si>
  <si>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</si>
  <si>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</si>
  <si>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</si>
  <si>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</si>
  <si>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</si>
  <si>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</si>
  <si>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</si>
  <si>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</si>
  <si>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</si>
  <si>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</si>
  <si>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</si>
  <si>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</si>
  <si>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</si>
  <si>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</si>
  <si>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</si>
  <si>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</si>
  <si>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</si>
  <si>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</si>
  <si>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</si>
  <si>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</si>
  <si>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</si>
  <si>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</si>
  <si>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</si>
  <si>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</si>
  <si>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</si>
  <si>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</si>
  <si>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</si>
  <si>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</si>
  <si>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</si>
  <si>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</si>
  <si>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</si>
  <si>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</si>
  <si>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</si>
  <si>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</si>
  <si>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</si>
  <si>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</si>
  <si>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</si>
  <si>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</si>
  <si>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</si>
  <si>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</si>
  <si>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</si>
  <si>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</si>
  <si>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</si>
  <si>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</si>
  <si>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</si>
  <si>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</si>
  <si>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</si>
  <si>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</si>
  <si>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</si>
  <si>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</si>
  <si>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</si>
  <si>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</si>
  <si>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</si>
  <si>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</si>
  <si>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</si>
  <si>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</si>
  <si>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</si>
  <si>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</si>
  <si>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</si>
  <si>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</si>
  <si>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</si>
  <si>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</si>
  <si>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</si>
  <si>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</si>
  <si>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</si>
  <si>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</si>
  <si>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</si>
  <si>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</si>
  <si>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</si>
  <si>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</si>
  <si>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</si>
  <si>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</si>
  <si>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</si>
  <si>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</si>
  <si>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</si>
  <si>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</si>
  <si>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</si>
  <si>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</si>
  <si>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</si>
  <si>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</si>
  <si>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</si>
  <si>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</si>
  <si>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</si>
  <si>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</si>
  <si>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</si>
  <si>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</si>
  <si>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</si>
  <si>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</si>
  <si>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</si>
  <si>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</si>
  <si>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</si>
  <si>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</si>
  <si>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</si>
  <si>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</si>
  <si>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</si>
  <si>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</si>
  <si>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</si>
  <si>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</si>
  <si>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</si>
  <si>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</si>
  <si>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</si>
  <si>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</si>
  <si>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</si>
  <si>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</si>
  <si>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</si>
  <si>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</si>
  <si>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</si>
  <si>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</si>
  <si>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</si>
  <si>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</si>
  <si>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</si>
  <si>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</si>
  <si>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</si>
  <si>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</si>
  <si>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</si>
  <si>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</si>
  <si>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</si>
  <si>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</si>
  <si>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</si>
  <si>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</si>
  <si>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</si>
  <si>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</si>
  <si>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</si>
  <si>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</si>
  <si>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</si>
  <si>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</si>
  <si>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</si>
  <si>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</si>
  <si>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</si>
  <si>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</si>
  <si>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</si>
  <si>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</si>
  <si>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</si>
  <si>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</si>
  <si>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</si>
  <si>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</si>
  <si>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</si>
  <si>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</si>
  <si>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</si>
  <si>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</si>
  <si>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</si>
  <si>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</si>
  <si>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</si>
  <si>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</si>
  <si>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</si>
  <si>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</si>
  <si>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</si>
  <si>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</si>
  <si>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</si>
  <si>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</si>
  <si>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</si>
  <si>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</si>
  <si>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</si>
  <si>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</si>
  <si>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</si>
  <si>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</si>
  <si>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</si>
  <si>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</si>
  <si>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</si>
  <si>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</si>
  <si>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</si>
  <si>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</si>
  <si>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</si>
  <si>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</si>
  <si>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</si>
  <si>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</si>
  <si>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</si>
  <si>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</si>
  <si>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</si>
  <si>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</si>
  <si>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</si>
  <si>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</si>
  <si>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</si>
  <si>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</si>
  <si>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</si>
  <si>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</si>
  <si>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</si>
  <si>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</si>
  <si>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</si>
  <si>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</si>
  <si>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</si>
  <si>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</si>
  <si>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</si>
  <si>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</si>
  <si>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</si>
  <si>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</si>
  <si>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</si>
  <si>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</si>
  <si>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</si>
  <si>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</si>
  <si>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</si>
  <si>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</si>
  <si>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</si>
  <si>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</si>
  <si>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</si>
  <si>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</si>
  <si>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</si>
  <si>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</si>
  <si>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</si>
  <si>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</si>
  <si>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</si>
  <si>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</si>
  <si>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</si>
  <si>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</si>
  <si>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</si>
  <si>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</si>
  <si>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</si>
  <si>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</si>
  <si>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</si>
  <si>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</si>
  <si>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</si>
  <si>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</si>
  <si>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</si>
  <si>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</si>
  <si>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</si>
  <si>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</si>
  <si>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</si>
  <si>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</si>
  <si>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</si>
  <si>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</si>
  <si>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</si>
  <si>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</si>
  <si>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</si>
  <si>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</si>
  <si>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</si>
  <si>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</si>
  <si>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</si>
  <si>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</si>
  <si>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</si>
  <si>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</si>
  <si>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</si>
  <si>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</si>
  <si>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</si>
  <si>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</si>
  <si>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</si>
  <si>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</si>
  <si>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</si>
  <si>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</si>
  <si>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</si>
  <si>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</si>
  <si>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</si>
  <si>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</si>
  <si>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</si>
  <si>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</si>
  <si>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</si>
  <si>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</si>
  <si>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</si>
  <si>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</si>
  <si>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</si>
  <si>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</si>
  <si>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</si>
  <si>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</si>
  <si>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</si>
  <si>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</si>
  <si>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</si>
  <si>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</si>
  <si>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</si>
  <si>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</si>
  <si>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</si>
  <si>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</si>
  <si>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</si>
  <si>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</si>
  <si>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</si>
  <si>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</si>
  <si>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</si>
  <si>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</si>
  <si>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</si>
  <si>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</si>
  <si>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</si>
  <si>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</si>
  <si>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</si>
  <si>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</si>
  <si>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</si>
  <si>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</si>
  <si>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</si>
  <si>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</si>
  <si>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</si>
  <si>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</si>
  <si>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</si>
  <si>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</si>
  <si>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</si>
  <si>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</si>
  <si>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</si>
  <si>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</si>
  <si>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</si>
  <si>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</si>
  <si>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</si>
  <si>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</si>
  <si>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</si>
  <si>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</si>
  <si>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</si>
  <si>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</si>
  <si>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</si>
  <si>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</si>
  <si>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</si>
  <si>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</si>
  <si>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</si>
  <si>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</si>
  <si>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</si>
  <si>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</si>
  <si>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</si>
  <si>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</si>
  <si>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</si>
  <si>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</si>
  <si>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</si>
  <si>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</si>
  <si>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</si>
  <si>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</si>
  <si>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</si>
  <si>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</si>
  <si>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</si>
  <si>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</si>
  <si>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</si>
  <si>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</si>
  <si>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</si>
  <si>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</si>
  <si>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</si>
  <si>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</si>
  <si>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</si>
  <si>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</si>
  <si>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</si>
  <si>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</si>
  <si>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</si>
  <si>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 JOSIMAR ALBUQUERQUE RICARDO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</si>
  <si>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</si>
  <si>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</si>
  <si>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</si>
  <si>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</si>
  <si>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</si>
  <si>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</si>
  <si>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</si>
  <si>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</si>
  <si>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</si>
  <si>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</si>
  <si>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</si>
  <si>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</si>
  <si>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</si>
  <si>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</si>
  <si>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</si>
  <si>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</si>
  <si>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</si>
  <si>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</si>
  <si>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</si>
  <si>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</si>
  <si>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</si>
  <si>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</si>
  <si>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</si>
  <si>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</si>
  <si>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</si>
  <si>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</si>
  <si>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</si>
  <si>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</si>
  <si>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</si>
  <si>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</si>
  <si>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</si>
  <si>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</si>
  <si>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</si>
  <si>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</si>
  <si>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</si>
  <si>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</si>
  <si>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</si>
  <si>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</si>
  <si>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</si>
  <si>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</si>
  <si>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</si>
  <si>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</si>
  <si>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</si>
  <si>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</si>
  <si>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</si>
  <si>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</si>
  <si>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</si>
  <si>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</si>
  <si>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</si>
  <si>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</si>
  <si>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</si>
  <si>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</si>
  <si>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</si>
  <si>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</si>
  <si>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</si>
  <si>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</si>
  <si>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</si>
  <si>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</si>
  <si>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</si>
  <si>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</si>
  <si>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</si>
  <si>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</si>
  <si>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</si>
  <si>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</si>
  <si>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</si>
  <si>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</si>
  <si>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</si>
  <si>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</si>
  <si>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</si>
  <si>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</si>
  <si>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</si>
  <si>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</si>
  <si>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</si>
  <si>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</si>
  <si>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</si>
  <si>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</si>
  <si>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NF 311270 (BOLETO PG C/ ATRASO-VENCEU DIA 24/8/26) - ELLEN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</si>
  <si>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</si>
  <si>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</si>
  <si>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</si>
  <si>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</si>
  <si>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</si>
  <si>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</si>
  <si>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</si>
  <si>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</si>
  <si>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</si>
  <si>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</si>
  <si>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</si>
  <si>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</si>
  <si>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</si>
  <si>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</si>
  <si>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</si>
  <si>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</si>
  <si>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</si>
  <si>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</si>
  <si>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</si>
  <si>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</si>
  <si>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</si>
  <si>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</si>
  <si>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</si>
  <si>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</si>
  <si>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</si>
  <si>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</si>
  <si>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</si>
  <si>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</si>
  <si>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</si>
  <si>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</si>
  <si>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</si>
  <si>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</si>
  <si>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</si>
  <si>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</si>
  <si>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</si>
  <si>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</si>
  <si>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</si>
  <si>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</si>
  <si>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</si>
  <si>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</si>
  <si>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</si>
  <si>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</si>
  <si>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</si>
  <si>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</si>
  <si>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</si>
  <si>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</si>
  <si>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</si>
  <si>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</si>
  <si>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</si>
  <si>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ref 4 scs de areia e 6 gesso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</si>
  <si>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</si>
  <si>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</si>
  <si>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</si>
  <si>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</si>
  <si>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</si>
  <si>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</si>
  <si>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</si>
  <si>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</si>
  <si>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</si>
  <si>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</si>
  <si>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</si>
  <si>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</si>
  <si>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</si>
  <si>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</si>
  <si>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Pag de título:  Forn: 48-NEYLIANE S DE OLIVEIRA &amp; CIA LTDA. Tit: 2654-01</t>
  </si>
  <si>
    <t xml:space="preserve">material p banheiro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</si>
  <si>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</si>
  <si>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</si>
  <si>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</si>
  <si>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</si>
  <si>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</si>
  <si>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</si>
  <si>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Dinheiro CX Vendas</t>
  </si>
  <si>
    <t xml:space="preserve">DESPESA MO2 ELETRICA CHARLES (COMPRAS NA LOJA)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</si>
  <si>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</si>
  <si>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</si>
  <si>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</si>
  <si>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FEIRA-PG P C6-BANK/RENATO (UVA) SOMAR C NF 2657-ELLEN</t>
  </si>
  <si>
    <t xml:space="preserve">SALDO SALARIO AGOSTO/2026</t>
  </si>
  <si>
    <t xml:space="preserve">COMPRAS+DROGARIA</t>
  </si>
  <si>
    <t xml:space="preserve">DESPESA DIARIA  DERMILSON SOARES MO2-ANDREZA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</si>
  <si>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</si>
  <si>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</si>
  <si>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</si>
  <si>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</si>
  <si>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NF 3829 ELLEN</t>
  </si>
  <si>
    <t xml:space="preserve">NF 15213 ELLEN</t>
  </si>
  <si>
    <t xml:space="preserve">NF 256 COMPRAS-BOLO PG NO P 5/9/26 ELLEN</t>
  </si>
  <si>
    <t xml:space="preserve">ref 2 diarias murilo</t>
  </si>
  <si>
    <t xml:space="preserve">devolução dinheiro p/ cliente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</si>
  <si>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</si>
  <si>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</si>
  <si>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</si>
  <si>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</si>
  <si>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</si>
  <si>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</si>
  <si>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</si>
  <si>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Pag de título:  Forn: 48-NEYLIANE S DE OLIVEIRA &amp; CIA LTDA. Tit: 2660-01</t>
  </si>
  <si>
    <t xml:space="preserve">folga e extra sandro</t>
  </si>
  <si>
    <t xml:space="preserve">NF 1915876 ELLEN</t>
  </si>
  <si>
    <t xml:space="preserve">SALARIO ELIANA MO2 PARTE ESO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</si>
  <si>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</si>
  <si>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</si>
  <si>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</si>
  <si>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</si>
  <si>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</si>
  <si>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</si>
  <si>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644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</si>
  <si>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</si>
  <si>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</si>
  <si>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</si>
  <si>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</si>
  <si>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</si>
  <si>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</si>
  <si>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427 ELLEN</t>
  </si>
  <si>
    <t xml:space="preserve">COMPRAS - 20L DE AÇAI - PG NO P 8/9/26 ELLEN</t>
  </si>
  <si>
    <t xml:space="preserve">FEIRA - PG P C6-BANK/RENATO (QUEIJO/MAÇA) SOMAR C NF 2661-ELLEN</t>
  </si>
  <si>
    <t xml:space="preserve">RV RECARGA CELULAR -CHIP ANDREZA</t>
  </si>
  <si>
    <t xml:space="preserve">PG.SALARIO RENATO  REF 08/26 MO2 - ANDREZA</t>
  </si>
  <si>
    <t xml:space="preserve">JUROS LIMITE DA CONTA MO2-ANDREZA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</si>
  <si>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</si>
  <si>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</si>
  <si>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</si>
  <si>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</si>
  <si>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</si>
  <si>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</si>
  <si>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</si>
  <si>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</si>
  <si>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</si>
  <si>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</si>
  <si>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</si>
  <si>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</si>
  <si>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268 COMPRAS-BOLO PG NO P 9/9/26</t>
  </si>
  <si>
    <t xml:space="preserve">COMPRAS - 10KG PITAYA - PG NO P 9/9/26- ELLEN</t>
  </si>
  <si>
    <t xml:space="preserve">NF 536 COMPRAS-MARSHMALOW - PG NO P 9/9/26 -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</si>
  <si>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</si>
  <si>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</si>
  <si>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</si>
  <si>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</si>
  <si>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</si>
  <si>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</si>
  <si>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</si>
  <si>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</si>
  <si>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</si>
  <si>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</si>
  <si>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</si>
  <si>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AMAZON MILK IND. E COMERCIO LTDA</t>
  </si>
  <si>
    <t xml:space="preserve">NF 206697 ELLEN</t>
  </si>
  <si>
    <t xml:space="preserve">NF 10951 ELLEN</t>
  </si>
  <si>
    <t xml:space="preserve">NF 2859 ELLEN</t>
  </si>
  <si>
    <t xml:space="preserve">NF 3867 ELLEN</t>
  </si>
  <si>
    <t xml:space="preserve">NF 378 ELLEN</t>
  </si>
  <si>
    <t xml:space="preserve">NF 15256 ELLEN</t>
  </si>
  <si>
    <t xml:space="preserve">DESPESA OBRA MATERIAL FERRO P LOJA </t>
  </si>
  <si>
    <t xml:space="preserve">COMPRAS - 20L AÇAI - PG NO P 10/9/26 - ELLEN</t>
  </si>
  <si>
    <t xml:space="preserve">AFEAM PARC 16X30 MO2</t>
  </si>
  <si>
    <t xml:space="preserve">Pag de título:  Forn: 10096-H L M PADARIA E CONFEITARIA LTDA. Tit: 231742-01</t>
  </si>
  <si>
    <t xml:space="preserve">pao cafe da manha</t>
  </si>
  <si>
    <t xml:space="preserve">NF 197945 ELLEN</t>
  </si>
  <si>
    <t xml:space="preserve">NF 656817 ELLEN</t>
  </si>
  <si>
    <t xml:space="preserve">NF 58376 ELLEN</t>
  </si>
  <si>
    <t xml:space="preserve">NF 1724730 ELLEN</t>
  </si>
  <si>
    <t xml:space="preserve">NF 401423 ELLEN</t>
  </si>
  <si>
    <t xml:space="preserve">NF 20278 ELLEN</t>
  </si>
  <si>
    <t xml:space="preserve">NF 797 ELLEN</t>
  </si>
  <si>
    <t xml:space="preserve">COMPRAS - PACOVA/LIMAO-PG P CNPJ:67144863/0001-03-ELLEN</t>
  </si>
  <si>
    <t xml:space="preserve">FEIRA- PG P C6-BANK/RENATO - ELLEN</t>
  </si>
  <si>
    <t xml:space="preserve">FEIRA-PG P C6-BANK/RENATO (PERA/UVA) SOMAR C NF2669-ELLEN</t>
  </si>
  <si>
    <t xml:space="preserve">NF 278 COMPRAS-BOLO PG NO P 11/9/26-ELLEN</t>
  </si>
  <si>
    <t xml:space="preserve">extra sandro</t>
  </si>
  <si>
    <t xml:space="preserve">pao da manhã</t>
  </si>
  <si>
    <t xml:space="preserve">diarias da semana murilo</t>
  </si>
  <si>
    <t xml:space="preserve">NF 588254 ELLEN</t>
  </si>
  <si>
    <t xml:space="preserve">NF 894544 ELLEN</t>
  </si>
  <si>
    <t xml:space="preserve">NF 33408 ELLEN</t>
  </si>
  <si>
    <t xml:space="preserve">devolução dinheiro ao cliente</t>
  </si>
  <si>
    <t xml:space="preserve">NF 502 ELLEN</t>
  </si>
  <si>
    <t xml:space="preserve">NF 1442200 ELLEN</t>
  </si>
  <si>
    <t xml:space="preserve">NF 1442668 ELLEN</t>
  </si>
  <si>
    <t xml:space="preserve">NF 13070 ELLEN</t>
  </si>
  <si>
    <t xml:space="preserve">NF 8802 - DESPESAS-SACOLAS - ELLEN</t>
  </si>
  <si>
    <t xml:space="preserve">NF'S 1796899/1796900 ELLEN</t>
  </si>
  <si>
    <t xml:space="preserve">NF 993555 ELLEN</t>
  </si>
  <si>
    <t xml:space="preserve">NF 4564 ELLEN</t>
  </si>
  <si>
    <t xml:space="preserve">NF 794 ELLEN</t>
  </si>
  <si>
    <t xml:space="preserve">NF 802 ELLEN</t>
  </si>
  <si>
    <t xml:space="preserve">NF 440 ELLEN</t>
  </si>
  <si>
    <t xml:space="preserve">COMPRAS - 15L DE AÇAI - PG NO P 12/9/26</t>
  </si>
  <si>
    <t xml:space="preserve">ADIANTAMENTO</t>
  </si>
  <si>
    <t xml:space="preserve">COMPRAS - 20L DE AÇAI - PG NO P 14/9/26 -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</si>
  <si>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</si>
  <si>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</si>
  <si>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</si>
  <si>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</si>
  <si>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NF 32268 ELLEN</t>
  </si>
  <si>
    <t xml:space="preserve">NF 4007 ELLEN</t>
  </si>
  <si>
    <t xml:space="preserve">NF 95 ELLEN</t>
  </si>
  <si>
    <t xml:space="preserve">NF 996851 ELLEN</t>
  </si>
  <si>
    <t xml:space="preserve">NF 437 ELLEN</t>
  </si>
  <si>
    <t xml:space="preserve">COMPRAS - CHEIRO-VERDE- ELLEN</t>
  </si>
  <si>
    <t xml:space="preserve">ASO MO2 FUNC 07/26 -   KEILA</t>
  </si>
  <si>
    <t xml:space="preserve">NF 4884 ELLEN</t>
  </si>
  <si>
    <t xml:space="preserve">NF 1627324 ELLEN</t>
  </si>
  <si>
    <t xml:space="preserve">NF 15352 ELLEN</t>
  </si>
  <si>
    <t xml:space="preserve">NF 3898 ELLEN</t>
  </si>
  <si>
    <t xml:space="preserve">NF 33492 ELLEN</t>
  </si>
  <si>
    <t xml:space="preserve">NF 38204 ELLEN</t>
  </si>
  <si>
    <t xml:space="preserve">NF 1726308 ELLEN</t>
  </si>
  <si>
    <t xml:space="preserve">NF 15323 ELLEN</t>
  </si>
  <si>
    <t xml:space="preserve">NF 35161 ELLEN</t>
  </si>
  <si>
    <t xml:space="preserve">NF 572518 ELLEN</t>
  </si>
  <si>
    <t xml:space="preserve">NF 1726860 ELLEN</t>
  </si>
  <si>
    <t xml:space="preserve">NF 639283 ELLEN</t>
  </si>
  <si>
    <t xml:space="preserve">NF 138039 ELLEN</t>
  </si>
  <si>
    <t xml:space="preserve">NF 4614 ELLEN</t>
  </si>
  <si>
    <t xml:space="preserve">NF 994 ELLEN</t>
  </si>
  <si>
    <t xml:space="preserve">NF 11105 ELLEN</t>
  </si>
  <si>
    <t xml:space="preserve">NF 1724435 ELLEN</t>
  </si>
  <si>
    <t xml:space="preserve">NF 15274 ELLEN</t>
  </si>
  <si>
    <t xml:space="preserve">NF 1041221 ELLEN</t>
  </si>
  <si>
    <t xml:space="preserve">FABRICA MODELO LTDA</t>
  </si>
  <si>
    <t xml:space="preserve">NF 45405 ELLEN</t>
  </si>
  <si>
    <t xml:space="preserve">NF 1269729 ELLEN</t>
  </si>
  <si>
    <t xml:space="preserve">NF 6092 ELLEN</t>
  </si>
  <si>
    <t xml:space="preserve">NF 5521 ELLEN</t>
  </si>
  <si>
    <t xml:space="preserve">PREVIA MENSALIDADE INSTAGRAM PARTE MO2 - KEILA</t>
  </si>
  <si>
    <t xml:space="preserve">NF NF 1441731 ELLEN</t>
  </si>
  <si>
    <t xml:space="preserve">SIMPLES ESO PARTE MO2 08/26 </t>
  </si>
  <si>
    <t xml:space="preserve">NF 1925381 ELLEN</t>
  </si>
  <si>
    <t xml:space="preserve">NF 1440541 ELLEN</t>
  </si>
  <si>
    <t xml:space="preserve">NF 259439 ELLEN</t>
  </si>
  <si>
    <t xml:space="preserve">NF 399726 ELLEN</t>
  </si>
  <si>
    <t xml:space="preserve">NF 591052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</si>
  <si>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</si>
  <si>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</si>
  <si>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</si>
  <si>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</si>
  <si>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</si>
  <si>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</si>
  <si>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CONTA ENERGIA LANCHE/KEILA</t>
  </si>
  <si>
    <t xml:space="preserve">NF 1629386 ELLEN</t>
  </si>
  <si>
    <t xml:space="preserve">NF 1968927 ELLEN</t>
  </si>
  <si>
    <t xml:space="preserve">NF 1268629 ELLEN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</si>
  <si>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</si>
  <si>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</si>
  <si>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</si>
  <si>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NF 871154 ELLEN</t>
  </si>
  <si>
    <t xml:space="preserve">NF 5600 ELLEN</t>
  </si>
  <si>
    <t xml:space="preserve">EMPRESTIMO PARC 34/42 INICIO 26.12.23 A 26.05.27</t>
  </si>
  <si>
    <t xml:space="preserve">NF 1927745 ELLEN</t>
  </si>
  <si>
    <t xml:space="preserve">NF 1449042 ELLEN</t>
  </si>
  <si>
    <t xml:space="preserve">NF 11011 ELLEN</t>
  </si>
  <si>
    <t xml:space="preserve">SMV COMERCIO DE PRODUTOS ALIMENTICIOS LT</t>
  </si>
  <si>
    <t xml:space="preserve">NF 7287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</si>
  <si>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</si>
  <si>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</si>
  <si>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</si>
  <si>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</si>
  <si>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</si>
  <si>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</si>
  <si>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LOJA DO REI COMERCIO DE MATERIAL DE CONS</t>
  </si>
  <si>
    <t xml:space="preserve">NF 258 DESPESAS - CT DIA 1 - PARC 8/12 - ELLEN</t>
  </si>
  <si>
    <t xml:space="preserve">NF 1898 CT DIA 1 - PARC 2/2 - ELLEN</t>
  </si>
  <si>
    <t xml:space="preserve">CENTRO DO ALUMINIO INDUSTRIA E COMERCIO</t>
  </si>
  <si>
    <t xml:space="preserve">RECIBO-DESPESAS-PRATELEIRAS-CT DIA 1 - PARC1/6 ELLEN</t>
  </si>
  <si>
    <t xml:space="preserve">NF 1930761 ELLEN</t>
  </si>
  <si>
    <t xml:space="preserve">NF 35693 ELLEN</t>
  </si>
  <si>
    <t xml:space="preserve">NF 9481 DESPESAS-CT MEMORIA- CT DIA 10-PARC3/3-ELLEN</t>
  </si>
  <si>
    <t xml:space="preserve">NF 110228 DESPESAS-TINTAS - CT DIA 10 - PARC1/2- ELLEN</t>
  </si>
  <si>
    <t xml:space="preserve">BEIJA FLOR</t>
  </si>
  <si>
    <t xml:space="preserve">RECIBO - DESPESAS-SOLDA - SERV IRMÃO-CT DIA 10-ELLEN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</si>
  <si>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</si>
  <si>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</si>
  <si>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</si>
  <si>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DESPESAS-RECIBO-ARREBITE-CT DIA 10/AV- ELLEN</t>
  </si>
  <si>
    <t xml:space="preserve">NF 1288792 ELLEN</t>
  </si>
  <si>
    <t xml:space="preserve">CURSO NEILA PARTE MO2 PAGAR P MO1 - KEILA</t>
  </si>
  <si>
    <t xml:space="preserve">PARC 08/10 MATR 101674 IPTU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</si>
  <si>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</si>
  <si>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</si>
  <si>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</si>
  <si>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</si>
  <si>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RECIBO-DESPESAS-PRATELEIRAS-CT DIA 1 - PARC2/6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</si>
  <si>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</si>
  <si>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</si>
  <si>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</si>
  <si>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</si>
  <si>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</si>
  <si>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</si>
  <si>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</si>
  <si>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RECIBO-DESPESAS-PRATELEIRAS-CT DIA 1 - PARC3/6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</si>
  <si>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</si>
  <si>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</si>
  <si>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</si>
  <si>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</si>
  <si>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</si>
  <si>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</si>
  <si>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</si>
  <si>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</si>
  <si>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</si>
  <si>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</si>
  <si>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</si>
  <si>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</si>
  <si>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</si>
  <si>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</si>
  <si>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</si>
  <si>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</si>
  <si>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</si>
  <si>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</si>
  <si>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</si>
  <si>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</si>
  <si>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</si>
  <si>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</si>
  <si>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</si>
  <si>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</si>
  <si>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</si>
  <si>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</si>
  <si>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</si>
  <si>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</si>
  <si>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</si>
  <si>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</si>
  <si>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</si>
  <si>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</si>
  <si>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</si>
  <si>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</si>
  <si>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</si>
  <si>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</si>
  <si>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</si>
  <si>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</si>
  <si>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</si>
  <si>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</si>
  <si>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</si>
  <si>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</si>
  <si>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</si>
  <si>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</si>
  <si>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</si>
  <si>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</si>
  <si>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</si>
  <si>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</si>
  <si>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</si>
  <si>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</si>
  <si>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</si>
  <si>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</si>
  <si>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</si>
  <si>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</si>
  <si>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</si>
  <si>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</si>
  <si>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</si>
  <si>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</si>
  <si>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</si>
  <si>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</si>
  <si>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</si>
  <si>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</si>
  <si>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</si>
  <si>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</si>
  <si>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</si>
  <si>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</si>
  <si>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</si>
  <si>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</si>
  <si>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</si>
  <si>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</si>
  <si>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</si>
  <si>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</si>
  <si>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</si>
  <si>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</si>
  <si>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</si>
  <si>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</si>
  <si>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</si>
  <si>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</si>
  <si>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</si>
  <si>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</si>
  <si>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</si>
  <si>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</si>
  <si>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</si>
  <si>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</si>
  <si>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</si>
  <si>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</si>
  <si>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</si>
  <si>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</si>
  <si>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</si>
  <si>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</si>
  <si>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</si>
  <si>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</si>
  <si>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</si>
  <si>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</si>
  <si>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</si>
  <si>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</si>
  <si>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Total Mercadoria do Dia (Rel 19)</t>
  </si>
  <si>
    <t xml:space="preserve">01215382000133</t>
  </si>
  <si>
    <t xml:space="preserve">AM</t>
  </si>
  <si>
    <t xml:space="preserve">MERCADORIA</t>
  </si>
  <si>
    <t xml:space="preserve">890</t>
  </si>
  <si>
    <t xml:space="preserve">02532915340</t>
  </si>
  <si>
    <t xml:space="preserve">03784729000194</t>
  </si>
  <si>
    <t xml:space="preserve">10288430000104</t>
  </si>
  <si>
    <t xml:space="preserve">22957970000112</t>
  </si>
  <si>
    <t xml:space="preserve">34590315000158</t>
  </si>
  <si>
    <t xml:space="preserve">35729236000148</t>
  </si>
  <si>
    <t xml:space="preserve">02796653000154</t>
  </si>
  <si>
    <t xml:space="preserve">08649356000243</t>
  </si>
  <si>
    <t xml:space="preserve">14459228000159</t>
  </si>
  <si>
    <t xml:space="preserve">20735717000199</t>
  </si>
  <si>
    <t xml:space="preserve">34579060000122</t>
  </si>
  <si>
    <t xml:space="preserve">34787423000115</t>
  </si>
  <si>
    <t xml:space="preserve">47496330000183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</si>
  <si>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</si>
  <si>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</si>
  <si>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</si>
  <si>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</si>
  <si>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</si>
  <si>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</si>
  <si>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</si>
  <si>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</si>
  <si>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13854487000111</t>
  </si>
  <si>
    <t xml:space="preserve">HILTONMAR LIMA DO NASCIMENTO</t>
  </si>
  <si>
    <t xml:space="preserve">14141553000179</t>
  </si>
  <si>
    <t xml:space="preserve">05646631000104</t>
  </si>
  <si>
    <t xml:space="preserve">28686395000147</t>
  </si>
  <si>
    <t xml:space="preserve">31304798000199</t>
  </si>
  <si>
    <t xml:space="preserve">51130661000172</t>
  </si>
  <si>
    <t xml:space="preserve">02887227000207</t>
  </si>
  <si>
    <t xml:space="preserve">MARE DISTRIBUIDORA DE BEBIDAS E DE PRODU</t>
  </si>
  <si>
    <t xml:space="preserve">11958002000104</t>
  </si>
  <si>
    <t xml:space="preserve">22704425000386</t>
  </si>
  <si>
    <t xml:space="preserve">13</t>
  </si>
  <si>
    <t xml:space="preserve">33009911007222</t>
  </si>
  <si>
    <t xml:space="preserve">34413660000116</t>
  </si>
  <si>
    <t xml:space="preserve">42564964000102</t>
  </si>
  <si>
    <t xml:space="preserve">63502353000100</t>
  </si>
  <si>
    <t xml:space="preserve">63.502.353 JOAO WYLLAMI NASCIMENTO DOS SANTOS</t>
  </si>
  <si>
    <t xml:space="preserve">84520444000148</t>
  </si>
  <si>
    <t xml:space="preserve">00782033000130</t>
  </si>
  <si>
    <t xml:space="preserve">02805138000193</t>
  </si>
  <si>
    <t xml:space="preserve">05155905000154</t>
  </si>
  <si>
    <t xml:space="preserve">06990011000304</t>
  </si>
  <si>
    <t xml:space="preserve">07363051000208</t>
  </si>
  <si>
    <t xml:space="preserve">14189432000105</t>
  </si>
  <si>
    <t xml:space="preserve">14539474000463</t>
  </si>
  <si>
    <t xml:space="preserve">84466424000136</t>
  </si>
  <si>
    <t xml:space="preserve">01838723026193</t>
  </si>
  <si>
    <t xml:space="preserve">06257367000171</t>
  </si>
  <si>
    <t xml:space="preserve">40567884000185</t>
  </si>
  <si>
    <t xml:space="preserve">84511351000157</t>
  </si>
  <si>
    <t xml:space="preserve">05778252000755</t>
  </si>
  <si>
    <t xml:space="preserve">11094287000344</t>
  </si>
  <si>
    <t xml:space="preserve">20934191000176</t>
  </si>
  <si>
    <t xml:space="preserve">60409075045334</t>
  </si>
  <si>
    <t xml:space="preserve">04724476000126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</si>
  <si>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</si>
  <si>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</si>
  <si>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</si>
  <si>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</si>
  <si>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</si>
  <si>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38</t>
  </si>
  <si>
    <t xml:space="preserve">56228356010013</t>
  </si>
  <si>
    <t xml:space="preserve">00272662000110</t>
  </si>
  <si>
    <t xml:space="preserve">PREDIAL INDUSTRIA E COMERCIO DE MATERIAIS DE CONSTRUCOES LTDA</t>
  </si>
  <si>
    <t xml:space="preserve">OUTRO</t>
  </si>
  <si>
    <t xml:space="preserve">00272662000200</t>
  </si>
  <si>
    <t xml:space="preserve">PREDIAL IND.E COMERCIO  DE MAT. DE CONST</t>
  </si>
  <si>
    <t xml:space="preserve">03759837000107</t>
  </si>
  <si>
    <t xml:space="preserve">08214295000372</t>
  </si>
  <si>
    <t xml:space="preserve">40233745000115</t>
  </si>
  <si>
    <t xml:space="preserve">D N COMERCIO ATACADISTA DE EMBALAGENS E</t>
  </si>
  <si>
    <t xml:space="preserve">48302595000166</t>
  </si>
  <si>
    <t xml:space="preserve">84117159000180</t>
  </si>
  <si>
    <t xml:space="preserve">04356697000199</t>
  </si>
  <si>
    <t xml:space="preserve">500</t>
  </si>
  <si>
    <t xml:space="preserve">08038545001332</t>
  </si>
  <si>
    <t xml:space="preserve">09454483000179</t>
  </si>
  <si>
    <t xml:space="preserve">63310411003461</t>
  </si>
  <si>
    <t xml:space="preserve">81611931005006</t>
  </si>
  <si>
    <t xml:space="preserve">08038545000107</t>
  </si>
  <si>
    <t xml:space="preserve">08451222000132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</si>
  <si>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</si>
  <si>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</si>
  <si>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</si>
  <si>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</si>
  <si>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03586320000163</t>
  </si>
  <si>
    <t xml:space="preserve">03673826000100</t>
  </si>
  <si>
    <t xml:space="preserve">04429478000192</t>
  </si>
  <si>
    <t xml:space="preserve">37278753000173</t>
  </si>
  <si>
    <t xml:space="preserve">37994707000170</t>
  </si>
  <si>
    <t xml:space="preserve">75315333011909</t>
  </si>
  <si>
    <t xml:space="preserve">84493469000108</t>
  </si>
  <si>
    <t xml:space="preserve">44302603000113</t>
  </si>
  <si>
    <t xml:space="preserve">45983143000107</t>
  </si>
  <si>
    <t xml:space="preserve">03056467000141</t>
  </si>
  <si>
    <t xml:space="preserve">34857865000190</t>
  </si>
  <si>
    <t xml:space="preserve">39250213002665</t>
  </si>
  <si>
    <t xml:space="preserve">66356670000153</t>
  </si>
  <si>
    <t xml:space="preserve">84509264000165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</si>
  <si>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</si>
  <si>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</si>
  <si>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</si>
  <si>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</si>
  <si>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</si>
  <si>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</si>
  <si>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</si>
  <si>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</si>
  <si>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</si>
  <si>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</si>
  <si>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</si>
  <si>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</si>
  <si>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</si>
  <si>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</si>
  <si>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</si>
  <si>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</si>
  <si>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</si>
  <si>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</si>
  <si>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</si>
  <si>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</si>
  <si>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</si>
  <si>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</si>
  <si>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</si>
  <si>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</si>
  <si>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</si>
  <si>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05761306000184</t>
  </si>
  <si>
    <t xml:space="preserve">37137934000180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</si>
  <si>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</si>
  <si>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</si>
  <si>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</si>
  <si>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</si>
  <si>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</si>
  <si>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</si>
  <si>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</si>
  <si>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</si>
  <si>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</si>
  <si>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</si>
  <si>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</si>
  <si>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</si>
  <si>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33372977000199</t>
  </si>
  <si>
    <t xml:space="preserve">MARCELO DA CRUZ GARCIA</t>
  </si>
  <si>
    <t xml:space="preserve">20529484000178</t>
  </si>
  <si>
    <t xml:space="preserve">23027675000120</t>
  </si>
  <si>
    <t xml:space="preserve">33906812000150</t>
  </si>
  <si>
    <t xml:space="preserve">36480282000119</t>
  </si>
  <si>
    <t xml:space="preserve">84089358000122</t>
  </si>
  <si>
    <t xml:space="preserve">04563532000198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</si>
  <si>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</si>
  <si>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</si>
  <si>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</si>
  <si>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</si>
  <si>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</si>
  <si>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</si>
  <si>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</si>
  <si>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</si>
  <si>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</si>
  <si>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</si>
  <si>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</si>
  <si>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</si>
  <si>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</si>
  <si>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</si>
  <si>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</si>
  <si>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</si>
  <si>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</si>
  <si>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</si>
  <si>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</si>
  <si>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</si>
  <si>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</si>
  <si>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</si>
  <si>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</si>
  <si>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</si>
  <si>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</si>
  <si>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</si>
  <si>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</si>
  <si>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</si>
  <si>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</si>
  <si>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</si>
  <si>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</si>
  <si>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</si>
  <si>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</si>
  <si>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</si>
  <si>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</si>
  <si>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</si>
  <si>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</si>
  <si>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</si>
  <si>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</si>
  <si>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</si>
  <si>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</si>
  <si>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</si>
  <si>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</si>
  <si>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</si>
  <si>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</si>
  <si>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</si>
  <si>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</si>
  <si>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</si>
  <si>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</si>
  <si>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</si>
  <si>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</si>
  <si>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</si>
  <si>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</si>
  <si>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</si>
  <si>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</si>
  <si>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</si>
  <si>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</si>
  <si>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</si>
  <si>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</si>
  <si>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</si>
  <si>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</si>
  <si>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</si>
  <si>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</si>
  <si>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</si>
  <si>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</si>
  <si>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</si>
  <si>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</si>
  <si>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</si>
  <si>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</si>
  <si>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</si>
  <si>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</si>
  <si>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</si>
  <si>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</si>
  <si>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</si>
  <si>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</si>
  <si>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</si>
  <si>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</si>
  <si>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</si>
  <si>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</si>
  <si>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</si>
  <si>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</si>
  <si>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</si>
  <si>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</si>
  <si>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</si>
  <si>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</si>
  <si>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</si>
  <si>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</si>
  <si>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</si>
  <si>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</si>
  <si>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</si>
  <si>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</si>
  <si>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</si>
  <si>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</si>
  <si>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</si>
  <si>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</si>
  <si>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</si>
  <si>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</si>
  <si>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</si>
  <si>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</si>
  <si>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</si>
  <si>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</si>
  <si>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</si>
  <si>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</si>
  <si>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</si>
  <si>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</si>
  <si>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</si>
  <si>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</si>
  <si>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</si>
  <si>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</si>
  <si>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</si>
  <si>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</si>
  <si>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</si>
  <si>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</si>
  <si>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</si>
  <si>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</si>
  <si>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</si>
  <si>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</si>
  <si>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</si>
  <si>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</si>
  <si>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</si>
  <si>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</si>
  <si>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</si>
  <si>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</si>
  <si>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</si>
  <si>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</si>
  <si>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</si>
  <si>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</si>
  <si>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</si>
  <si>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</si>
  <si>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</si>
  <si>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</si>
  <si>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</si>
  <si>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</si>
  <si>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</si>
  <si>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</si>
  <si>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</si>
  <si>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</si>
  <si>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</si>
  <si>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</si>
  <si>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</si>
  <si>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</si>
  <si>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</si>
  <si>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</si>
  <si>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</si>
  <si>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</si>
  <si>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</si>
  <si>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</si>
  <si>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</si>
  <si>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</si>
  <si>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</si>
  <si>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</si>
  <si>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</si>
  <si>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</si>
  <si>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</si>
  <si>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</si>
  <si>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</si>
  <si>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</si>
  <si>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</si>
  <si>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</si>
  <si>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</si>
  <si>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</si>
  <si>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</si>
  <si>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</si>
  <si>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</si>
  <si>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</si>
  <si>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</si>
  <si>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</si>
  <si>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</si>
  <si>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</si>
  <si>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</si>
  <si>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</si>
  <si>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</si>
  <si>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</si>
  <si>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</si>
  <si>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</si>
  <si>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</si>
  <si>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</si>
  <si>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</si>
  <si>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</si>
  <si>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</si>
  <si>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</si>
  <si>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</si>
  <si>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</si>
  <si>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</si>
  <si>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</si>
  <si>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</si>
  <si>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</si>
  <si>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</si>
  <si>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</si>
  <si>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</si>
  <si>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</si>
  <si>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</si>
  <si>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</si>
  <si>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</si>
  <si>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</si>
  <si>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</si>
  <si>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</si>
  <si>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</si>
  <si>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</si>
  <si>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</si>
  <si>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</si>
  <si>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</si>
  <si>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</si>
  <si>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</si>
  <si>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</si>
  <si>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</si>
  <si>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</si>
  <si>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</si>
  <si>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</si>
  <si>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</si>
  <si>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</si>
  <si>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</si>
  <si>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</si>
  <si>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</si>
  <si>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</si>
  <si>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</si>
  <si>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</si>
  <si>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</si>
  <si>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</si>
  <si>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</si>
  <si>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</si>
  <si>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</si>
  <si>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</si>
  <si>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</si>
  <si>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</si>
  <si>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</si>
  <si>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</si>
  <si>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</si>
  <si>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</si>
  <si>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</si>
  <si>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</si>
  <si>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</si>
  <si>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</si>
  <si>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</si>
  <si>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</si>
  <si>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</si>
  <si>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</si>
  <si>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</si>
  <si>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</si>
  <si>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</si>
  <si>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</si>
  <si>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</si>
  <si>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</si>
  <si>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</si>
  <si>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</si>
  <si>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</si>
  <si>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</si>
  <si>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</si>
  <si>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</si>
  <si>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</si>
  <si>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</si>
  <si>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</si>
  <si>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</si>
  <si>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</si>
  <si>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</si>
  <si>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</si>
  <si>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</si>
  <si>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</si>
  <si>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</si>
  <si>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</si>
  <si>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</si>
  <si>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</si>
  <si>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</si>
  <si>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</si>
  <si>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</si>
  <si>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</si>
  <si>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</si>
  <si>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</si>
  <si>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</si>
  <si>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</si>
  <si>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</si>
  <si>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</si>
  <si>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</si>
  <si>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</si>
  <si>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</si>
  <si>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</si>
  <si>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</si>
  <si>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</si>
  <si>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</si>
  <si>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</si>
  <si>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</si>
  <si>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</si>
  <si>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</si>
  <si>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</si>
  <si>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</si>
  <si>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</si>
  <si>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</si>
  <si>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</si>
  <si>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</si>
  <si>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</si>
  <si>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</si>
  <si>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</si>
  <si>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</si>
  <si>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</si>
  <si>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</si>
  <si>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</si>
  <si>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</si>
  <si>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</si>
  <si>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</si>
  <si>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</si>
  <si>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</si>
  <si>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</si>
  <si>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</si>
  <si>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</si>
  <si>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</si>
  <si>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</si>
  <si>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</si>
  <si>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</si>
  <si>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</si>
  <si>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</si>
  <si>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</si>
  <si>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</si>
  <si>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</si>
  <si>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</si>
  <si>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</si>
  <si>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</si>
  <si>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</si>
  <si>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</si>
  <si>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</si>
  <si>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</si>
  <si>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</si>
  <si>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</si>
  <si>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</si>
  <si>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</si>
  <si>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</si>
  <si>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</si>
  <si>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</si>
  <si>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</si>
  <si>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</si>
  <si>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</si>
  <si>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</si>
  <si>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</si>
  <si>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</si>
  <si>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</si>
  <si>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</si>
  <si>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</si>
  <si>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</si>
  <si>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</si>
  <si>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</si>
  <si>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</si>
  <si>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</si>
  <si>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</si>
  <si>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</si>
  <si>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</si>
  <si>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</si>
  <si>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</si>
  <si>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</si>
  <si>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</si>
  <si>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</si>
  <si>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</si>
  <si>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</si>
  <si>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</si>
  <si>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</si>
  <si>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</si>
  <si>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</si>
  <si>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</si>
  <si>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</si>
  <si>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</si>
  <si>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</si>
  <si>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</si>
  <si>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</si>
  <si>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</si>
  <si>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</si>
  <si>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</si>
  <si>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</si>
  <si>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</si>
  <si>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</si>
  <si>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</si>
  <si>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</si>
  <si>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</si>
  <si>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</si>
  <si>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</si>
  <si>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</si>
  <si>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</si>
  <si>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</si>
  <si>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</si>
  <si>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</si>
  <si>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</si>
  <si>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</si>
  <si>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</si>
  <si>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</si>
  <si>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</si>
  <si>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</si>
  <si>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</si>
  <si>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</si>
  <si>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</si>
  <si>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</si>
  <si>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</si>
  <si>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</si>
  <si>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</si>
  <si>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</si>
  <si>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</si>
  <si>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</si>
  <si>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</si>
  <si>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</si>
  <si>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</si>
  <si>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</si>
  <si>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</si>
  <si>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</si>
  <si>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</si>
  <si>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</si>
  <si>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</si>
  <si>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</si>
  <si>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</si>
  <si>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</si>
  <si>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</si>
  <si>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</si>
  <si>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</si>
  <si>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</si>
  <si>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</si>
  <si>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</si>
  <si>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</si>
  <si>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</si>
  <si>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</si>
  <si>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</si>
  <si>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</si>
  <si>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</si>
  <si>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</si>
  <si>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</si>
  <si>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</si>
  <si>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</si>
  <si>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</si>
  <si>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</si>
  <si>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</si>
  <si>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</si>
  <si>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</si>
  <si>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</si>
  <si>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</si>
  <si>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</si>
  <si>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</si>
  <si>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</si>
  <si>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</si>
  <si>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</si>
  <si>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</si>
  <si>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</si>
  <si>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</si>
  <si>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</si>
  <si>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</si>
  <si>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</si>
  <si>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</si>
  <si>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</si>
  <si>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</si>
  <si>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</si>
  <si>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</si>
  <si>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</si>
  <si>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</si>
  <si>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</si>
  <si>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</si>
  <si>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</si>
  <si>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</si>
  <si>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</si>
  <si>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</si>
  <si>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</si>
  <si>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</si>
  <si>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</si>
  <si>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</si>
  <si>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</si>
  <si>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</si>
  <si>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</si>
  <si>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</si>
  <si>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</si>
  <si>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</si>
  <si>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</si>
  <si>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</si>
  <si>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</si>
  <si>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</si>
  <si>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</si>
  <si>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</si>
  <si>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</si>
  <si>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</si>
  <si>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</si>
  <si>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</si>
  <si>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</si>
  <si>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</si>
  <si>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</si>
  <si>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</si>
  <si>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</si>
  <si>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</si>
  <si>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</si>
  <si>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</si>
  <si>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</si>
  <si>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</si>
  <si>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</si>
  <si>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</si>
  <si>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</si>
  <si>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</si>
  <si>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</si>
  <si>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</si>
  <si>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</si>
  <si>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</si>
  <si>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</si>
  <si>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</si>
  <si>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</si>
  <si>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</si>
  <si>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</si>
  <si>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</si>
  <si>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</si>
  <si>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</si>
  <si>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</si>
  <si>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</si>
  <si>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</si>
  <si>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</si>
  <si>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</si>
  <si>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</si>
  <si>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</si>
  <si>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</si>
  <si>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</si>
  <si>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</si>
  <si>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</si>
  <si>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</si>
  <si>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</si>
  <si>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</si>
  <si>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</si>
  <si>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</si>
  <si>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</si>
  <si>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</si>
  <si>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</si>
  <si>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</si>
  <si>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</si>
  <si>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</si>
  <si>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</si>
  <si>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</si>
  <si>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</si>
  <si>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</si>
  <si>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</si>
  <si>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</si>
  <si>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</si>
  <si>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</si>
  <si>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</si>
  <si>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</si>
  <si>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</si>
  <si>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</si>
  <si>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</si>
  <si>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</si>
  <si>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</si>
  <si>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</si>
  <si>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</si>
  <si>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</si>
  <si>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</si>
  <si>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</si>
  <si>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</si>
  <si>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</si>
  <si>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</si>
  <si>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</si>
  <si>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</si>
  <si>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</si>
  <si>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</si>
  <si>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</si>
  <si>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</si>
  <si>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</si>
  <si>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</si>
  <si>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</si>
  <si>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</si>
  <si>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</si>
  <si>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</si>
  <si>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</si>
  <si>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</si>
  <si>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</si>
  <si>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</si>
  <si>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</si>
  <si>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</si>
  <si>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</si>
  <si>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</si>
  <si>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</si>
  <si>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</si>
  <si>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</si>
  <si>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</si>
  <si>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</si>
  <si>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</si>
  <si>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</si>
  <si>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</si>
  <si>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</si>
  <si>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</si>
  <si>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</si>
  <si>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</si>
  <si>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</si>
  <si>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</si>
  <si>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</si>
  <si>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</si>
  <si>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</si>
  <si>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</si>
  <si>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</si>
  <si>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</si>
  <si>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</si>
  <si>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</si>
  <si>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</si>
  <si>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</si>
  <si>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</si>
  <si>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</si>
  <si>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</si>
  <si>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</si>
  <si>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</si>
  <si>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</si>
  <si>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</si>
  <si>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</si>
  <si>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</si>
  <si>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</si>
  <si>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</si>
  <si>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</si>
  <si>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</si>
  <si>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</si>
  <si>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</si>
  <si>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</si>
  <si>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</si>
  <si>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</si>
  <si>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</si>
  <si>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</si>
  <si>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</si>
  <si>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</si>
  <si>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</si>
  <si>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</si>
  <si>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</si>
  <si>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</si>
  <si>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</si>
  <si>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</si>
  <si>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</si>
  <si>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</si>
  <si>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</si>
  <si>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</si>
  <si>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</si>
  <si>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</si>
  <si>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</si>
  <si>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</si>
  <si>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</si>
  <si>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</si>
  <si>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</si>
  <si>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</si>
  <si>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</si>
  <si>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</si>
  <si>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</si>
  <si>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</si>
  <si>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</si>
  <si>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</si>
  <si>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</si>
  <si>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</si>
  <si>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</si>
  <si>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</si>
  <si>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</si>
  <si>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</si>
  <si>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</si>
  <si>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</si>
  <si>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</si>
  <si>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</si>
  <si>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</si>
  <si>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</si>
  <si>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</si>
  <si>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</si>
  <si>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</si>
  <si>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</si>
  <si>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</si>
  <si>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</si>
  <si>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</si>
  <si>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</si>
  <si>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</si>
  <si>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</si>
  <si>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</si>
  <si>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</si>
  <si>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</si>
  <si>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</si>
  <si>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</si>
  <si>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</si>
  <si>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</si>
  <si>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</si>
  <si>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</si>
  <si>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</si>
  <si>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</si>
  <si>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</si>
  <si>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</si>
  <si>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</si>
  <si>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</si>
  <si>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</si>
  <si>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</si>
  <si>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</si>
  <si>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</si>
  <si>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</si>
  <si>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</si>
  <si>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</si>
  <si>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</si>
  <si>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</si>
  <si>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</si>
  <si>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</si>
  <si>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</si>
  <si>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</si>
  <si>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</si>
  <si>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</si>
  <si>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</si>
  <si>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</si>
  <si>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</si>
  <si>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</si>
  <si>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</si>
  <si>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</si>
  <si>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</si>
  <si>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</si>
  <si>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</si>
  <si>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</si>
  <si>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</si>
  <si>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</si>
  <si>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</si>
  <si>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</si>
  <si>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</si>
  <si>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</si>
  <si>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</si>
  <si>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</si>
  <si>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</si>
  <si>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</si>
  <si>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</si>
  <si>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</si>
  <si>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</si>
  <si>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</si>
  <si>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</si>
  <si>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</si>
  <si>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</si>
  <si>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</si>
  <si>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</si>
  <si>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</si>
  <si>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</si>
  <si>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</si>
  <si>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</si>
  <si>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</si>
  <si>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</si>
  <si>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</si>
  <si>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</si>
  <si>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</si>
  <si>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</si>
  <si>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</si>
  <si>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</si>
  <si>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</si>
  <si>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</si>
  <si>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</si>
  <si>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</si>
  <si>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</si>
  <si>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</si>
  <si>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</si>
  <si>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</si>
  <si>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</si>
  <si>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</si>
  <si>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</si>
  <si>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</si>
  <si>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</si>
  <si>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</si>
  <si>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</si>
  <si>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</si>
  <si>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</si>
  <si>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</si>
  <si>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</si>
  <si>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</si>
  <si>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</si>
  <si>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</si>
  <si>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</si>
  <si>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</si>
  <si>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</si>
  <si>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</si>
  <si>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</si>
  <si>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</si>
  <si>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</si>
  <si>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</si>
  <si>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</si>
  <si>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</si>
  <si>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</si>
  <si>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</si>
  <si>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</si>
  <si>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</si>
  <si>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</si>
  <si>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</si>
  <si>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</si>
  <si>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</si>
  <si>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</si>
  <si>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</si>
  <si>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</si>
  <si>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</si>
  <si>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</si>
  <si>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</si>
  <si>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</si>
  <si>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</si>
  <si>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</si>
  <si>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</si>
  <si>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</si>
  <si>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</si>
  <si>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</si>
  <si>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</si>
  <si>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</si>
  <si>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</si>
  <si>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</si>
  <si>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</si>
  <si>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</si>
  <si>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</si>
  <si>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</si>
  <si>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</si>
  <si>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</si>
  <si>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</si>
  <si>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</si>
  <si>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</si>
  <si>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</si>
  <si>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</si>
  <si>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</si>
  <si>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</si>
  <si>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</si>
  <si>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</si>
  <si>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</si>
  <si>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</si>
  <si>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</si>
  <si>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</si>
  <si>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</si>
  <si>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</si>
  <si>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</si>
  <si>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</si>
  <si>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</si>
  <si>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</si>
  <si>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</si>
  <si>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</si>
  <si>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</si>
  <si>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</si>
  <si>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</si>
  <si>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</si>
  <si>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</si>
  <si>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</si>
  <si>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</si>
  <si>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</si>
  <si>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</si>
  <si>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</si>
  <si>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</si>
  <si>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</si>
  <si>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</si>
  <si>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</si>
  <si>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</si>
  <si>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</si>
  <si>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</si>
  <si>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</si>
  <si>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</si>
  <si>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</si>
  <si>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</si>
  <si>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</si>
  <si>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</si>
  <si>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</si>
  <si>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</si>
  <si>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</si>
  <si>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</si>
  <si>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</si>
  <si>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</si>
  <si>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</si>
  <si>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</si>
  <si>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</si>
  <si>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</si>
  <si>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</si>
  <si>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</si>
  <si>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</si>
  <si>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</si>
  <si>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</si>
  <si>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</si>
  <si>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</si>
  <si>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</si>
  <si>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</si>
  <si>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</si>
  <si>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</si>
  <si>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</si>
  <si>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</si>
  <si>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</si>
  <si>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</si>
  <si>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</si>
  <si>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</si>
  <si>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</si>
  <si>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</si>
  <si>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</si>
  <si>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</si>
  <si>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</si>
  <si>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</si>
  <si>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</si>
  <si>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</si>
  <si>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</si>
  <si>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</si>
  <si>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</si>
  <si>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</si>
  <si>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</si>
  <si>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</si>
  <si>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</si>
  <si>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</si>
  <si>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</si>
  <si>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</si>
  <si>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</si>
  <si>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</si>
  <si>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</si>
  <si>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</si>
  <si>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</si>
  <si>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</si>
  <si>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</si>
  <si>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</si>
  <si>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</si>
  <si>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</si>
  <si>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</si>
  <si>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</si>
  <si>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</si>
  <si>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</si>
  <si>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</si>
  <si>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</si>
  <si>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</si>
  <si>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</si>
  <si>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</si>
  <si>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</si>
  <si>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</si>
  <si>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</si>
  <si>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</si>
  <si>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</si>
  <si>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</si>
  <si>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</si>
  <si>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</si>
  <si>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</si>
  <si>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</si>
  <si>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</si>
  <si>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</si>
  <si>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</si>
  <si>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</si>
  <si>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</si>
  <si>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</si>
  <si>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</si>
  <si>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</si>
  <si>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</si>
  <si>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</si>
  <si>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</si>
  <si>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</si>
  <si>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</si>
  <si>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</si>
  <si>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</si>
  <si>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</si>
  <si>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</si>
  <si>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</si>
  <si>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</si>
  <si>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</si>
  <si>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</si>
  <si>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</si>
  <si>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</si>
  <si>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</si>
  <si>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</si>
  <si>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</si>
  <si>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</si>
  <si>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</si>
  <si>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</si>
  <si>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</si>
  <si>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</si>
  <si>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</si>
  <si>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</si>
  <si>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</si>
  <si>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</si>
  <si>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</si>
  <si>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</si>
  <si>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</si>
  <si>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</si>
  <si>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</si>
  <si>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</si>
  <si>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</si>
  <si>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</si>
  <si>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</si>
  <si>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</si>
  <si>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</si>
  <si>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</si>
  <si>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</si>
  <si>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</si>
  <si>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</si>
  <si>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</si>
  <si>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</si>
  <si>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</si>
  <si>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</si>
  <si>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</si>
  <si>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</si>
  <si>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</si>
  <si>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</si>
  <si>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</si>
  <si>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</si>
  <si>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</si>
  <si>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</si>
  <si>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</si>
  <si>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</si>
  <si>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</si>
  <si>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</si>
  <si>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</si>
  <si>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</si>
  <si>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</si>
  <si>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</si>
  <si>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</si>
  <si>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</si>
  <si>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</si>
  <si>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</si>
  <si>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</si>
  <si>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</si>
  <si>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</si>
  <si>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</si>
  <si>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</si>
  <si>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</si>
  <si>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</si>
  <si>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</si>
  <si>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</si>
  <si>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</si>
  <si>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</si>
  <si>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</si>
  <si>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</si>
  <si>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</si>
  <si>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</si>
  <si>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</si>
  <si>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</si>
  <si>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</si>
  <si>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</si>
  <si>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</si>
  <si>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</si>
  <si>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</si>
  <si>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</si>
  <si>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</si>
  <si>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</si>
  <si>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</si>
  <si>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</si>
  <si>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</si>
  <si>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</si>
  <si>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</si>
  <si>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</si>
  <si>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</si>
  <si>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</si>
  <si>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</si>
  <si>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</si>
  <si>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</si>
  <si>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</si>
  <si>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</si>
  <si>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</si>
  <si>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</si>
  <si>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</si>
  <si>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</si>
  <si>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</si>
  <si>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</si>
  <si>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</si>
  <si>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</si>
  <si>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</si>
  <si>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</si>
  <si>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</si>
  <si>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</si>
  <si>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</si>
  <si>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</si>
  <si>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</si>
  <si>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</si>
  <si>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</si>
  <si>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</si>
  <si>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</si>
  <si>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</si>
  <si>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</si>
  <si>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</si>
  <si>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</si>
  <si>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</si>
  <si>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</si>
  <si>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</si>
  <si>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</si>
  <si>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</si>
  <si>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</si>
  <si>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</si>
  <si>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</si>
  <si>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</si>
  <si>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</si>
  <si>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</si>
  <si>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</si>
  <si>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</si>
  <si>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</si>
  <si>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</si>
  <si>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</si>
  <si>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</si>
  <si>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</si>
  <si>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</si>
  <si>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</si>
  <si>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</si>
  <si>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</si>
  <si>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</si>
  <si>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</si>
  <si>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</si>
  <si>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</si>
  <si>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</si>
  <si>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</si>
  <si>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</si>
  <si>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</si>
  <si>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</si>
  <si>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</si>
  <si>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</si>
  <si>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</si>
  <si>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</si>
  <si>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</si>
  <si>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</si>
  <si>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</si>
  <si>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</si>
  <si>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</si>
  <si>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</si>
  <si>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</si>
  <si>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</si>
  <si>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</si>
  <si>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</si>
  <si>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</si>
  <si>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</si>
  <si>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</si>
  <si>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</si>
  <si>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</si>
  <si>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</si>
  <si>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</si>
  <si>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</si>
  <si>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</si>
  <si>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</si>
  <si>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</si>
  <si>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</si>
  <si>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</si>
  <si>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</si>
  <si>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</si>
  <si>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</si>
  <si>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</si>
  <si>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</si>
  <si>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</si>
  <si>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</si>
  <si>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</si>
  <si>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</si>
  <si>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</si>
  <si>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</si>
  <si>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</si>
  <si>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</si>
  <si>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</si>
  <si>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</si>
  <si>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</si>
  <si>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</si>
  <si>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</si>
  <si>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</si>
  <si>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</si>
  <si>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</si>
  <si>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</si>
  <si>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</si>
  <si>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</si>
  <si>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</si>
  <si>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</si>
  <si>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</si>
  <si>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</si>
  <si>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</si>
  <si>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</si>
  <si>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</si>
  <si>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</si>
  <si>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</si>
  <si>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</si>
  <si>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</si>
  <si>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</si>
  <si>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</si>
  <si>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</si>
  <si>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</si>
  <si>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</si>
  <si>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</si>
  <si>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</si>
  <si>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</si>
  <si>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</si>
  <si>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</si>
  <si>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</si>
  <si>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</si>
  <si>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</si>
  <si>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</si>
  <si>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</si>
  <si>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</si>
  <si>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</si>
  <si>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</si>
  <si>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</si>
  <si>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</si>
  <si>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</si>
  <si>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</si>
  <si>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</si>
  <si>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</si>
  <si>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</si>
  <si>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</si>
  <si>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</si>
  <si>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</si>
  <si>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</si>
  <si>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</si>
  <si>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</si>
  <si>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</si>
  <si>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</si>
  <si>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</si>
  <si>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</si>
  <si>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</si>
  <si>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</si>
  <si>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</si>
  <si>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</si>
  <si>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</si>
  <si>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</si>
  <si>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</si>
  <si>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</si>
  <si>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</si>
  <si>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</si>
  <si>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</si>
  <si>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</si>
  <si>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</si>
  <si>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</si>
  <si>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</si>
  <si>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</si>
  <si>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</si>
  <si>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</si>
  <si>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</si>
  <si>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</si>
  <si>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</si>
  <si>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</si>
  <si>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</si>
  <si>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</si>
  <si>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</si>
  <si>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</si>
  <si>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</si>
  <si>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</si>
  <si>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</si>
  <si>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</si>
  <si>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</si>
  <si>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</si>
  <si>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</si>
  <si>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</si>
  <si>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</si>
  <si>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</si>
  <si>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</si>
  <si>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</si>
  <si>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</si>
  <si>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</si>
  <si>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</si>
  <si>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</si>
  <si>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</si>
  <si>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</si>
  <si>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</si>
  <si>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</si>
  <si>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</si>
  <si>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</si>
  <si>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</si>
  <si>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</si>
  <si>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</si>
  <si>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</si>
  <si>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</si>
  <si>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</si>
  <si>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</si>
  <si>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</si>
  <si>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</si>
  <si>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</si>
  <si>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</si>
  <si>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</si>
  <si>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</si>
  <si>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</si>
  <si>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</si>
  <si>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</si>
  <si>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</si>
  <si>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</si>
  <si>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</si>
  <si>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</si>
  <si>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</si>
  <si>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</si>
  <si>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</si>
  <si>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</si>
  <si>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</si>
  <si>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</si>
  <si>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</si>
  <si>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</si>
  <si>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</si>
  <si>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</si>
  <si>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</si>
  <si>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</si>
  <si>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</si>
  <si>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</si>
  <si>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</si>
  <si>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</si>
  <si>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</si>
  <si>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</si>
  <si>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</si>
  <si>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</si>
  <si>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</si>
  <si>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</si>
  <si>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</si>
  <si>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</si>
  <si>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</si>
  <si>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</si>
  <si>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</si>
  <si>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</si>
  <si>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</si>
  <si>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</si>
  <si>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</si>
  <si>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</si>
  <si>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</si>
  <si>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</si>
  <si>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</si>
  <si>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</si>
  <si>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</si>
  <si>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</si>
  <si>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</si>
  <si>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</si>
  <si>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</si>
  <si>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</si>
  <si>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</si>
  <si>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</si>
  <si>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</si>
  <si>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</si>
  <si>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</si>
  <si>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</si>
  <si>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</si>
  <si>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</si>
  <si>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</si>
  <si>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</si>
  <si>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</si>
  <si>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</si>
  <si>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</si>
  <si>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</si>
  <si>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</si>
  <si>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</si>
  <si>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</si>
  <si>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</si>
  <si>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</si>
  <si>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</si>
  <si>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</si>
  <si>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</si>
  <si>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</si>
  <si>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</si>
  <si>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</si>
  <si>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</si>
  <si>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</si>
  <si>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</si>
  <si>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</si>
  <si>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</si>
  <si>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</si>
  <si>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</si>
  <si>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</si>
  <si>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</si>
  <si>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</si>
  <si>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</si>
  <si>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</si>
  <si>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</si>
  <si>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</si>
  <si>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</si>
  <si>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</si>
  <si>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</si>
  <si>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</si>
  <si>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</si>
  <si>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</si>
  <si>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</si>
  <si>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</si>
  <si>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</si>
  <si>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</si>
  <si>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</si>
  <si>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</si>
  <si>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</si>
  <si>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</si>
  <si>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</si>
  <si>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</si>
  <si>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</si>
  <si>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</si>
  <si>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</si>
  <si>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</si>
  <si>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</si>
  <si>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</si>
  <si>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</si>
  <si>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</si>
  <si>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</si>
  <si>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</si>
  <si>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</si>
  <si>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</si>
  <si>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</si>
  <si>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</si>
  <si>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</si>
  <si>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</si>
  <si>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</si>
  <si>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</si>
  <si>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</si>
  <si>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</si>
  <si>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</si>
  <si>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</si>
  <si>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</si>
  <si>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</si>
  <si>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</si>
  <si>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</si>
  <si>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</si>
  <si>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</si>
  <si>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</si>
  <si>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</si>
  <si>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</si>
  <si>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</si>
  <si>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</si>
  <si>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</si>
  <si>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</si>
  <si>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</si>
  <si>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</si>
  <si>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</si>
  <si>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</si>
  <si>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</si>
  <si>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</si>
  <si>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</si>
  <si>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</si>
  <si>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</si>
  <si>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</si>
  <si>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</si>
  <si>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</si>
  <si>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</si>
  <si>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</si>
  <si>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</si>
  <si>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</si>
  <si>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</si>
  <si>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</si>
  <si>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</si>
  <si>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</si>
  <si>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</si>
  <si>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</si>
  <si>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</si>
  <si>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</si>
  <si>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</si>
  <si>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</si>
  <si>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</si>
  <si>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</si>
  <si>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</si>
  <si>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</si>
  <si>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</si>
  <si>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</si>
  <si>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</si>
  <si>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</si>
  <si>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</si>
  <si>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</si>
  <si>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</si>
  <si>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</si>
  <si>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</si>
  <si>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</si>
  <si>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</si>
  <si>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</si>
  <si>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</si>
  <si>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</si>
  <si>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</si>
  <si>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</si>
  <si>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</si>
  <si>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</si>
  <si>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</si>
  <si>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</si>
  <si>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</si>
  <si>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</si>
  <si>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</si>
  <si>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</si>
  <si>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</si>
  <si>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</si>
  <si>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</si>
  <si>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</si>
  <si>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</si>
  <si>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</si>
  <si>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</si>
  <si>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</si>
  <si>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</si>
  <si>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</si>
  <si>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</si>
  <si>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</si>
  <si>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</si>
  <si>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</si>
  <si>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</si>
  <si>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</si>
  <si>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</si>
  <si>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</si>
  <si>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</si>
  <si>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</si>
  <si>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</si>
  <si>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</si>
  <si>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</si>
  <si>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</si>
  <si>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</si>
  <si>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</si>
  <si>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</si>
  <si>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</si>
  <si>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</si>
  <si>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</si>
  <si>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</si>
  <si>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</si>
  <si>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</si>
  <si>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</si>
  <si>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</si>
  <si>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</si>
  <si>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</si>
  <si>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</si>
  <si>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</si>
  <si>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</si>
  <si>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</si>
  <si>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</si>
  <si>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</si>
  <si>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</si>
  <si>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</si>
  <si>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500ML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</si>
  <si>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</si>
  <si>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</si>
  <si>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</si>
  <si>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</si>
  <si>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</si>
  <si>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</si>
  <si>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</si>
  <si>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</si>
  <si>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</si>
  <si>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</si>
  <si>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</si>
  <si>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</si>
  <si>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</si>
  <si>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</si>
  <si>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</si>
  <si>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</si>
  <si>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</si>
  <si>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</si>
  <si>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</si>
  <si>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</si>
  <si>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</si>
  <si>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</si>
  <si>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</si>
  <si>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</si>
  <si>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</si>
  <si>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</si>
  <si>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</si>
  <si>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</si>
  <si>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</si>
  <si>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</si>
  <si>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</si>
  <si>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</si>
  <si>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</si>
  <si>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</si>
  <si>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</si>
  <si>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</si>
  <si>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</si>
  <si>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</si>
  <si>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</si>
  <si>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</si>
  <si>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</si>
  <si>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</si>
  <si>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</si>
  <si>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</si>
  <si>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</si>
  <si>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</si>
  <si>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</si>
  <si>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</si>
  <si>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</si>
  <si>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</si>
  <si>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</si>
  <si>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</si>
  <si>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</si>
  <si>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</si>
  <si>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</si>
  <si>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</si>
  <si>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</si>
  <si>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</si>
  <si>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</si>
  <si>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</si>
  <si>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</si>
  <si>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</si>
  <si>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</si>
  <si>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</si>
  <si>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</si>
  <si>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</si>
  <si>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</si>
  <si>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</si>
  <si>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</si>
  <si>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</si>
  <si>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</si>
  <si>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</si>
  <si>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</si>
  <si>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</si>
  <si>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</si>
  <si>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</si>
  <si>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</si>
  <si>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</si>
  <si>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</si>
  <si>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</si>
  <si>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</si>
  <si>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</si>
  <si>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</si>
  <si>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</si>
  <si>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</si>
  <si>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</si>
  <si>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</si>
  <si>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</si>
  <si>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</si>
  <si>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</si>
  <si>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</si>
  <si>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</si>
  <si>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</si>
  <si>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</si>
  <si>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</si>
  <si>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</si>
  <si>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</si>
  <si>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</si>
  <si>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</si>
  <si>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</si>
  <si>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</si>
  <si>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</si>
  <si>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</si>
  <si>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</si>
  <si>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</si>
  <si>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</si>
  <si>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</si>
  <si>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</si>
  <si>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</si>
  <si>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</si>
  <si>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</si>
  <si>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</si>
  <si>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</si>
  <si>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</si>
  <si>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</si>
  <si>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</si>
  <si>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</si>
  <si>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</si>
  <si>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</si>
  <si>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</si>
  <si>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</si>
  <si>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</si>
  <si>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</si>
  <si>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</si>
  <si>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</si>
  <si>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</si>
  <si>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</si>
  <si>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</si>
  <si>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</si>
  <si>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</si>
  <si>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</si>
  <si>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</si>
  <si>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</si>
  <si>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</si>
  <si>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</si>
  <si>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</si>
  <si>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</si>
  <si>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</si>
  <si>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</si>
  <si>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</si>
  <si>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</si>
  <si>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</si>
  <si>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</si>
  <si>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</si>
  <si>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</si>
  <si>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</si>
  <si>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</si>
  <si>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</si>
  <si>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</si>
  <si>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</si>
  <si>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</si>
  <si>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</si>
  <si>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</si>
  <si>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</si>
  <si>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</si>
  <si>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</si>
  <si>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</si>
  <si>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</si>
  <si>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</si>
  <si>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</si>
  <si>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</si>
  <si>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</si>
  <si>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</si>
  <si>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</si>
  <si>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</si>
  <si>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</si>
  <si>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</si>
  <si>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</si>
  <si>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</si>
  <si>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</si>
  <si>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</si>
  <si>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</si>
  <si>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</si>
  <si>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</si>
  <si>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</si>
  <si>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</si>
  <si>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</si>
  <si>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</si>
  <si>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</si>
  <si>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</si>
  <si>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</si>
  <si>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</si>
  <si>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</si>
  <si>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</si>
  <si>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</si>
  <si>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</si>
  <si>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</si>
  <si>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</si>
  <si>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</si>
  <si>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</si>
  <si>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</si>
  <si>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</si>
  <si>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</si>
  <si>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</si>
  <si>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</si>
  <si>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</si>
  <si>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</si>
  <si>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</si>
  <si>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</si>
  <si>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</si>
  <si>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</si>
  <si>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</si>
  <si>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</si>
  <si>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</si>
  <si>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</si>
  <si>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</si>
  <si>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</si>
  <si>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</si>
  <si>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</si>
  <si>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</si>
  <si>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</si>
  <si>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</si>
  <si>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</si>
  <si>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</si>
  <si>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</si>
  <si>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</si>
  <si>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</si>
  <si>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</si>
  <si>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</si>
  <si>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</si>
  <si>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</si>
  <si>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</si>
  <si>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</si>
  <si>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</si>
  <si>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</si>
  <si>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</si>
  <si>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</si>
  <si>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</si>
  <si>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</si>
  <si>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</si>
  <si>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</si>
  <si>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</si>
  <si>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ESMA. IMP. BRILH.7,5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</si>
  <si>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</si>
  <si>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</si>
  <si>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</si>
  <si>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</si>
  <si>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</si>
  <si>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</si>
  <si>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</si>
  <si>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</si>
  <si>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</si>
  <si>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</si>
  <si>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</si>
  <si>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</si>
  <si>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</si>
  <si>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</si>
  <si>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</si>
  <si>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</si>
  <si>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</si>
  <si>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</si>
  <si>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</si>
  <si>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</si>
  <si>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</si>
  <si>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</si>
  <si>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</si>
  <si>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</si>
  <si>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</si>
  <si>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</si>
  <si>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</si>
  <si>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</si>
  <si>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</si>
  <si>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</si>
  <si>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</si>
  <si>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</si>
  <si>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</si>
  <si>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</si>
  <si>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</si>
  <si>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</si>
  <si>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</si>
  <si>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</si>
  <si>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</si>
  <si>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</si>
  <si>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</si>
  <si>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</si>
  <si>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</si>
  <si>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</si>
  <si>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</si>
  <si>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</si>
  <si>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</si>
  <si>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</si>
  <si>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</si>
  <si>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</si>
  <si>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</si>
  <si>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</si>
  <si>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</si>
  <si>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</si>
  <si>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</si>
  <si>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</si>
  <si>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</si>
  <si>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</si>
  <si>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</si>
  <si>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</si>
  <si>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</si>
  <si>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</si>
  <si>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</si>
  <si>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</si>
  <si>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</si>
  <si>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</si>
  <si>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</si>
  <si>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</si>
  <si>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</si>
  <si>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</si>
  <si>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</si>
  <si>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</si>
  <si>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</si>
  <si>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</si>
  <si>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</si>
  <si>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</si>
  <si>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</si>
  <si>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</si>
  <si>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</si>
  <si>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</si>
  <si>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</si>
  <si>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</si>
  <si>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</si>
  <si>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</si>
  <si>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</si>
  <si>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</si>
  <si>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</si>
  <si>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</si>
  <si>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</si>
  <si>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</si>
  <si>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</si>
  <si>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</si>
  <si>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</si>
  <si>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</si>
  <si>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</si>
  <si>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</si>
  <si>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</si>
  <si>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</si>
  <si>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</si>
  <si>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</si>
  <si>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</si>
  <si>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</si>
  <si>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</si>
  <si>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</si>
  <si>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</si>
  <si>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</si>
  <si>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</si>
  <si>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</si>
  <si>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</si>
  <si>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</si>
  <si>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</si>
  <si>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</si>
  <si>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</si>
  <si>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</si>
  <si>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</si>
  <si>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</si>
  <si>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</si>
  <si>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</si>
  <si>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</si>
  <si>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</si>
  <si>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</si>
  <si>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</si>
  <si>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</si>
  <si>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</si>
  <si>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</si>
  <si>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</si>
  <si>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</si>
  <si>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</si>
  <si>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</si>
  <si>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</si>
  <si>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</si>
  <si>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</si>
  <si>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</si>
  <si>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</si>
  <si>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</si>
  <si>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</si>
  <si>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</si>
  <si>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</si>
  <si>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</si>
  <si>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</si>
  <si>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</si>
  <si>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</si>
  <si>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</si>
  <si>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</si>
  <si>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</si>
  <si>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</si>
  <si>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</si>
  <si>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</si>
  <si>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</si>
  <si>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</si>
  <si>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</si>
  <si>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</si>
  <si>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</si>
  <si>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</si>
  <si>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</si>
  <si>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</si>
  <si>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</si>
  <si>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</si>
  <si>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</si>
  <si>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</si>
  <si>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</si>
  <si>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</si>
  <si>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</si>
  <si>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</si>
  <si>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</si>
  <si>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</si>
  <si>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</si>
  <si>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</si>
  <si>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</si>
  <si>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</si>
  <si>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</si>
  <si>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</si>
  <si>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</si>
  <si>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</si>
  <si>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</si>
  <si>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</si>
  <si>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</si>
  <si>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</si>
  <si>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</si>
  <si>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</si>
  <si>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</si>
  <si>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</si>
  <si>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</si>
  <si>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</si>
  <si>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</si>
  <si>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</si>
  <si>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</si>
  <si>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</si>
  <si>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</si>
  <si>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</si>
  <si>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</si>
  <si>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</si>
  <si>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</si>
  <si>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</si>
  <si>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</si>
  <si>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</si>
  <si>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</si>
  <si>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</si>
  <si>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</si>
  <si>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</si>
  <si>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</si>
  <si>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</si>
  <si>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</si>
  <si>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</si>
  <si>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</si>
  <si>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</si>
  <si>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</si>
  <si>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</si>
  <si>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</si>
  <si>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</si>
  <si>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</si>
  <si>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</si>
  <si>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</si>
  <si>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</si>
  <si>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</si>
  <si>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</si>
  <si>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</si>
  <si>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</si>
  <si>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</si>
  <si>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</si>
  <si>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</si>
  <si>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</si>
  <si>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</si>
  <si>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</si>
  <si>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</si>
  <si>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</si>
  <si>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</si>
  <si>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</si>
  <si>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</si>
  <si>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</si>
  <si>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</si>
  <si>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</si>
  <si>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</si>
  <si>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</si>
  <si>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</si>
  <si>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</si>
  <si>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</si>
  <si>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</si>
  <si>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</si>
  <si>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</si>
  <si>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</si>
  <si>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</si>
  <si>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</si>
  <si>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</si>
  <si>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</si>
  <si>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</si>
  <si>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</si>
  <si>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</si>
  <si>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</si>
  <si>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</si>
  <si>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</si>
  <si>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</si>
  <si>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</si>
  <si>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</si>
  <si>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</si>
  <si>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</si>
  <si>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</si>
  <si>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</si>
  <si>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</si>
  <si>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</si>
  <si>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</si>
  <si>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</si>
  <si>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</si>
  <si>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</si>
  <si>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</si>
  <si>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</si>
  <si>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</si>
  <si>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</si>
  <si>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</si>
  <si>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</si>
  <si>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</si>
  <si>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</si>
  <si>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</si>
  <si>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</si>
  <si>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</si>
  <si>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</si>
  <si>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</si>
  <si>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</si>
  <si>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</si>
  <si>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</si>
  <si>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</si>
  <si>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</si>
  <si>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</si>
  <si>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</si>
  <si>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</si>
  <si>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</si>
  <si>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</si>
  <si>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</si>
  <si>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</si>
  <si>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</si>
  <si>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</si>
  <si>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</si>
  <si>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</si>
  <si>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</si>
  <si>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</si>
  <si>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</si>
  <si>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</si>
  <si>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</si>
  <si>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</si>
  <si>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</si>
  <si>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</si>
  <si>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</si>
  <si>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</si>
  <si>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</si>
  <si>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</si>
  <si>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</si>
  <si>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</si>
  <si>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</si>
  <si>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</si>
  <si>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</si>
  <si>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</si>
  <si>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</si>
  <si>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</si>
  <si>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</si>
  <si>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</si>
  <si>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</si>
  <si>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</si>
  <si>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</si>
  <si>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</si>
  <si>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</si>
  <si>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</si>
  <si>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</si>
  <si>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</si>
  <si>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</si>
  <si>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</si>
  <si>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</si>
  <si>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</si>
  <si>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</si>
  <si>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</si>
  <si>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</si>
  <si>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</si>
  <si>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</si>
  <si>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</si>
  <si>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</si>
  <si>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</si>
  <si>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</si>
  <si>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</si>
  <si>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</si>
  <si>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</si>
  <si>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</si>
  <si>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</si>
  <si>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</si>
  <si>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</si>
  <si>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</si>
  <si>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</si>
  <si>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</si>
  <si>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</si>
  <si>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</si>
  <si>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</si>
  <si>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</si>
  <si>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</si>
  <si>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</si>
  <si>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</si>
  <si>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</si>
  <si>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</si>
  <si>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</si>
  <si>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</si>
  <si>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</si>
  <si>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</si>
  <si>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</si>
  <si>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</si>
  <si>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</si>
  <si>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</si>
  <si>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</si>
  <si>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</si>
  <si>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</si>
  <si>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</si>
  <si>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</si>
  <si>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</si>
  <si>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</si>
  <si>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</si>
  <si>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</si>
  <si>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</si>
  <si>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</si>
  <si>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</si>
  <si>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</si>
  <si>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</si>
  <si>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</si>
  <si>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</si>
  <si>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</si>
  <si>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</si>
  <si>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</si>
  <si>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</si>
  <si>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</si>
  <si>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</si>
  <si>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</si>
  <si>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</si>
  <si>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</si>
  <si>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</si>
  <si>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</si>
  <si>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</si>
  <si>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</si>
  <si>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</si>
  <si>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</si>
  <si>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</si>
  <si>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</si>
  <si>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</si>
  <si>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</si>
  <si>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</si>
  <si>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</si>
  <si>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</si>
  <si>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</si>
  <si>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</si>
  <si>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</si>
  <si>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</si>
  <si>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</si>
  <si>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</si>
  <si>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</si>
  <si>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</si>
  <si>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</si>
  <si>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</si>
  <si>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</si>
  <si>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</si>
  <si>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</si>
  <si>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</si>
  <si>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</si>
  <si>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</si>
  <si>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</si>
  <si>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</si>
  <si>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</si>
  <si>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</si>
  <si>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</si>
  <si>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</si>
  <si>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</si>
  <si>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</si>
  <si>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</si>
  <si>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</si>
  <si>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</si>
  <si>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</si>
  <si>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</si>
  <si>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</si>
  <si>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</si>
  <si>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</si>
  <si>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</si>
  <si>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</si>
  <si>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</si>
  <si>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</si>
  <si>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</si>
  <si>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</si>
  <si>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</si>
  <si>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</si>
  <si>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</si>
  <si>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</si>
  <si>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</si>
  <si>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</si>
  <si>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</si>
  <si>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</si>
  <si>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</si>
  <si>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</si>
  <si>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</si>
  <si>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</si>
  <si>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</si>
  <si>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</si>
  <si>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</si>
  <si>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</si>
  <si>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</si>
  <si>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</si>
  <si>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</si>
  <si>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</si>
  <si>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</si>
  <si>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</si>
  <si>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</si>
  <si>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</si>
  <si>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</si>
  <si>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</si>
  <si>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</si>
  <si>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</si>
  <si>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</si>
  <si>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</si>
  <si>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</si>
  <si>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</si>
  <si>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</si>
  <si>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</si>
  <si>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</si>
  <si>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</si>
  <si>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</si>
  <si>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</si>
  <si>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</si>
  <si>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</si>
  <si>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</si>
  <si>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</si>
  <si>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</si>
  <si>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</si>
  <si>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</si>
  <si>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</si>
  <si>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</si>
  <si>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</si>
  <si>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</si>
  <si>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</si>
  <si>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</si>
  <si>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</si>
  <si>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</si>
  <si>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</si>
  <si>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</si>
  <si>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</si>
  <si>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</si>
  <si>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</si>
  <si>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</si>
  <si>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</si>
  <si>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</si>
  <si>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</si>
  <si>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</si>
  <si>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</si>
  <si>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</si>
  <si>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</si>
  <si>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</si>
  <si>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</si>
  <si>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</si>
  <si>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</si>
  <si>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</si>
  <si>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</si>
  <si>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</si>
  <si>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</si>
  <si>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</si>
  <si>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</si>
  <si>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</si>
  <si>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</si>
  <si>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</si>
  <si>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</si>
  <si>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</si>
  <si>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</si>
  <si>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</si>
  <si>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</si>
  <si>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</si>
  <si>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</si>
  <si>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</si>
  <si>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</si>
  <si>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</si>
  <si>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</si>
  <si>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</si>
  <si>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</si>
  <si>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</si>
  <si>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</si>
  <si>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</si>
  <si>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</si>
  <si>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</si>
  <si>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</si>
  <si>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</si>
  <si>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</si>
  <si>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</si>
  <si>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</si>
  <si>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</si>
  <si>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</si>
  <si>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</si>
  <si>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</si>
  <si>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</si>
  <si>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</si>
  <si>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</si>
  <si>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</si>
  <si>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</si>
  <si>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</si>
  <si>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</si>
  <si>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</si>
  <si>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</si>
  <si>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</si>
  <si>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</si>
  <si>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</si>
  <si>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</si>
  <si>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</si>
  <si>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</si>
  <si>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</si>
  <si>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</si>
  <si>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</si>
  <si>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</si>
  <si>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</si>
  <si>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</si>
  <si>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</si>
  <si>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</si>
  <si>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</si>
  <si>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</si>
  <si>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</si>
  <si>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</si>
  <si>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</si>
  <si>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</si>
  <si>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</si>
  <si>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</si>
  <si>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</si>
  <si>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</si>
  <si>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</si>
  <si>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</si>
  <si>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</si>
  <si>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</si>
  <si>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</si>
  <si>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</si>
  <si>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</si>
  <si>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</si>
  <si>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</si>
  <si>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</si>
  <si>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</si>
  <si>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</si>
  <si>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</si>
  <si>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</si>
  <si>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</si>
  <si>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</si>
  <si>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</si>
  <si>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</si>
  <si>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</si>
  <si>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</si>
  <si>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</si>
  <si>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</si>
  <si>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</si>
  <si>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</si>
  <si>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</si>
  <si>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</si>
  <si>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</si>
  <si>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</si>
  <si>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</si>
  <si>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</si>
  <si>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</si>
  <si>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</si>
  <si>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</si>
  <si>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</si>
  <si>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</si>
  <si>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</si>
  <si>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</si>
  <si>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</si>
  <si>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</si>
  <si>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</si>
  <si>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</si>
  <si>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</si>
  <si>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</si>
  <si>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</si>
  <si>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</si>
  <si>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</si>
  <si>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</si>
  <si>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</si>
  <si>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</si>
  <si>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</si>
  <si>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</si>
  <si>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</si>
  <si>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</si>
  <si>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</si>
  <si>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</si>
  <si>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</si>
  <si>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</si>
  <si>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</si>
  <si>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</si>
  <si>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</si>
  <si>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</si>
  <si>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</si>
  <si>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</si>
  <si>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</si>
  <si>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</si>
  <si>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</si>
  <si>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</si>
  <si>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</si>
  <si>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</si>
  <si>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</si>
  <si>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</si>
  <si>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</si>
  <si>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</si>
  <si>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</si>
  <si>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</si>
  <si>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</si>
  <si>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</si>
  <si>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</si>
  <si>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</si>
  <si>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</si>
  <si>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</si>
  <si>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</si>
  <si>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</si>
  <si>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</si>
  <si>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</si>
  <si>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</si>
  <si>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</si>
  <si>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</si>
  <si>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</si>
  <si>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</si>
  <si>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</si>
  <si>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</si>
  <si>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</si>
  <si>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</si>
  <si>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</si>
  <si>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</si>
  <si>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</si>
  <si>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</si>
  <si>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</si>
  <si>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</si>
  <si>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</si>
  <si>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</si>
  <si>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</si>
  <si>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</si>
  <si>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TRIDENT CEREJA ICE 8G</t>
  </si>
  <si>
    <t xml:space="preserve">BIS XTRA BLACK 45G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</si>
  <si>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</si>
  <si>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</si>
  <si>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</si>
  <si>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</si>
  <si>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</si>
  <si>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</si>
  <si>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</si>
  <si>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</si>
  <si>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</si>
  <si>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</si>
  <si>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</si>
  <si>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</si>
  <si>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</si>
  <si>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</si>
  <si>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</si>
  <si>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</si>
  <si>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</si>
  <si>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</si>
  <si>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</si>
  <si>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</si>
  <si>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</si>
  <si>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</si>
  <si>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</si>
  <si>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</si>
  <si>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</si>
  <si>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</si>
  <si>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</si>
  <si>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</si>
  <si>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</si>
  <si>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</si>
  <si>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</si>
  <si>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</si>
  <si>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</si>
  <si>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</si>
  <si>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</si>
  <si>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</si>
  <si>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</si>
  <si>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</si>
  <si>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</si>
  <si>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</si>
  <si>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</si>
  <si>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</si>
  <si>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</si>
  <si>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</si>
  <si>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</si>
  <si>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</si>
  <si>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</si>
  <si>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</si>
  <si>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</si>
  <si>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</si>
  <si>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</si>
  <si>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</si>
  <si>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</si>
  <si>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</si>
  <si>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</si>
  <si>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</si>
  <si>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</si>
  <si>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</si>
  <si>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</si>
  <si>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</si>
  <si>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</si>
  <si>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</si>
  <si>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</si>
  <si>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</si>
  <si>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</si>
  <si>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</si>
  <si>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</si>
  <si>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</si>
  <si>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</si>
  <si>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</si>
  <si>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</si>
  <si>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</si>
  <si>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</si>
  <si>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</si>
  <si>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</si>
  <si>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</si>
  <si>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</si>
  <si>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</si>
  <si>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</si>
  <si>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</si>
  <si>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</si>
  <si>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</si>
  <si>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</si>
  <si>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</si>
  <si>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</si>
  <si>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</si>
  <si>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</si>
  <si>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</si>
  <si>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</si>
  <si>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</si>
  <si>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</si>
  <si>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</si>
  <si>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</si>
  <si>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</si>
  <si>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</si>
  <si>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</si>
  <si>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</si>
  <si>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</si>
  <si>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</si>
  <si>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</si>
  <si>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</si>
  <si>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</si>
  <si>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</si>
  <si>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</si>
  <si>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</si>
  <si>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</si>
  <si>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</si>
  <si>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</si>
  <si>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</si>
  <si>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</si>
  <si>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</si>
  <si>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</si>
  <si>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</si>
  <si>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</si>
  <si>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</si>
  <si>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</si>
  <si>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</si>
  <si>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</si>
  <si>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</si>
  <si>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</si>
  <si>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</si>
  <si>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</si>
  <si>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</si>
  <si>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</si>
  <si>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</si>
  <si>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</si>
  <si>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</si>
  <si>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</si>
  <si>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</si>
  <si>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</si>
  <si>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</si>
  <si>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</si>
  <si>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</si>
  <si>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</si>
  <si>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</si>
  <si>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</si>
  <si>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</si>
  <si>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</si>
  <si>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</si>
  <si>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</si>
  <si>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</si>
  <si>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</si>
  <si>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</si>
  <si>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</si>
  <si>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</si>
  <si>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</si>
  <si>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</si>
  <si>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</si>
  <si>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</si>
  <si>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</si>
  <si>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</si>
  <si>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</si>
  <si>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</si>
  <si>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</si>
  <si>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</si>
  <si>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</si>
  <si>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</si>
  <si>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</si>
  <si>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</si>
  <si>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</si>
  <si>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</si>
  <si>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</si>
  <si>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</si>
  <si>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</si>
  <si>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</si>
  <si>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</si>
  <si>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</si>
  <si>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</si>
  <si>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</si>
  <si>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</si>
  <si>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</si>
  <si>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</si>
  <si>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</si>
  <si>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</si>
  <si>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</si>
  <si>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</si>
  <si>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</si>
  <si>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</si>
  <si>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</si>
  <si>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</si>
  <si>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</si>
  <si>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</si>
  <si>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</si>
  <si>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</si>
  <si>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</si>
  <si>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</si>
  <si>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</si>
  <si>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</si>
  <si>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</si>
  <si>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</si>
  <si>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</si>
  <si>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</si>
  <si>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</si>
  <si>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</si>
  <si>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</si>
  <si>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</si>
  <si>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</si>
  <si>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</si>
  <si>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</si>
  <si>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</si>
  <si>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</si>
  <si>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</si>
  <si>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</si>
  <si>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</si>
  <si>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</si>
  <si>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</si>
  <si>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</si>
  <si>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</si>
  <si>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</si>
  <si>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</si>
  <si>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</si>
  <si>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</si>
  <si>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</si>
  <si>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</si>
  <si>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</si>
  <si>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</si>
  <si>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</si>
  <si>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</si>
  <si>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</si>
  <si>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</si>
  <si>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</si>
  <si>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</si>
  <si>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</si>
  <si>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</si>
  <si>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</si>
  <si>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</si>
  <si>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</si>
  <si>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</si>
  <si>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</si>
  <si>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</si>
  <si>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</si>
  <si>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</si>
  <si>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</si>
  <si>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</si>
  <si>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</si>
  <si>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</si>
  <si>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</si>
  <si>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</si>
  <si>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</si>
  <si>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</si>
  <si>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</si>
  <si>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</si>
  <si>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</si>
  <si>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</si>
  <si>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</si>
  <si>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</si>
  <si>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</si>
  <si>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</si>
  <si>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</si>
  <si>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</si>
  <si>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</si>
  <si>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</si>
  <si>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</si>
  <si>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</si>
  <si>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</si>
  <si>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</si>
  <si>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</si>
  <si>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</si>
  <si>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</si>
  <si>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</si>
  <si>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</si>
  <si>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</si>
  <si>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</si>
  <si>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</si>
  <si>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</si>
  <si>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</si>
  <si>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</si>
  <si>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</si>
  <si>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</si>
  <si>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</si>
  <si>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</si>
  <si>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</si>
  <si>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</si>
  <si>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</si>
  <si>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</si>
  <si>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</si>
  <si>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</si>
  <si>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</si>
  <si>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</si>
  <si>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</si>
  <si>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</si>
  <si>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</si>
  <si>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</si>
  <si>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</si>
  <si>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</si>
  <si>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</si>
  <si>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</si>
  <si>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</si>
  <si>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</si>
  <si>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</si>
  <si>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</si>
  <si>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</si>
  <si>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</si>
  <si>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</si>
  <si>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</si>
  <si>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</si>
  <si>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</si>
  <si>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</si>
  <si>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</si>
  <si>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</si>
  <si>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</si>
  <si>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</si>
  <si>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</si>
  <si>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</si>
  <si>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</si>
  <si>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</si>
  <si>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</si>
  <si>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</si>
  <si>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</si>
  <si>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</si>
  <si>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</si>
  <si>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</si>
  <si>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</si>
  <si>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</si>
  <si>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</si>
  <si>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</si>
  <si>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</si>
  <si>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</si>
  <si>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</si>
  <si>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</si>
  <si>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</si>
  <si>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</si>
  <si>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</si>
  <si>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</si>
  <si>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</si>
  <si>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</si>
  <si>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</si>
  <si>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</si>
  <si>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</si>
  <si>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</si>
  <si>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</si>
  <si>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</si>
  <si>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</si>
  <si>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</si>
  <si>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</si>
  <si>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</si>
  <si>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</si>
  <si>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BALA FRUIT 11P STICK</t>
  </si>
  <si>
    <t xml:space="preserve">WAFER MAXI CHOCOLATE</t>
  </si>
  <si>
    <t xml:space="preserve">BALA RAINBOW 11P STI</t>
  </si>
  <si>
    <t xml:space="preserve">BALA MINT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</si>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</sst>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dd/mm/yyyy\ hh:mm:ss"/>
    <numFmt numFmtId="173" formatCode="&quot;R$ &quot;#,##0.00"/>
    <numFmt numFmtId="174" formatCode="0.0%"/>
    <numFmt numFmtId="175" formatCode="0.00"/>
    <numFmt numFmtId="176" formatCode="dd/mm/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16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SANTA CLAUDIA C/G 350ML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RED BULL 250ML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RED BULL 250ML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TUTTI FRUTTI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ALBUM DA COPA 2026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TUTTI FRUTTI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BRANCO FACCIO 1KG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CERV BRAHMA ZERO 350ML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CERV BRAHMA ZERO 350ML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TUTTI FRUTTI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SANTA CLAUDIA C/G 350ML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FAZENDINH LAR 500 ML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MICHELOB ULTRA LONG NECK 330ML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BROCOLIS FLORETS 300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MINERAL YARA 2L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MASSA PASTEL REDONDA P 500G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TRIGOLAR S/FERM 1KG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BROCOLIS FLORETS 300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BROCOLIS FLORETS 300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KRO QUEIJO 100G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FAZENDINH LAR 500 ML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500ML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REFRIG MAGISTRAL 2L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BRANCO FACCIO 1KG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 PEPSI 2L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AGUAYARA GALAO 20L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4" t="n">
        <v>2</v>
      </c>
      <c r="B1568" s="15" t="n">
        <v>46259</v>
      </c>
      <c r="C1568" s="15" t="n">
        <v>46259</v>
      </c>
      <c r="D1568" s="14" t="n">
        <v>0</v>
      </c>
      <c r="E1568" s="1" t="s">
        <v>33</v>
      </c>
      <c r="F1568" s="14" t="n">
        <v>17</v>
      </c>
      <c r="G1568" s="1" t="s">
        <v>34</v>
      </c>
      <c r="H1568" s="14" t="n">
        <v>1110101</v>
      </c>
      <c r="I1568" s="1" t="s">
        <v>35</v>
      </c>
      <c r="J1568" s="14" t="n">
        <v>1603649</v>
      </c>
      <c r="L1568" s="14" t="n">
        <v>1603649</v>
      </c>
      <c r="M1568" s="1" t="s">
        <v>36</v>
      </c>
      <c r="N1568" s="1" t="s">
        <v>37</v>
      </c>
      <c r="P1568" s="14" t="n">
        <v>113</v>
      </c>
      <c r="Q1568" s="1" t="s">
        <v>38</v>
      </c>
      <c r="R1568" s="1" t="s">
        <v>39</v>
      </c>
      <c r="S1568" s="14" t="n">
        <v>4210314</v>
      </c>
      <c r="T1568" s="1" t="s">
        <v>40</v>
      </c>
      <c r="U1568" s="16" t="n">
        <v>70</v>
      </c>
      <c r="W1568" s="16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4" t="n">
        <v>2</v>
      </c>
      <c r="B1569" s="15" t="n">
        <v>46259</v>
      </c>
      <c r="C1569" s="15" t="n">
        <v>46259</v>
      </c>
      <c r="D1569" s="14" t="n">
        <v>0</v>
      </c>
      <c r="E1569" s="1" t="s">
        <v>33</v>
      </c>
      <c r="F1569" s="14" t="n">
        <v>17</v>
      </c>
      <c r="G1569" s="1" t="s">
        <v>34</v>
      </c>
      <c r="H1569" s="14" t="n">
        <v>1110101</v>
      </c>
      <c r="I1569" s="1" t="s">
        <v>35</v>
      </c>
      <c r="J1569" s="14" t="n">
        <v>1603651</v>
      </c>
      <c r="L1569" s="14" t="n">
        <v>1603651</v>
      </c>
      <c r="M1569" s="1" t="s">
        <v>36</v>
      </c>
      <c r="N1569" s="1" t="s">
        <v>37</v>
      </c>
      <c r="P1569" s="14" t="n">
        <v>113</v>
      </c>
      <c r="Q1569" s="1" t="s">
        <v>38</v>
      </c>
      <c r="R1569" s="1" t="s">
        <v>39</v>
      </c>
      <c r="S1569" s="14" t="n">
        <v>4210314</v>
      </c>
      <c r="T1569" s="1" t="s">
        <v>40</v>
      </c>
      <c r="U1569" s="16" t="n">
        <v>70</v>
      </c>
      <c r="W1569" s="16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4" t="n">
        <v>2</v>
      </c>
      <c r="B1570" s="15" t="n">
        <v>46013</v>
      </c>
      <c r="C1570" s="15" t="n">
        <v>46259</v>
      </c>
      <c r="D1570" s="14" t="n">
        <v>17</v>
      </c>
      <c r="E1570" s="1" t="s">
        <v>490</v>
      </c>
      <c r="F1570" s="14" t="n">
        <v>48</v>
      </c>
      <c r="G1570" s="1" t="s">
        <v>569</v>
      </c>
      <c r="H1570" s="14" t="n">
        <v>2110405</v>
      </c>
      <c r="I1570" s="1" t="s">
        <v>55</v>
      </c>
      <c r="J1570" s="14" t="n">
        <v>660421</v>
      </c>
      <c r="L1570" s="14" t="n">
        <v>86128</v>
      </c>
      <c r="M1570" s="1" t="s">
        <v>678</v>
      </c>
      <c r="N1570" s="1" t="s">
        <v>50</v>
      </c>
      <c r="P1570" s="14" t="n">
        <v>101</v>
      </c>
      <c r="Q1570" s="1" t="s">
        <v>56</v>
      </c>
      <c r="R1570" s="1" t="s">
        <v>57</v>
      </c>
      <c r="S1570" s="14" t="n">
        <v>4220199</v>
      </c>
      <c r="T1570" s="1" t="s">
        <v>58</v>
      </c>
      <c r="U1570" s="16" t="n">
        <v>362.14</v>
      </c>
      <c r="W1570" s="16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4" t="n">
        <v>2</v>
      </c>
      <c r="B1571" s="15" t="n">
        <v>46029</v>
      </c>
      <c r="C1571" s="15" t="n">
        <v>46259</v>
      </c>
      <c r="D1571" s="14" t="n">
        <v>17</v>
      </c>
      <c r="E1571" s="1" t="s">
        <v>490</v>
      </c>
      <c r="F1571" s="14" t="n">
        <v>48</v>
      </c>
      <c r="G1571" s="1" t="s">
        <v>569</v>
      </c>
      <c r="H1571" s="14" t="n">
        <v>2110405</v>
      </c>
      <c r="I1571" s="1" t="s">
        <v>55</v>
      </c>
      <c r="J1571" s="14" t="n">
        <v>660305</v>
      </c>
      <c r="L1571" s="14" t="n">
        <v>86116</v>
      </c>
      <c r="M1571" s="1" t="s">
        <v>678</v>
      </c>
      <c r="N1571" s="1" t="s">
        <v>50</v>
      </c>
      <c r="P1571" s="14" t="n">
        <v>101</v>
      </c>
      <c r="Q1571" s="1" t="s">
        <v>56</v>
      </c>
      <c r="R1571" s="1" t="s">
        <v>57</v>
      </c>
      <c r="S1571" s="14" t="n">
        <v>4220199</v>
      </c>
      <c r="T1571" s="1" t="s">
        <v>58</v>
      </c>
      <c r="U1571" s="16" t="n">
        <v>84.03</v>
      </c>
      <c r="W1571" s="16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4" t="n">
        <v>2</v>
      </c>
      <c r="B1572" s="15" t="n">
        <v>46205</v>
      </c>
      <c r="C1572" s="15" t="n">
        <v>46259</v>
      </c>
      <c r="D1572" s="14" t="n">
        <v>1217</v>
      </c>
      <c r="E1572" s="1" t="s">
        <v>781</v>
      </c>
      <c r="F1572" s="14" t="n">
        <v>24</v>
      </c>
      <c r="G1572" s="1" t="s">
        <v>91</v>
      </c>
      <c r="H1572" s="14" t="n">
        <v>2110101</v>
      </c>
      <c r="I1572" s="1" t="s">
        <v>48</v>
      </c>
      <c r="J1572" s="14" t="n">
        <v>1339965</v>
      </c>
      <c r="L1572" s="14" t="n">
        <v>4467</v>
      </c>
      <c r="M1572" s="1" t="s">
        <v>61</v>
      </c>
      <c r="N1572" s="1" t="s">
        <v>68</v>
      </c>
      <c r="P1572" s="14" t="n">
        <v>113</v>
      </c>
      <c r="Q1572" s="1" t="s">
        <v>38</v>
      </c>
      <c r="R1572" s="1" t="s">
        <v>62</v>
      </c>
      <c r="S1572" s="14" t="n">
        <v>1130101</v>
      </c>
      <c r="T1572" s="1" t="s">
        <v>63</v>
      </c>
      <c r="U1572" s="16" t="n">
        <v>818.55</v>
      </c>
      <c r="W1572" s="16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4" t="n">
        <v>2</v>
      </c>
      <c r="B1573" s="15" t="n">
        <v>46243</v>
      </c>
      <c r="C1573" s="15" t="n">
        <v>46259</v>
      </c>
      <c r="D1573" s="14" t="n">
        <v>17</v>
      </c>
      <c r="E1573" s="1" t="s">
        <v>490</v>
      </c>
      <c r="F1573" s="14" t="n">
        <v>48</v>
      </c>
      <c r="G1573" s="1" t="s">
        <v>569</v>
      </c>
      <c r="H1573" s="14" t="n">
        <v>2110405</v>
      </c>
      <c r="I1573" s="1" t="s">
        <v>55</v>
      </c>
      <c r="J1573" s="14" t="n">
        <v>1551938</v>
      </c>
      <c r="L1573" s="14" t="n">
        <v>211786</v>
      </c>
      <c r="M1573" s="1" t="s">
        <v>36</v>
      </c>
      <c r="N1573" s="1" t="s">
        <v>50</v>
      </c>
      <c r="P1573" s="14" t="n">
        <v>101</v>
      </c>
      <c r="Q1573" s="1" t="s">
        <v>56</v>
      </c>
      <c r="R1573" s="1" t="s">
        <v>57</v>
      </c>
      <c r="S1573" s="14" t="n">
        <v>4220199</v>
      </c>
      <c r="T1573" s="1" t="s">
        <v>58</v>
      </c>
      <c r="U1573" s="16" t="n">
        <v>52.52</v>
      </c>
      <c r="W1573" s="16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46259</v>
      </c>
      <c r="D1574" s="14" t="n">
        <v>17</v>
      </c>
      <c r="E1574" s="1" t="s">
        <v>490</v>
      </c>
      <c r="F1574" s="14" t="n">
        <v>48</v>
      </c>
      <c r="G1574" s="1" t="s">
        <v>569</v>
      </c>
      <c r="H1574" s="14" t="n">
        <v>2110405</v>
      </c>
      <c r="I1574" s="1" t="s">
        <v>55</v>
      </c>
      <c r="J1574" s="14" t="n">
        <v>1551945</v>
      </c>
      <c r="L1574" s="14" t="n">
        <v>211789</v>
      </c>
      <c r="M1574" s="1" t="s">
        <v>36</v>
      </c>
      <c r="N1574" s="1" t="s">
        <v>50</v>
      </c>
      <c r="P1574" s="14" t="n">
        <v>101</v>
      </c>
      <c r="Q1574" s="1" t="s">
        <v>56</v>
      </c>
      <c r="R1574" s="1" t="s">
        <v>57</v>
      </c>
      <c r="S1574" s="14" t="n">
        <v>4220199</v>
      </c>
      <c r="T1574" s="1" t="s">
        <v>58</v>
      </c>
      <c r="U1574" s="16" t="n">
        <v>595.39</v>
      </c>
      <c r="W1574" s="16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4" t="n">
        <v>2</v>
      </c>
      <c r="B1575" s="15" t="n">
        <v>46252</v>
      </c>
      <c r="C1575" s="15" t="n">
        <v>46259</v>
      </c>
      <c r="D1575" s="14" t="n">
        <v>1642</v>
      </c>
      <c r="E1575" s="1" t="s">
        <v>233</v>
      </c>
      <c r="F1575" s="14" t="n">
        <v>24</v>
      </c>
      <c r="G1575" s="1" t="s">
        <v>91</v>
      </c>
      <c r="H1575" s="14" t="n">
        <v>2110405</v>
      </c>
      <c r="I1575" s="1" t="s">
        <v>55</v>
      </c>
      <c r="J1575" s="14" t="n">
        <v>1566648</v>
      </c>
      <c r="L1575" s="14" t="n">
        <v>213853</v>
      </c>
      <c r="M1575" s="1" t="s">
        <v>36</v>
      </c>
      <c r="N1575" s="1" t="s">
        <v>50</v>
      </c>
      <c r="P1575" s="14" t="n">
        <v>113</v>
      </c>
      <c r="Q1575" s="1" t="s">
        <v>38</v>
      </c>
      <c r="R1575" s="1" t="s">
        <v>62</v>
      </c>
      <c r="S1575" s="14" t="n">
        <v>1130101</v>
      </c>
      <c r="T1575" s="1" t="s">
        <v>63</v>
      </c>
      <c r="U1575" s="16" t="n">
        <v>512.38</v>
      </c>
      <c r="W1575" s="16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4" t="n">
        <v>2</v>
      </c>
      <c r="B1576" s="15" t="n">
        <v>46255</v>
      </c>
      <c r="C1576" s="15" t="n">
        <v>46259</v>
      </c>
      <c r="D1576" s="14" t="n">
        <v>10035</v>
      </c>
      <c r="E1576" s="1" t="s">
        <v>109</v>
      </c>
      <c r="F1576" s="14" t="n">
        <v>34</v>
      </c>
      <c r="G1576" s="1" t="s">
        <v>110</v>
      </c>
      <c r="H1576" s="14" t="n">
        <v>2110405</v>
      </c>
      <c r="I1576" s="1" t="s">
        <v>55</v>
      </c>
      <c r="J1576" s="14" t="n">
        <v>1580974</v>
      </c>
      <c r="L1576" s="14" t="n">
        <v>216250</v>
      </c>
      <c r="M1576" s="1" t="s">
        <v>36</v>
      </c>
      <c r="N1576" s="1" t="s">
        <v>50</v>
      </c>
      <c r="P1576" s="14" t="n">
        <v>113</v>
      </c>
      <c r="Q1576" s="1" t="s">
        <v>38</v>
      </c>
      <c r="R1576" s="1" t="s">
        <v>62</v>
      </c>
      <c r="S1576" s="14" t="n">
        <v>1130101</v>
      </c>
      <c r="T1576" s="1" t="s">
        <v>63</v>
      </c>
      <c r="U1576" s="16" t="n">
        <v>183</v>
      </c>
      <c r="W1576" s="16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4" t="n">
        <v>2</v>
      </c>
      <c r="B1577" s="15" t="n">
        <v>46256</v>
      </c>
      <c r="C1577" s="15" t="n">
        <v>46259</v>
      </c>
      <c r="D1577" s="14" t="n">
        <v>642</v>
      </c>
      <c r="E1577" s="1" t="s">
        <v>144</v>
      </c>
      <c r="F1577" s="14" t="n">
        <v>24</v>
      </c>
      <c r="G1577" s="1" t="s">
        <v>91</v>
      </c>
      <c r="H1577" s="14" t="n">
        <v>2110405</v>
      </c>
      <c r="I1577" s="1" t="s">
        <v>55</v>
      </c>
      <c r="J1577" s="14" t="n">
        <v>1585340</v>
      </c>
      <c r="L1577" s="14" t="n">
        <v>216896</v>
      </c>
      <c r="M1577" s="1" t="s">
        <v>36</v>
      </c>
      <c r="N1577" s="1" t="s">
        <v>50</v>
      </c>
      <c r="P1577" s="14" t="n">
        <v>113</v>
      </c>
      <c r="Q1577" s="1" t="s">
        <v>38</v>
      </c>
      <c r="R1577" s="1" t="s">
        <v>62</v>
      </c>
      <c r="S1577" s="14" t="n">
        <v>1130101</v>
      </c>
      <c r="T1577" s="1" t="s">
        <v>63</v>
      </c>
      <c r="U1577" s="16" t="n">
        <v>240</v>
      </c>
      <c r="W1577" s="16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4" t="n">
        <v>2</v>
      </c>
      <c r="B1578" s="15" t="n">
        <v>46259</v>
      </c>
      <c r="C1578" s="15" t="n">
        <v>46259</v>
      </c>
      <c r="D1578" s="14" t="n">
        <v>48</v>
      </c>
      <c r="E1578" s="1" t="s">
        <v>146</v>
      </c>
      <c r="F1578" s="14" t="n">
        <v>34</v>
      </c>
      <c r="G1578" s="1" t="s">
        <v>110</v>
      </c>
      <c r="H1578" s="14" t="n">
        <v>2110101</v>
      </c>
      <c r="I1578" s="1" t="s">
        <v>48</v>
      </c>
      <c r="J1578" s="14" t="n">
        <v>1599496</v>
      </c>
      <c r="L1578" s="14" t="n">
        <v>2628</v>
      </c>
      <c r="M1578" s="1" t="s">
        <v>36</v>
      </c>
      <c r="N1578" s="1" t="s">
        <v>68</v>
      </c>
      <c r="P1578" s="14" t="n">
        <v>113</v>
      </c>
      <c r="Q1578" s="1" t="s">
        <v>38</v>
      </c>
      <c r="R1578" s="1" t="s">
        <v>62</v>
      </c>
      <c r="S1578" s="14" t="n">
        <v>1130101</v>
      </c>
      <c r="T1578" s="1" t="s">
        <v>63</v>
      </c>
      <c r="U1578" s="16" t="n">
        <v>200</v>
      </c>
      <c r="W1578" s="16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46259</v>
      </c>
      <c r="C1579" s="15" t="n">
        <v>46259</v>
      </c>
      <c r="D1579" s="14" t="n">
        <v>1758</v>
      </c>
      <c r="E1579" s="1" t="s">
        <v>486</v>
      </c>
      <c r="F1579" s="14" t="n">
        <v>34</v>
      </c>
      <c r="G1579" s="1" t="s">
        <v>110</v>
      </c>
      <c r="H1579" s="14" t="n">
        <v>2110405</v>
      </c>
      <c r="I1579" s="1" t="s">
        <v>55</v>
      </c>
      <c r="J1579" s="14" t="n">
        <v>1600461</v>
      </c>
      <c r="L1579" s="14" t="n">
        <v>219154</v>
      </c>
      <c r="M1579" s="1" t="s">
        <v>36</v>
      </c>
      <c r="N1579" s="1" t="s">
        <v>50</v>
      </c>
      <c r="P1579" s="14" t="n">
        <v>101</v>
      </c>
      <c r="Q1579" s="1" t="s">
        <v>56</v>
      </c>
      <c r="R1579" s="1" t="s">
        <v>70</v>
      </c>
      <c r="S1579" s="14" t="n">
        <v>4210227</v>
      </c>
      <c r="T1579" s="1" t="s">
        <v>77</v>
      </c>
      <c r="U1579" s="16" t="n">
        <v>1800</v>
      </c>
      <c r="W1579" s="16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46259</v>
      </c>
      <c r="C1580" s="15" t="n">
        <v>46259</v>
      </c>
      <c r="D1580" s="14" t="n">
        <v>48</v>
      </c>
      <c r="E1580" s="1" t="s">
        <v>146</v>
      </c>
      <c r="F1580" s="14" t="n">
        <v>34</v>
      </c>
      <c r="G1580" s="1" t="s">
        <v>110</v>
      </c>
      <c r="H1580" s="14" t="n">
        <v>2110101</v>
      </c>
      <c r="I1580" s="1" t="s">
        <v>48</v>
      </c>
      <c r="J1580" s="14" t="n">
        <v>1600582</v>
      </c>
      <c r="L1580" s="14" t="n">
        <v>2629</v>
      </c>
      <c r="M1580" s="1" t="s">
        <v>36</v>
      </c>
      <c r="N1580" s="1" t="s">
        <v>68</v>
      </c>
      <c r="P1580" s="14" t="n">
        <v>113</v>
      </c>
      <c r="Q1580" s="1" t="s">
        <v>38</v>
      </c>
      <c r="R1580" s="1" t="s">
        <v>62</v>
      </c>
      <c r="S1580" s="14" t="n">
        <v>1130101</v>
      </c>
      <c r="T1580" s="1" t="s">
        <v>63</v>
      </c>
      <c r="U1580" s="16" t="n">
        <v>1352</v>
      </c>
      <c r="W1580" s="16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46259</v>
      </c>
      <c r="C1581" s="15" t="n">
        <v>46259</v>
      </c>
      <c r="D1581" s="14" t="n">
        <v>1037</v>
      </c>
      <c r="E1581" s="1" t="s">
        <v>153</v>
      </c>
      <c r="F1581" s="14" t="n">
        <v>34</v>
      </c>
      <c r="G1581" s="1" t="s">
        <v>110</v>
      </c>
      <c r="H1581" s="14" t="n">
        <v>2110405</v>
      </c>
      <c r="I1581" s="1" t="s">
        <v>55</v>
      </c>
      <c r="J1581" s="14" t="n">
        <v>1600602</v>
      </c>
      <c r="L1581" s="14" t="n">
        <v>219164</v>
      </c>
      <c r="M1581" s="1" t="s">
        <v>36</v>
      </c>
      <c r="N1581" s="1" t="s">
        <v>50</v>
      </c>
      <c r="P1581" s="14" t="n">
        <v>113</v>
      </c>
      <c r="Q1581" s="1" t="s">
        <v>38</v>
      </c>
      <c r="R1581" s="1" t="s">
        <v>62</v>
      </c>
      <c r="S1581" s="14" t="n">
        <v>1130101</v>
      </c>
      <c r="T1581" s="1" t="s">
        <v>63</v>
      </c>
      <c r="U1581" s="16" t="n">
        <v>290</v>
      </c>
      <c r="W1581" s="16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4" t="n">
        <v>2</v>
      </c>
      <c r="B1582" s="15" t="n">
        <v>46259</v>
      </c>
      <c r="C1582" s="15" t="n">
        <v>46259</v>
      </c>
      <c r="D1582" s="14" t="n">
        <v>515</v>
      </c>
      <c r="E1582" s="1" t="s">
        <v>157</v>
      </c>
      <c r="F1582" s="14" t="n">
        <v>34</v>
      </c>
      <c r="G1582" s="1" t="s">
        <v>110</v>
      </c>
      <c r="H1582" s="14" t="n">
        <v>2110405</v>
      </c>
      <c r="I1582" s="1" t="s">
        <v>55</v>
      </c>
      <c r="J1582" s="14" t="n">
        <v>1604224</v>
      </c>
      <c r="L1582" s="14" t="n">
        <v>219734</v>
      </c>
      <c r="M1582" s="1" t="s">
        <v>36</v>
      </c>
      <c r="N1582" s="1" t="s">
        <v>50</v>
      </c>
      <c r="P1582" s="14" t="n">
        <v>101</v>
      </c>
      <c r="Q1582" s="1" t="s">
        <v>56</v>
      </c>
      <c r="R1582" s="1" t="s">
        <v>158</v>
      </c>
      <c r="S1582" s="14" t="n">
        <v>4210504</v>
      </c>
      <c r="T1582" s="1" t="s">
        <v>163</v>
      </c>
      <c r="U1582" s="16" t="n">
        <v>1603.6</v>
      </c>
      <c r="W1582" s="16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4" t="n">
        <v>2</v>
      </c>
      <c r="B1583" s="15" t="n">
        <v>46260</v>
      </c>
      <c r="C1583" s="15" t="n">
        <v>46260</v>
      </c>
      <c r="D1583" s="14" t="n">
        <v>0</v>
      </c>
      <c r="E1583" s="1" t="s">
        <v>33</v>
      </c>
      <c r="F1583" s="14" t="n">
        <v>17</v>
      </c>
      <c r="G1583" s="1" t="s">
        <v>34</v>
      </c>
      <c r="H1583" s="14" t="n">
        <v>1110101</v>
      </c>
      <c r="I1583" s="1" t="s">
        <v>35</v>
      </c>
      <c r="J1583" s="14" t="n">
        <v>1608865</v>
      </c>
      <c r="L1583" s="14" t="n">
        <v>1608865</v>
      </c>
      <c r="M1583" s="1" t="s">
        <v>36</v>
      </c>
      <c r="N1583" s="1" t="s">
        <v>37</v>
      </c>
      <c r="P1583" s="14" t="n">
        <v>113</v>
      </c>
      <c r="Q1583" s="1" t="s">
        <v>38</v>
      </c>
      <c r="R1583" s="1" t="s">
        <v>214</v>
      </c>
      <c r="S1583" s="14" t="n">
        <v>2110101</v>
      </c>
      <c r="T1583" s="1" t="s">
        <v>48</v>
      </c>
      <c r="U1583" s="16" t="n">
        <v>225</v>
      </c>
      <c r="W1583" s="16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46260</v>
      </c>
      <c r="C1584" s="15" t="n">
        <v>46260</v>
      </c>
      <c r="D1584" s="14" t="n">
        <v>0</v>
      </c>
      <c r="E1584" s="1" t="s">
        <v>33</v>
      </c>
      <c r="F1584" s="14" t="n">
        <v>17</v>
      </c>
      <c r="G1584" s="1" t="s">
        <v>34</v>
      </c>
      <c r="H1584" s="14" t="n">
        <v>1110101</v>
      </c>
      <c r="I1584" s="1" t="s">
        <v>35</v>
      </c>
      <c r="J1584" s="14" t="n">
        <v>1608868</v>
      </c>
      <c r="L1584" s="14" t="n">
        <v>1608868</v>
      </c>
      <c r="M1584" s="1" t="s">
        <v>36</v>
      </c>
      <c r="N1584" s="1" t="s">
        <v>37</v>
      </c>
      <c r="P1584" s="14" t="n">
        <v>113</v>
      </c>
      <c r="Q1584" s="1" t="s">
        <v>38</v>
      </c>
      <c r="R1584" s="1" t="s">
        <v>39</v>
      </c>
      <c r="S1584" s="14" t="n">
        <v>4210314</v>
      </c>
      <c r="T1584" s="1" t="s">
        <v>40</v>
      </c>
      <c r="U1584" s="16" t="n">
        <v>70</v>
      </c>
      <c r="W1584" s="16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4" t="n">
        <v>2</v>
      </c>
      <c r="B1585" s="15" t="n">
        <v>46023</v>
      </c>
      <c r="C1585" s="15" t="n">
        <v>46260</v>
      </c>
      <c r="D1585" s="14" t="n">
        <v>515</v>
      </c>
      <c r="E1585" s="1" t="s">
        <v>157</v>
      </c>
      <c r="F1585" s="14" t="n">
        <v>34</v>
      </c>
      <c r="G1585" s="1" t="s">
        <v>110</v>
      </c>
      <c r="H1585" s="14" t="n">
        <v>2110405</v>
      </c>
      <c r="I1585" s="1" t="s">
        <v>55</v>
      </c>
      <c r="J1585" s="14" t="n">
        <v>1012266</v>
      </c>
      <c r="L1585" s="14" t="n">
        <v>133812</v>
      </c>
      <c r="M1585" s="1" t="s">
        <v>678</v>
      </c>
      <c r="N1585" s="1" t="s">
        <v>50</v>
      </c>
      <c r="P1585" s="14" t="n">
        <v>101</v>
      </c>
      <c r="Q1585" s="1" t="s">
        <v>56</v>
      </c>
      <c r="R1585" s="1" t="s">
        <v>333</v>
      </c>
      <c r="S1585" s="14" t="n">
        <v>2110901</v>
      </c>
      <c r="T1585" s="1" t="s">
        <v>334</v>
      </c>
      <c r="U1585" s="16" t="n">
        <v>4168.41</v>
      </c>
      <c r="W1585" s="16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4" t="n">
        <v>2</v>
      </c>
      <c r="B1586" s="15" t="n">
        <v>46241</v>
      </c>
      <c r="C1586" s="15" t="n">
        <v>46260</v>
      </c>
      <c r="D1586" s="14" t="n">
        <v>1613</v>
      </c>
      <c r="E1586" s="1" t="s">
        <v>107</v>
      </c>
      <c r="F1586" s="14" t="n">
        <v>24</v>
      </c>
      <c r="G1586" s="1" t="s">
        <v>91</v>
      </c>
      <c r="H1586" s="14" t="n">
        <v>2110405</v>
      </c>
      <c r="I1586" s="1" t="s">
        <v>55</v>
      </c>
      <c r="J1586" s="14" t="n">
        <v>1513496</v>
      </c>
      <c r="L1586" s="14" t="n">
        <v>205790</v>
      </c>
      <c r="M1586" s="1" t="s">
        <v>36</v>
      </c>
      <c r="N1586" s="1" t="s">
        <v>50</v>
      </c>
      <c r="P1586" s="14" t="n">
        <v>113</v>
      </c>
      <c r="Q1586" s="1" t="s">
        <v>38</v>
      </c>
      <c r="R1586" s="1" t="s">
        <v>62</v>
      </c>
      <c r="S1586" s="14" t="n">
        <v>1130101</v>
      </c>
      <c r="T1586" s="1" t="s">
        <v>63</v>
      </c>
      <c r="U1586" s="16" t="n">
        <v>1275.53</v>
      </c>
      <c r="W1586" s="16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46260</v>
      </c>
      <c r="D1587" s="14" t="n">
        <v>1659</v>
      </c>
      <c r="E1587" s="1" t="s">
        <v>220</v>
      </c>
      <c r="F1587" s="14" t="n">
        <v>24</v>
      </c>
      <c r="G1587" s="1" t="s">
        <v>91</v>
      </c>
      <c r="H1587" s="14" t="n">
        <v>2110405</v>
      </c>
      <c r="I1587" s="1" t="s">
        <v>55</v>
      </c>
      <c r="J1587" s="14" t="n">
        <v>1529145</v>
      </c>
      <c r="L1587" s="14" t="n">
        <v>207965</v>
      </c>
      <c r="M1587" s="1" t="s">
        <v>36</v>
      </c>
      <c r="N1587" s="1" t="s">
        <v>50</v>
      </c>
      <c r="P1587" s="14" t="n">
        <v>113</v>
      </c>
      <c r="Q1587" s="1" t="s">
        <v>38</v>
      </c>
      <c r="R1587" s="1" t="s">
        <v>62</v>
      </c>
      <c r="S1587" s="14" t="n">
        <v>1130101</v>
      </c>
      <c r="T1587" s="1" t="s">
        <v>63</v>
      </c>
      <c r="U1587" s="16" t="n">
        <v>349</v>
      </c>
      <c r="W1587" s="16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4" t="n">
        <v>2</v>
      </c>
      <c r="B1588" s="15" t="n">
        <v>46246</v>
      </c>
      <c r="C1588" s="15" t="n">
        <v>46260</v>
      </c>
      <c r="D1588" s="14" t="n">
        <v>1608</v>
      </c>
      <c r="E1588" s="1" t="s">
        <v>224</v>
      </c>
      <c r="F1588" s="14" t="n">
        <v>24</v>
      </c>
      <c r="G1588" s="1" t="s">
        <v>91</v>
      </c>
      <c r="H1588" s="14" t="n">
        <v>2110405</v>
      </c>
      <c r="I1588" s="1" t="s">
        <v>55</v>
      </c>
      <c r="J1588" s="14" t="n">
        <v>1534791</v>
      </c>
      <c r="L1588" s="14" t="n">
        <v>209426</v>
      </c>
      <c r="M1588" s="1" t="s">
        <v>36</v>
      </c>
      <c r="N1588" s="1" t="s">
        <v>50</v>
      </c>
      <c r="P1588" s="14" t="n">
        <v>113</v>
      </c>
      <c r="Q1588" s="1" t="s">
        <v>38</v>
      </c>
      <c r="R1588" s="1" t="s">
        <v>62</v>
      </c>
      <c r="S1588" s="14" t="n">
        <v>1130101</v>
      </c>
      <c r="T1588" s="1" t="s">
        <v>63</v>
      </c>
      <c r="U1588" s="16" t="n">
        <v>1279.58</v>
      </c>
      <c r="W1588" s="16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4" t="n">
        <v>2</v>
      </c>
      <c r="B1589" s="15" t="n">
        <v>46246</v>
      </c>
      <c r="C1589" s="15" t="n">
        <v>46260</v>
      </c>
      <c r="D1589" s="14" t="n">
        <v>1634</v>
      </c>
      <c r="E1589" s="1" t="s">
        <v>291</v>
      </c>
      <c r="F1589" s="14" t="n">
        <v>24</v>
      </c>
      <c r="G1589" s="1" t="s">
        <v>91</v>
      </c>
      <c r="H1589" s="14" t="n">
        <v>2110405</v>
      </c>
      <c r="I1589" s="1" t="s">
        <v>55</v>
      </c>
      <c r="J1589" s="14" t="n">
        <v>1535480</v>
      </c>
      <c r="L1589" s="14" t="n">
        <v>209568</v>
      </c>
      <c r="M1589" s="1" t="s">
        <v>36</v>
      </c>
      <c r="N1589" s="1" t="s">
        <v>50</v>
      </c>
      <c r="P1589" s="14" t="n">
        <v>113</v>
      </c>
      <c r="Q1589" s="1" t="s">
        <v>38</v>
      </c>
      <c r="R1589" s="1" t="s">
        <v>62</v>
      </c>
      <c r="S1589" s="14" t="n">
        <v>1130101</v>
      </c>
      <c r="T1589" s="1" t="s">
        <v>63</v>
      </c>
      <c r="U1589" s="16" t="n">
        <v>700.7</v>
      </c>
      <c r="W1589" s="16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4" t="n">
        <v>2</v>
      </c>
      <c r="B1590" s="15" t="n">
        <v>46247</v>
      </c>
      <c r="C1590" s="15" t="n">
        <v>46260</v>
      </c>
      <c r="D1590" s="14" t="n">
        <v>1635</v>
      </c>
      <c r="E1590" s="1" t="s">
        <v>129</v>
      </c>
      <c r="F1590" s="14" t="n">
        <v>24</v>
      </c>
      <c r="G1590" s="1" t="s">
        <v>91</v>
      </c>
      <c r="H1590" s="14" t="n">
        <v>2110405</v>
      </c>
      <c r="I1590" s="1" t="s">
        <v>55</v>
      </c>
      <c r="J1590" s="14" t="n">
        <v>1541010</v>
      </c>
      <c r="L1590" s="14" t="n">
        <v>210258</v>
      </c>
      <c r="M1590" s="1" t="s">
        <v>36</v>
      </c>
      <c r="N1590" s="1" t="s">
        <v>50</v>
      </c>
      <c r="P1590" s="14" t="n">
        <v>113</v>
      </c>
      <c r="Q1590" s="1" t="s">
        <v>38</v>
      </c>
      <c r="R1590" s="1" t="s">
        <v>62</v>
      </c>
      <c r="S1590" s="14" t="n">
        <v>1130101</v>
      </c>
      <c r="T1590" s="1" t="s">
        <v>63</v>
      </c>
      <c r="U1590" s="16" t="n">
        <v>600</v>
      </c>
      <c r="W1590" s="16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4" t="n">
        <v>2</v>
      </c>
      <c r="B1591" s="15" t="n">
        <v>46247</v>
      </c>
      <c r="C1591" s="15" t="n">
        <v>46260</v>
      </c>
      <c r="D1591" s="14" t="n">
        <v>1734</v>
      </c>
      <c r="E1591" s="1" t="s">
        <v>553</v>
      </c>
      <c r="F1591" s="14" t="n">
        <v>24</v>
      </c>
      <c r="G1591" s="1" t="s">
        <v>91</v>
      </c>
      <c r="H1591" s="14" t="n">
        <v>2110405</v>
      </c>
      <c r="I1591" s="1" t="s">
        <v>55</v>
      </c>
      <c r="J1591" s="14" t="n">
        <v>1542967</v>
      </c>
      <c r="L1591" s="14" t="n">
        <v>210465</v>
      </c>
      <c r="M1591" s="1" t="s">
        <v>36</v>
      </c>
      <c r="N1591" s="1" t="s">
        <v>50</v>
      </c>
      <c r="P1591" s="14" t="n">
        <v>113</v>
      </c>
      <c r="Q1591" s="1" t="s">
        <v>38</v>
      </c>
      <c r="R1591" s="1" t="s">
        <v>62</v>
      </c>
      <c r="S1591" s="14" t="n">
        <v>1130101</v>
      </c>
      <c r="T1591" s="1" t="s">
        <v>63</v>
      </c>
      <c r="U1591" s="16" t="n">
        <v>1050.07</v>
      </c>
      <c r="W1591" s="16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46260</v>
      </c>
      <c r="D1592" s="14" t="n">
        <v>1613</v>
      </c>
      <c r="E1592" s="1" t="s">
        <v>107</v>
      </c>
      <c r="F1592" s="14" t="n">
        <v>24</v>
      </c>
      <c r="G1592" s="1" t="s">
        <v>91</v>
      </c>
      <c r="H1592" s="14" t="n">
        <v>2110405</v>
      </c>
      <c r="I1592" s="1" t="s">
        <v>55</v>
      </c>
      <c r="J1592" s="14" t="n">
        <v>1547477</v>
      </c>
      <c r="L1592" s="14" t="n">
        <v>211362</v>
      </c>
      <c r="M1592" s="1" t="s">
        <v>36</v>
      </c>
      <c r="N1592" s="1" t="s">
        <v>50</v>
      </c>
      <c r="P1592" s="14" t="n">
        <v>113</v>
      </c>
      <c r="Q1592" s="1" t="s">
        <v>38</v>
      </c>
      <c r="R1592" s="1" t="s">
        <v>62</v>
      </c>
      <c r="S1592" s="14" t="n">
        <v>1130101</v>
      </c>
      <c r="T1592" s="1" t="s">
        <v>63</v>
      </c>
      <c r="U1592" s="16" t="n">
        <v>1164.76</v>
      </c>
      <c r="W1592" s="16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4" t="n">
        <v>2</v>
      </c>
      <c r="B1593" s="15" t="n">
        <v>46254</v>
      </c>
      <c r="C1593" s="15" t="n">
        <v>46260</v>
      </c>
      <c r="D1593" s="14" t="n">
        <v>754</v>
      </c>
      <c r="E1593" s="1" t="s">
        <v>142</v>
      </c>
      <c r="F1593" s="14" t="n">
        <v>24</v>
      </c>
      <c r="G1593" s="1" t="s">
        <v>91</v>
      </c>
      <c r="H1593" s="14" t="n">
        <v>2110405</v>
      </c>
      <c r="I1593" s="1" t="s">
        <v>55</v>
      </c>
      <c r="J1593" s="14" t="n">
        <v>1576251</v>
      </c>
      <c r="L1593" s="14" t="n">
        <v>215402</v>
      </c>
      <c r="M1593" s="1" t="s">
        <v>36</v>
      </c>
      <c r="N1593" s="1" t="s">
        <v>50</v>
      </c>
      <c r="P1593" s="14" t="n">
        <v>113</v>
      </c>
      <c r="Q1593" s="1" t="s">
        <v>38</v>
      </c>
      <c r="R1593" s="1" t="s">
        <v>62</v>
      </c>
      <c r="S1593" s="14" t="n">
        <v>1130101</v>
      </c>
      <c r="T1593" s="1" t="s">
        <v>63</v>
      </c>
      <c r="U1593" s="16" t="n">
        <v>1293.6</v>
      </c>
      <c r="W1593" s="16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4" t="n">
        <v>2</v>
      </c>
      <c r="B1594" s="15" t="n">
        <v>46254</v>
      </c>
      <c r="C1594" s="15" t="n">
        <v>46260</v>
      </c>
      <c r="D1594" s="14" t="n">
        <v>48</v>
      </c>
      <c r="E1594" s="1" t="s">
        <v>146</v>
      </c>
      <c r="F1594" s="14" t="n">
        <v>24</v>
      </c>
      <c r="G1594" s="1" t="s">
        <v>91</v>
      </c>
      <c r="H1594" s="14" t="n">
        <v>2110101</v>
      </c>
      <c r="I1594" s="1" t="s">
        <v>48</v>
      </c>
      <c r="J1594" s="14" t="n">
        <v>1576425</v>
      </c>
      <c r="L1594" s="14" t="n">
        <v>2617</v>
      </c>
      <c r="M1594" s="1" t="s">
        <v>36</v>
      </c>
      <c r="N1594" s="1" t="s">
        <v>68</v>
      </c>
      <c r="P1594" s="14" t="n">
        <v>113</v>
      </c>
      <c r="Q1594" s="1" t="s">
        <v>38</v>
      </c>
      <c r="R1594" s="1" t="s">
        <v>62</v>
      </c>
      <c r="S1594" s="14" t="n">
        <v>1130101</v>
      </c>
      <c r="T1594" s="1" t="s">
        <v>63</v>
      </c>
      <c r="U1594" s="16" t="n">
        <v>300</v>
      </c>
      <c r="W1594" s="16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46260</v>
      </c>
      <c r="D1595" s="14" t="n">
        <v>1899</v>
      </c>
      <c r="E1595" s="1" t="s">
        <v>211</v>
      </c>
      <c r="F1595" s="14" t="n">
        <v>24</v>
      </c>
      <c r="G1595" s="1" t="s">
        <v>91</v>
      </c>
      <c r="H1595" s="14" t="n">
        <v>2110405</v>
      </c>
      <c r="I1595" s="1" t="s">
        <v>55</v>
      </c>
      <c r="J1595" s="14" t="n">
        <v>1594459</v>
      </c>
      <c r="L1595" s="14" t="n">
        <v>218092</v>
      </c>
      <c r="M1595" s="1" t="s">
        <v>36</v>
      </c>
      <c r="N1595" s="1" t="s">
        <v>50</v>
      </c>
      <c r="P1595" s="14" t="n">
        <v>113</v>
      </c>
      <c r="Q1595" s="1" t="s">
        <v>38</v>
      </c>
      <c r="R1595" s="1" t="s">
        <v>62</v>
      </c>
      <c r="S1595" s="14" t="n">
        <v>1130101</v>
      </c>
      <c r="T1595" s="1" t="s">
        <v>63</v>
      </c>
      <c r="U1595" s="16" t="n">
        <v>265.81</v>
      </c>
      <c r="W1595" s="16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4" t="n">
        <v>2</v>
      </c>
      <c r="B1596" s="15" t="n">
        <v>46260</v>
      </c>
      <c r="C1596" s="15" t="n">
        <v>46260</v>
      </c>
      <c r="D1596" s="14" t="n">
        <v>48</v>
      </c>
      <c r="E1596" s="1" t="s">
        <v>146</v>
      </c>
      <c r="F1596" s="14" t="n">
        <v>13</v>
      </c>
      <c r="G1596" s="1" t="s">
        <v>147</v>
      </c>
      <c r="H1596" s="14" t="n">
        <v>2110101</v>
      </c>
      <c r="I1596" s="1" t="s">
        <v>48</v>
      </c>
      <c r="J1596" s="14" t="n">
        <v>1604345</v>
      </c>
      <c r="L1596" s="14" t="n">
        <v>2630</v>
      </c>
      <c r="M1596" s="1" t="s">
        <v>36</v>
      </c>
      <c r="N1596" s="1" t="s">
        <v>68</v>
      </c>
      <c r="P1596" s="14" t="n">
        <v>113</v>
      </c>
      <c r="Q1596" s="1" t="s">
        <v>38</v>
      </c>
      <c r="R1596" s="1" t="s">
        <v>62</v>
      </c>
      <c r="S1596" s="14" t="n">
        <v>1130101</v>
      </c>
      <c r="T1596" s="1" t="s">
        <v>63</v>
      </c>
      <c r="U1596" s="16" t="n">
        <v>225</v>
      </c>
      <c r="W1596" s="16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4" t="n">
        <v>2</v>
      </c>
      <c r="B1597" s="15" t="n">
        <v>46260</v>
      </c>
      <c r="C1597" s="15" t="n">
        <v>46260</v>
      </c>
      <c r="D1597" s="14" t="n">
        <v>515</v>
      </c>
      <c r="E1597" s="1" t="s">
        <v>157</v>
      </c>
      <c r="F1597" s="14" t="n">
        <v>34</v>
      </c>
      <c r="G1597" s="1" t="s">
        <v>110</v>
      </c>
      <c r="H1597" s="14" t="n">
        <v>2110405</v>
      </c>
      <c r="I1597" s="1" t="s">
        <v>55</v>
      </c>
      <c r="J1597" s="14" t="n">
        <v>1610214</v>
      </c>
      <c r="L1597" s="14" t="n">
        <v>220718</v>
      </c>
      <c r="M1597" s="1" t="s">
        <v>36</v>
      </c>
      <c r="N1597" s="1" t="s">
        <v>50</v>
      </c>
      <c r="P1597" s="14" t="n">
        <v>102</v>
      </c>
      <c r="Q1597" s="1" t="s">
        <v>315</v>
      </c>
      <c r="R1597" s="1" t="s">
        <v>158</v>
      </c>
      <c r="S1597" s="14" t="n">
        <v>4210504</v>
      </c>
      <c r="T1597" s="1" t="s">
        <v>163</v>
      </c>
      <c r="U1597" s="16" t="n">
        <v>165</v>
      </c>
      <c r="W1597" s="16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4" t="n">
        <v>2</v>
      </c>
      <c r="B1598" s="15" t="n">
        <v>46261</v>
      </c>
      <c r="C1598" s="15" t="n">
        <v>46261</v>
      </c>
      <c r="D1598" s="14" t="n">
        <v>0</v>
      </c>
      <c r="E1598" s="1" t="s">
        <v>33</v>
      </c>
      <c r="F1598" s="14" t="n">
        <v>17</v>
      </c>
      <c r="G1598" s="1" t="s">
        <v>34</v>
      </c>
      <c r="H1598" s="14" t="n">
        <v>1110101</v>
      </c>
      <c r="I1598" s="1" t="s">
        <v>35</v>
      </c>
      <c r="J1598" s="14" t="n">
        <v>1613690</v>
      </c>
      <c r="L1598" s="14" t="n">
        <v>1613690</v>
      </c>
      <c r="M1598" s="1" t="s">
        <v>36</v>
      </c>
      <c r="N1598" s="1" t="s">
        <v>37</v>
      </c>
      <c r="P1598" s="14" t="n">
        <v>113</v>
      </c>
      <c r="Q1598" s="1" t="s">
        <v>38</v>
      </c>
      <c r="R1598" s="1" t="s">
        <v>55</v>
      </c>
      <c r="S1598" s="14" t="n">
        <v>2110405</v>
      </c>
      <c r="T1598" s="1" t="s">
        <v>55</v>
      </c>
      <c r="U1598" s="16" t="n">
        <v>140</v>
      </c>
      <c r="W1598" s="16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4" t="n">
        <v>2</v>
      </c>
      <c r="B1599" s="15" t="n">
        <v>46261</v>
      </c>
      <c r="C1599" s="15" t="n">
        <v>46261</v>
      </c>
      <c r="D1599" s="14" t="n">
        <v>0</v>
      </c>
      <c r="E1599" s="1" t="s">
        <v>33</v>
      </c>
      <c r="F1599" s="14" t="n">
        <v>17</v>
      </c>
      <c r="G1599" s="1" t="s">
        <v>34</v>
      </c>
      <c r="H1599" s="14" t="n">
        <v>1110101</v>
      </c>
      <c r="I1599" s="1" t="s">
        <v>35</v>
      </c>
      <c r="J1599" s="14" t="n">
        <v>1613695</v>
      </c>
      <c r="L1599" s="14" t="n">
        <v>1613695</v>
      </c>
      <c r="M1599" s="1" t="s">
        <v>36</v>
      </c>
      <c r="N1599" s="1" t="s">
        <v>37</v>
      </c>
      <c r="P1599" s="14" t="n">
        <v>113</v>
      </c>
      <c r="Q1599" s="1" t="s">
        <v>38</v>
      </c>
      <c r="R1599" s="1" t="s">
        <v>214</v>
      </c>
      <c r="S1599" s="14" t="n">
        <v>2110101</v>
      </c>
      <c r="T1599" s="1" t="s">
        <v>48</v>
      </c>
      <c r="U1599" s="16" t="n">
        <v>225</v>
      </c>
      <c r="W1599" s="16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46261</v>
      </c>
      <c r="C1600" s="15" t="n">
        <v>46261</v>
      </c>
      <c r="D1600" s="14" t="n">
        <v>0</v>
      </c>
      <c r="E1600" s="1" t="s">
        <v>33</v>
      </c>
      <c r="F1600" s="14" t="n">
        <v>17</v>
      </c>
      <c r="G1600" s="1" t="s">
        <v>34</v>
      </c>
      <c r="H1600" s="14" t="n">
        <v>1110101</v>
      </c>
      <c r="I1600" s="1" t="s">
        <v>35</v>
      </c>
      <c r="J1600" s="14" t="n">
        <v>1613699</v>
      </c>
      <c r="L1600" s="14" t="n">
        <v>1613699</v>
      </c>
      <c r="M1600" s="1" t="s">
        <v>36</v>
      </c>
      <c r="N1600" s="1" t="s">
        <v>37</v>
      </c>
      <c r="P1600" s="14" t="n">
        <v>113</v>
      </c>
      <c r="Q1600" s="1" t="s">
        <v>38</v>
      </c>
      <c r="R1600" s="1" t="s">
        <v>39</v>
      </c>
      <c r="S1600" s="14" t="n">
        <v>4210314</v>
      </c>
      <c r="T1600" s="1" t="s">
        <v>40</v>
      </c>
      <c r="U1600" s="16" t="n">
        <v>50</v>
      </c>
      <c r="W1600" s="16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4" t="n">
        <v>2</v>
      </c>
      <c r="B1601" s="15" t="n">
        <v>46261</v>
      </c>
      <c r="C1601" s="15" t="n">
        <v>46261</v>
      </c>
      <c r="D1601" s="14" t="n">
        <v>0</v>
      </c>
      <c r="E1601" s="1" t="s">
        <v>33</v>
      </c>
      <c r="F1601" s="14" t="n">
        <v>17</v>
      </c>
      <c r="G1601" s="1" t="s">
        <v>34</v>
      </c>
      <c r="H1601" s="14" t="n">
        <v>1110101</v>
      </c>
      <c r="I1601" s="1" t="s">
        <v>35</v>
      </c>
      <c r="J1601" s="14" t="n">
        <v>1613702</v>
      </c>
      <c r="L1601" s="14" t="n">
        <v>1613702</v>
      </c>
      <c r="M1601" s="1" t="s">
        <v>36</v>
      </c>
      <c r="N1601" s="1" t="s">
        <v>37</v>
      </c>
      <c r="P1601" s="14" t="n">
        <v>113</v>
      </c>
      <c r="Q1601" s="1" t="s">
        <v>38</v>
      </c>
      <c r="R1601" s="1" t="s">
        <v>39</v>
      </c>
      <c r="S1601" s="14" t="n">
        <v>4210314</v>
      </c>
      <c r="T1601" s="1" t="s">
        <v>40</v>
      </c>
      <c r="U1601" s="16" t="n">
        <v>70</v>
      </c>
      <c r="W1601" s="16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4" t="n">
        <v>2</v>
      </c>
      <c r="B1602" s="15" t="n">
        <v>46240</v>
      </c>
      <c r="C1602" s="15" t="n">
        <v>46261</v>
      </c>
      <c r="D1602" s="14" t="n">
        <v>1815</v>
      </c>
      <c r="E1602" s="1" t="s">
        <v>180</v>
      </c>
      <c r="F1602" s="14" t="n">
        <v>24</v>
      </c>
      <c r="G1602" s="1" t="s">
        <v>91</v>
      </c>
      <c r="H1602" s="14" t="n">
        <v>2110405</v>
      </c>
      <c r="I1602" s="1" t="s">
        <v>55</v>
      </c>
      <c r="J1602" s="14" t="n">
        <v>1508981</v>
      </c>
      <c r="L1602" s="14" t="n">
        <v>205093</v>
      </c>
      <c r="M1602" s="1" t="s">
        <v>36</v>
      </c>
      <c r="N1602" s="1" t="s">
        <v>50</v>
      </c>
      <c r="P1602" s="14" t="n">
        <v>113</v>
      </c>
      <c r="Q1602" s="1" t="s">
        <v>38</v>
      </c>
      <c r="R1602" s="1" t="s">
        <v>62</v>
      </c>
      <c r="S1602" s="14" t="n">
        <v>1130101</v>
      </c>
      <c r="T1602" s="1" t="s">
        <v>63</v>
      </c>
      <c r="U1602" s="16" t="n">
        <v>628.19</v>
      </c>
      <c r="W1602" s="16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4" t="n">
        <v>2</v>
      </c>
      <c r="B1603" s="15" t="n">
        <v>46241</v>
      </c>
      <c r="C1603" s="15" t="n">
        <v>46261</v>
      </c>
      <c r="D1603" s="14" t="n">
        <v>794</v>
      </c>
      <c r="E1603" s="1" t="s">
        <v>343</v>
      </c>
      <c r="F1603" s="14" t="n">
        <v>24</v>
      </c>
      <c r="G1603" s="1" t="s">
        <v>91</v>
      </c>
      <c r="H1603" s="14" t="n">
        <v>2110405</v>
      </c>
      <c r="I1603" s="1" t="s">
        <v>55</v>
      </c>
      <c r="J1603" s="14" t="n">
        <v>1514359</v>
      </c>
      <c r="L1603" s="14" t="n">
        <v>205999</v>
      </c>
      <c r="M1603" s="1" t="s">
        <v>36</v>
      </c>
      <c r="N1603" s="1" t="s">
        <v>50</v>
      </c>
      <c r="P1603" s="14" t="n">
        <v>113</v>
      </c>
      <c r="Q1603" s="1" t="s">
        <v>38</v>
      </c>
      <c r="R1603" s="1" t="s">
        <v>62</v>
      </c>
      <c r="S1603" s="14" t="n">
        <v>1130101</v>
      </c>
      <c r="T1603" s="1" t="s">
        <v>63</v>
      </c>
      <c r="U1603" s="16" t="n">
        <v>382.62</v>
      </c>
      <c r="W1603" s="16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4" t="n">
        <v>2</v>
      </c>
      <c r="B1604" s="15" t="n">
        <v>46241</v>
      </c>
      <c r="C1604" s="15" t="n">
        <v>46261</v>
      </c>
      <c r="D1604" s="14" t="n">
        <v>794</v>
      </c>
      <c r="E1604" s="1" t="s">
        <v>343</v>
      </c>
      <c r="F1604" s="14" t="n">
        <v>24</v>
      </c>
      <c r="G1604" s="1" t="s">
        <v>91</v>
      </c>
      <c r="H1604" s="14" t="n">
        <v>2110405</v>
      </c>
      <c r="I1604" s="1" t="s">
        <v>55</v>
      </c>
      <c r="J1604" s="14" t="n">
        <v>1514438</v>
      </c>
      <c r="L1604" s="14" t="n">
        <v>206013</v>
      </c>
      <c r="M1604" s="1" t="s">
        <v>36</v>
      </c>
      <c r="N1604" s="1" t="s">
        <v>50</v>
      </c>
      <c r="P1604" s="14" t="n">
        <v>113</v>
      </c>
      <c r="Q1604" s="1" t="s">
        <v>38</v>
      </c>
      <c r="R1604" s="1" t="s">
        <v>70</v>
      </c>
      <c r="S1604" s="14" t="n">
        <v>4210299</v>
      </c>
      <c r="T1604" s="1" t="s">
        <v>127</v>
      </c>
      <c r="U1604" s="16" t="n">
        <v>520.47</v>
      </c>
      <c r="W1604" s="16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4" t="n">
        <v>2</v>
      </c>
      <c r="B1605" s="15" t="n">
        <v>46247</v>
      </c>
      <c r="C1605" s="15" t="n">
        <v>46261</v>
      </c>
      <c r="D1605" s="14" t="n">
        <v>1608</v>
      </c>
      <c r="E1605" s="1" t="s">
        <v>224</v>
      </c>
      <c r="F1605" s="14" t="n">
        <v>24</v>
      </c>
      <c r="G1605" s="1" t="s">
        <v>91</v>
      </c>
      <c r="H1605" s="14" t="n">
        <v>2110405</v>
      </c>
      <c r="I1605" s="1" t="s">
        <v>55</v>
      </c>
      <c r="J1605" s="14" t="n">
        <v>1540761</v>
      </c>
      <c r="L1605" s="14" t="n">
        <v>210177</v>
      </c>
      <c r="M1605" s="1" t="s">
        <v>36</v>
      </c>
      <c r="N1605" s="1" t="s">
        <v>50</v>
      </c>
      <c r="P1605" s="14" t="n">
        <v>113</v>
      </c>
      <c r="Q1605" s="1" t="s">
        <v>38</v>
      </c>
      <c r="R1605" s="1" t="s">
        <v>62</v>
      </c>
      <c r="S1605" s="14" t="n">
        <v>1130101</v>
      </c>
      <c r="T1605" s="1" t="s">
        <v>63</v>
      </c>
      <c r="U1605" s="16" t="n">
        <v>692.26</v>
      </c>
      <c r="W1605" s="16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4" t="n">
        <v>2</v>
      </c>
      <c r="B1606" s="15" t="n">
        <v>46247</v>
      </c>
      <c r="C1606" s="15" t="n">
        <v>46261</v>
      </c>
      <c r="D1606" s="14" t="n">
        <v>1667</v>
      </c>
      <c r="E1606" s="1" t="s">
        <v>96</v>
      </c>
      <c r="F1606" s="14" t="n">
        <v>24</v>
      </c>
      <c r="G1606" s="1" t="s">
        <v>91</v>
      </c>
      <c r="H1606" s="14" t="n">
        <v>2110405</v>
      </c>
      <c r="I1606" s="1" t="s">
        <v>55</v>
      </c>
      <c r="J1606" s="14" t="n">
        <v>1540922</v>
      </c>
      <c r="L1606" s="14" t="n">
        <v>210242</v>
      </c>
      <c r="M1606" s="1" t="s">
        <v>36</v>
      </c>
      <c r="N1606" s="1" t="s">
        <v>50</v>
      </c>
      <c r="P1606" s="14" t="n">
        <v>113</v>
      </c>
      <c r="Q1606" s="1" t="s">
        <v>38</v>
      </c>
      <c r="R1606" s="1" t="s">
        <v>62</v>
      </c>
      <c r="S1606" s="14" t="n">
        <v>1130101</v>
      </c>
      <c r="T1606" s="1" t="s">
        <v>63</v>
      </c>
      <c r="U1606" s="16" t="n">
        <v>668.77</v>
      </c>
      <c r="W1606" s="16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4" t="n">
        <v>2</v>
      </c>
      <c r="B1607" s="15" t="n">
        <v>46247</v>
      </c>
      <c r="C1607" s="15" t="n">
        <v>46261</v>
      </c>
      <c r="D1607" s="14" t="n">
        <v>1740</v>
      </c>
      <c r="E1607" s="1" t="s">
        <v>462</v>
      </c>
      <c r="F1607" s="14" t="n">
        <v>24</v>
      </c>
      <c r="G1607" s="1" t="s">
        <v>91</v>
      </c>
      <c r="H1607" s="14" t="n">
        <v>2110405</v>
      </c>
      <c r="I1607" s="1" t="s">
        <v>55</v>
      </c>
      <c r="J1607" s="14" t="n">
        <v>1541224</v>
      </c>
      <c r="L1607" s="14" t="n">
        <v>210282</v>
      </c>
      <c r="M1607" s="1" t="s">
        <v>36</v>
      </c>
      <c r="N1607" s="1" t="s">
        <v>50</v>
      </c>
      <c r="P1607" s="14" t="n">
        <v>113</v>
      </c>
      <c r="Q1607" s="1" t="s">
        <v>38</v>
      </c>
      <c r="R1607" s="1" t="s">
        <v>62</v>
      </c>
      <c r="S1607" s="14" t="n">
        <v>1130101</v>
      </c>
      <c r="T1607" s="1" t="s">
        <v>63</v>
      </c>
      <c r="U1607" s="16" t="n">
        <v>386.74</v>
      </c>
      <c r="W1607" s="16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4" t="n">
        <v>2</v>
      </c>
      <c r="B1608" s="15" t="n">
        <v>46247</v>
      </c>
      <c r="C1608" s="15" t="n">
        <v>46261</v>
      </c>
      <c r="D1608" s="14" t="n">
        <v>1601</v>
      </c>
      <c r="E1608" s="1" t="s">
        <v>192</v>
      </c>
      <c r="F1608" s="14" t="n">
        <v>24</v>
      </c>
      <c r="G1608" s="1" t="s">
        <v>91</v>
      </c>
      <c r="H1608" s="14" t="n">
        <v>2110405</v>
      </c>
      <c r="I1608" s="1" t="s">
        <v>55</v>
      </c>
      <c r="J1608" s="14" t="n">
        <v>1543874</v>
      </c>
      <c r="L1608" s="14" t="n">
        <v>210525</v>
      </c>
      <c r="M1608" s="1" t="s">
        <v>36</v>
      </c>
      <c r="N1608" s="1" t="s">
        <v>50</v>
      </c>
      <c r="P1608" s="14" t="n">
        <v>113</v>
      </c>
      <c r="Q1608" s="1" t="s">
        <v>38</v>
      </c>
      <c r="R1608" s="1" t="s">
        <v>62</v>
      </c>
      <c r="S1608" s="14" t="n">
        <v>1130101</v>
      </c>
      <c r="T1608" s="1" t="s">
        <v>63</v>
      </c>
      <c r="U1608" s="16" t="n">
        <v>436.02</v>
      </c>
      <c r="W1608" s="16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TRIGOLAR C/FERMENTO 1KG</v>
      </c>
      <c r="AC1608" s="1" t="n">
        <v>862791</v>
      </c>
    </row>
    <row r="1609" customFormat="false" ht="12.75" hidden="false" customHeight="true" outlineLevel="0" collapsed="false">
      <c r="A1609" s="14" t="n">
        <v>2</v>
      </c>
      <c r="B1609" s="15" t="n">
        <v>46252</v>
      </c>
      <c r="C1609" s="15" t="n">
        <v>46261</v>
      </c>
      <c r="D1609" s="14" t="n">
        <v>1196</v>
      </c>
      <c r="E1609" s="1" t="s">
        <v>1423</v>
      </c>
      <c r="F1609" s="14" t="n">
        <v>24</v>
      </c>
      <c r="G1609" s="1" t="s">
        <v>91</v>
      </c>
      <c r="H1609" s="14" t="n">
        <v>2110405</v>
      </c>
      <c r="I1609" s="1" t="s">
        <v>55</v>
      </c>
      <c r="J1609" s="14" t="n">
        <v>1566579</v>
      </c>
      <c r="L1609" s="14" t="n">
        <v>213841</v>
      </c>
      <c r="M1609" s="1" t="s">
        <v>36</v>
      </c>
      <c r="N1609" s="1" t="s">
        <v>50</v>
      </c>
      <c r="P1609" s="14" t="n">
        <v>113</v>
      </c>
      <c r="Q1609" s="1" t="s">
        <v>38</v>
      </c>
      <c r="R1609" s="1" t="s">
        <v>62</v>
      </c>
      <c r="S1609" s="14" t="n">
        <v>1130101</v>
      </c>
      <c r="T1609" s="1" t="s">
        <v>63</v>
      </c>
      <c r="U1609" s="16" t="n">
        <v>855.99</v>
      </c>
      <c r="W1609" s="16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4" t="n">
        <v>2</v>
      </c>
      <c r="B1610" s="15" t="n">
        <v>46252</v>
      </c>
      <c r="C1610" s="15" t="n">
        <v>46261</v>
      </c>
      <c r="D1610" s="14" t="n">
        <v>1671</v>
      </c>
      <c r="E1610" s="1" t="s">
        <v>101</v>
      </c>
      <c r="F1610" s="14" t="n">
        <v>24</v>
      </c>
      <c r="G1610" s="1" t="s">
        <v>91</v>
      </c>
      <c r="H1610" s="14" t="n">
        <v>2110405</v>
      </c>
      <c r="I1610" s="1" t="s">
        <v>55</v>
      </c>
      <c r="J1610" s="14" t="n">
        <v>1567127</v>
      </c>
      <c r="L1610" s="14" t="n">
        <v>213978</v>
      </c>
      <c r="M1610" s="1" t="s">
        <v>36</v>
      </c>
      <c r="N1610" s="1" t="s">
        <v>50</v>
      </c>
      <c r="P1610" s="14" t="n">
        <v>113</v>
      </c>
      <c r="Q1610" s="1" t="s">
        <v>38</v>
      </c>
      <c r="R1610" s="1" t="s">
        <v>62</v>
      </c>
      <c r="S1610" s="14" t="n">
        <v>1130101</v>
      </c>
      <c r="T1610" s="1" t="s">
        <v>63</v>
      </c>
      <c r="U1610" s="16" t="n">
        <v>793.82</v>
      </c>
      <c r="W1610" s="16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4" t="n">
        <v>2</v>
      </c>
      <c r="B1611" s="15" t="n">
        <v>46254</v>
      </c>
      <c r="C1611" s="15" t="n">
        <v>46261</v>
      </c>
      <c r="D1611" s="14" t="n">
        <v>10018</v>
      </c>
      <c r="E1611" s="1" t="s">
        <v>243</v>
      </c>
      <c r="F1611" s="14" t="n">
        <v>34</v>
      </c>
      <c r="G1611" s="1" t="s">
        <v>110</v>
      </c>
      <c r="H1611" s="14" t="n">
        <v>2110405</v>
      </c>
      <c r="I1611" s="1" t="s">
        <v>55</v>
      </c>
      <c r="J1611" s="14" t="n">
        <v>1577576</v>
      </c>
      <c r="L1611" s="14" t="n">
        <v>215690</v>
      </c>
      <c r="M1611" s="1" t="s">
        <v>36</v>
      </c>
      <c r="N1611" s="1" t="s">
        <v>50</v>
      </c>
      <c r="P1611" s="14" t="n">
        <v>113</v>
      </c>
      <c r="Q1611" s="1" t="s">
        <v>38</v>
      </c>
      <c r="R1611" s="1" t="s">
        <v>62</v>
      </c>
      <c r="S1611" s="14" t="n">
        <v>1130101</v>
      </c>
      <c r="T1611" s="1" t="s">
        <v>63</v>
      </c>
      <c r="U1611" s="16" t="n">
        <v>1734.8</v>
      </c>
      <c r="W1611" s="16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46261</v>
      </c>
      <c r="D1612" s="14" t="n">
        <v>642</v>
      </c>
      <c r="E1612" s="1" t="s">
        <v>144</v>
      </c>
      <c r="F1612" s="14" t="n">
        <v>24</v>
      </c>
      <c r="G1612" s="1" t="s">
        <v>91</v>
      </c>
      <c r="H1612" s="14" t="n">
        <v>2110405</v>
      </c>
      <c r="I1612" s="1" t="s">
        <v>55</v>
      </c>
      <c r="J1612" s="14" t="n">
        <v>1599474</v>
      </c>
      <c r="L1612" s="14" t="n">
        <v>218956</v>
      </c>
      <c r="M1612" s="1" t="s">
        <v>36</v>
      </c>
      <c r="N1612" s="1" t="s">
        <v>50</v>
      </c>
      <c r="P1612" s="14" t="n">
        <v>113</v>
      </c>
      <c r="Q1612" s="1" t="s">
        <v>38</v>
      </c>
      <c r="R1612" s="1" t="s">
        <v>62</v>
      </c>
      <c r="S1612" s="14" t="n">
        <v>1130101</v>
      </c>
      <c r="T1612" s="1" t="s">
        <v>63</v>
      </c>
      <c r="U1612" s="16" t="n">
        <v>240</v>
      </c>
      <c r="W1612" s="16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4" t="n">
        <v>2</v>
      </c>
      <c r="B1613" s="15" t="n">
        <v>46261</v>
      </c>
      <c r="C1613" s="15" t="n">
        <v>46261</v>
      </c>
      <c r="D1613" s="14" t="n">
        <v>48</v>
      </c>
      <c r="E1613" s="1" t="s">
        <v>146</v>
      </c>
      <c r="F1613" s="14" t="n">
        <v>13</v>
      </c>
      <c r="G1613" s="1" t="s">
        <v>147</v>
      </c>
      <c r="H1613" s="14" t="n">
        <v>2110101</v>
      </c>
      <c r="I1613" s="1" t="s">
        <v>48</v>
      </c>
      <c r="J1613" s="14" t="n">
        <v>1609212</v>
      </c>
      <c r="L1613" s="14" t="n">
        <v>2635</v>
      </c>
      <c r="M1613" s="1" t="s">
        <v>36</v>
      </c>
      <c r="N1613" s="1" t="s">
        <v>68</v>
      </c>
      <c r="P1613" s="14" t="n">
        <v>113</v>
      </c>
      <c r="Q1613" s="1" t="s">
        <v>38</v>
      </c>
      <c r="R1613" s="1" t="s">
        <v>62</v>
      </c>
      <c r="S1613" s="14" t="n">
        <v>1130101</v>
      </c>
      <c r="T1613" s="1" t="s">
        <v>63</v>
      </c>
      <c r="U1613" s="16" t="n">
        <v>225</v>
      </c>
      <c r="W1613" s="16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46261</v>
      </c>
      <c r="C1614" s="15" t="n">
        <v>46261</v>
      </c>
      <c r="D1614" s="14" t="n">
        <v>1695</v>
      </c>
      <c r="E1614" s="1" t="s">
        <v>392</v>
      </c>
      <c r="F1614" s="14" t="n">
        <v>34</v>
      </c>
      <c r="G1614" s="1" t="s">
        <v>110</v>
      </c>
      <c r="H1614" s="14" t="n">
        <v>2110405</v>
      </c>
      <c r="I1614" s="1" t="s">
        <v>55</v>
      </c>
      <c r="J1614" s="14" t="n">
        <v>1609832</v>
      </c>
      <c r="L1614" s="14" t="n">
        <v>220669</v>
      </c>
      <c r="M1614" s="1" t="s">
        <v>36</v>
      </c>
      <c r="N1614" s="1" t="s">
        <v>50</v>
      </c>
      <c r="P1614" s="14" t="n">
        <v>113</v>
      </c>
      <c r="Q1614" s="1" t="s">
        <v>38</v>
      </c>
      <c r="R1614" s="1" t="s">
        <v>62</v>
      </c>
      <c r="S1614" s="14" t="n">
        <v>1130101</v>
      </c>
      <c r="T1614" s="1" t="s">
        <v>63</v>
      </c>
      <c r="U1614" s="16" t="n">
        <v>610.06</v>
      </c>
      <c r="W1614" s="16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46261</v>
      </c>
      <c r="C1615" s="15" t="n">
        <v>46261</v>
      </c>
      <c r="D1615" s="14" t="n">
        <v>10096</v>
      </c>
      <c r="E1615" s="1" t="s">
        <v>624</v>
      </c>
      <c r="F1615" s="14" t="n">
        <v>13</v>
      </c>
      <c r="G1615" s="1" t="s">
        <v>147</v>
      </c>
      <c r="H1615" s="14" t="n">
        <v>2110405</v>
      </c>
      <c r="I1615" s="1" t="s">
        <v>55</v>
      </c>
      <c r="J1615" s="14" t="n">
        <v>1613667</v>
      </c>
      <c r="L1615" s="14" t="n">
        <v>221241</v>
      </c>
      <c r="M1615" s="1" t="s">
        <v>36</v>
      </c>
      <c r="N1615" s="1" t="s">
        <v>50</v>
      </c>
      <c r="P1615" s="14" t="n">
        <v>113</v>
      </c>
      <c r="Q1615" s="1" t="s">
        <v>38</v>
      </c>
      <c r="R1615" s="1" t="s">
        <v>62</v>
      </c>
      <c r="S1615" s="14" t="n">
        <v>1130101</v>
      </c>
      <c r="T1615" s="1" t="s">
        <v>63</v>
      </c>
      <c r="U1615" s="16" t="n">
        <v>140</v>
      </c>
      <c r="W1615" s="16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4" t="n">
        <v>2</v>
      </c>
      <c r="B1616" s="15" t="n">
        <v>46262</v>
      </c>
      <c r="C1616" s="15" t="n">
        <v>46262</v>
      </c>
      <c r="D1616" s="14" t="n">
        <v>0</v>
      </c>
      <c r="E1616" s="1" t="s">
        <v>33</v>
      </c>
      <c r="F1616" s="14" t="n">
        <v>17</v>
      </c>
      <c r="G1616" s="1" t="s">
        <v>34</v>
      </c>
      <c r="H1616" s="14" t="n">
        <v>1110101</v>
      </c>
      <c r="I1616" s="1" t="s">
        <v>35</v>
      </c>
      <c r="J1616" s="14" t="n">
        <v>1629952</v>
      </c>
      <c r="L1616" s="14" t="n">
        <v>1629952</v>
      </c>
      <c r="M1616" s="1" t="s">
        <v>36</v>
      </c>
      <c r="N1616" s="1" t="s">
        <v>37</v>
      </c>
      <c r="P1616" s="14" t="n">
        <v>113</v>
      </c>
      <c r="Q1616" s="1" t="s">
        <v>38</v>
      </c>
      <c r="R1616" s="1" t="s">
        <v>39</v>
      </c>
      <c r="S1616" s="14" t="n">
        <v>4210314</v>
      </c>
      <c r="T1616" s="1" t="s">
        <v>40</v>
      </c>
      <c r="U1616" s="16" t="n">
        <v>50</v>
      </c>
      <c r="W1616" s="16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4" t="n">
        <v>2</v>
      </c>
      <c r="B1617" s="15" t="n">
        <v>46262</v>
      </c>
      <c r="C1617" s="15" t="n">
        <v>46262</v>
      </c>
      <c r="D1617" s="14" t="n">
        <v>0</v>
      </c>
      <c r="E1617" s="1" t="s">
        <v>33</v>
      </c>
      <c r="F1617" s="14" t="n">
        <v>17</v>
      </c>
      <c r="G1617" s="1" t="s">
        <v>34</v>
      </c>
      <c r="H1617" s="14" t="n">
        <v>1110101</v>
      </c>
      <c r="I1617" s="1" t="s">
        <v>35</v>
      </c>
      <c r="J1617" s="14" t="n">
        <v>1629953</v>
      </c>
      <c r="L1617" s="14" t="n">
        <v>1629953</v>
      </c>
      <c r="M1617" s="1" t="s">
        <v>36</v>
      </c>
      <c r="N1617" s="1" t="s">
        <v>37</v>
      </c>
      <c r="P1617" s="14" t="n">
        <v>113</v>
      </c>
      <c r="Q1617" s="1" t="s">
        <v>38</v>
      </c>
      <c r="R1617" s="1" t="s">
        <v>39</v>
      </c>
      <c r="S1617" s="14" t="n">
        <v>4210314</v>
      </c>
      <c r="T1617" s="1" t="s">
        <v>40</v>
      </c>
      <c r="U1617" s="16" t="n">
        <v>70</v>
      </c>
      <c r="W1617" s="16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4" t="n">
        <v>2</v>
      </c>
      <c r="B1618" s="15" t="n">
        <v>46262</v>
      </c>
      <c r="C1618" s="15" t="n">
        <v>46262</v>
      </c>
      <c r="D1618" s="14" t="n">
        <v>0</v>
      </c>
      <c r="E1618" s="1" t="s">
        <v>33</v>
      </c>
      <c r="F1618" s="14" t="n">
        <v>17</v>
      </c>
      <c r="G1618" s="1" t="s">
        <v>34</v>
      </c>
      <c r="H1618" s="14" t="n">
        <v>1110101</v>
      </c>
      <c r="I1618" s="1" t="s">
        <v>35</v>
      </c>
      <c r="J1618" s="14" t="n">
        <v>1629954</v>
      </c>
      <c r="L1618" s="14" t="n">
        <v>1629954</v>
      </c>
      <c r="M1618" s="1" t="s">
        <v>36</v>
      </c>
      <c r="N1618" s="1" t="s">
        <v>37</v>
      </c>
      <c r="P1618" s="14" t="n">
        <v>113</v>
      </c>
      <c r="Q1618" s="1" t="s">
        <v>38</v>
      </c>
      <c r="R1618" s="1" t="s">
        <v>55</v>
      </c>
      <c r="S1618" s="14" t="n">
        <v>2110405</v>
      </c>
      <c r="T1618" s="1" t="s">
        <v>55</v>
      </c>
      <c r="U1618" s="16" t="n">
        <v>160.32</v>
      </c>
      <c r="W1618" s="16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4" t="n">
        <v>2</v>
      </c>
      <c r="B1619" s="15" t="n">
        <v>46262</v>
      </c>
      <c r="C1619" s="15" t="n">
        <v>46262</v>
      </c>
      <c r="D1619" s="14" t="n">
        <v>0</v>
      </c>
      <c r="E1619" s="1" t="s">
        <v>33</v>
      </c>
      <c r="F1619" s="14" t="n">
        <v>17</v>
      </c>
      <c r="G1619" s="1" t="s">
        <v>34</v>
      </c>
      <c r="H1619" s="14" t="n">
        <v>1110101</v>
      </c>
      <c r="I1619" s="1" t="s">
        <v>35</v>
      </c>
      <c r="J1619" s="14" t="n">
        <v>1646145</v>
      </c>
      <c r="L1619" s="14" t="n">
        <v>1646145</v>
      </c>
      <c r="M1619" s="1" t="s">
        <v>36</v>
      </c>
      <c r="N1619" s="1" t="s">
        <v>37</v>
      </c>
      <c r="P1619" s="14" t="n">
        <v>113</v>
      </c>
      <c r="Q1619" s="1" t="s">
        <v>38</v>
      </c>
      <c r="R1619" s="1" t="s">
        <v>70</v>
      </c>
      <c r="S1619" s="14" t="n">
        <v>4210227</v>
      </c>
      <c r="T1619" s="1" t="s">
        <v>77</v>
      </c>
      <c r="U1619" s="16" t="n">
        <v>300</v>
      </c>
      <c r="W1619" s="16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46244</v>
      </c>
      <c r="C1620" s="15" t="n">
        <v>46262</v>
      </c>
      <c r="D1620" s="14" t="n">
        <v>1666</v>
      </c>
      <c r="E1620" s="1" t="s">
        <v>229</v>
      </c>
      <c r="F1620" s="14" t="n">
        <v>24</v>
      </c>
      <c r="G1620" s="1" t="s">
        <v>91</v>
      </c>
      <c r="H1620" s="14" t="n">
        <v>2110405</v>
      </c>
      <c r="I1620" s="1" t="s">
        <v>55</v>
      </c>
      <c r="J1620" s="14" t="n">
        <v>1529119</v>
      </c>
      <c r="L1620" s="14" t="n">
        <v>207951</v>
      </c>
      <c r="M1620" s="1" t="s">
        <v>36</v>
      </c>
      <c r="N1620" s="1" t="s">
        <v>50</v>
      </c>
      <c r="P1620" s="14" t="n">
        <v>113</v>
      </c>
      <c r="Q1620" s="1" t="s">
        <v>38</v>
      </c>
      <c r="R1620" s="1" t="s">
        <v>62</v>
      </c>
      <c r="S1620" s="14" t="n">
        <v>1130101</v>
      </c>
      <c r="T1620" s="1" t="s">
        <v>63</v>
      </c>
      <c r="U1620" s="16" t="n">
        <v>4605.48</v>
      </c>
      <c r="W1620" s="16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4" t="n">
        <v>2</v>
      </c>
      <c r="B1621" s="15" t="n">
        <v>46248</v>
      </c>
      <c r="C1621" s="15" t="n">
        <v>46262</v>
      </c>
      <c r="D1621" s="14" t="n">
        <v>1705</v>
      </c>
      <c r="E1621" s="1" t="s">
        <v>131</v>
      </c>
      <c r="F1621" s="14" t="n">
        <v>24</v>
      </c>
      <c r="G1621" s="1" t="s">
        <v>91</v>
      </c>
      <c r="H1621" s="14" t="n">
        <v>2110405</v>
      </c>
      <c r="I1621" s="1" t="s">
        <v>55</v>
      </c>
      <c r="J1621" s="14" t="n">
        <v>1546022</v>
      </c>
      <c r="L1621" s="14" t="n">
        <v>211208</v>
      </c>
      <c r="M1621" s="1" t="s">
        <v>36</v>
      </c>
      <c r="N1621" s="1" t="s">
        <v>50</v>
      </c>
      <c r="P1621" s="14" t="n">
        <v>113</v>
      </c>
      <c r="Q1621" s="1" t="s">
        <v>38</v>
      </c>
      <c r="R1621" s="1" t="s">
        <v>62</v>
      </c>
      <c r="S1621" s="14" t="n">
        <v>1130101</v>
      </c>
      <c r="T1621" s="1" t="s">
        <v>63</v>
      </c>
      <c r="U1621" s="16" t="n">
        <v>50.85</v>
      </c>
      <c r="W1621" s="16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4" t="n">
        <v>2</v>
      </c>
      <c r="B1622" s="15" t="n">
        <v>46248</v>
      </c>
      <c r="C1622" s="15" t="n">
        <v>46262</v>
      </c>
      <c r="D1622" s="14" t="n">
        <v>1705</v>
      </c>
      <c r="E1622" s="1" t="s">
        <v>131</v>
      </c>
      <c r="F1622" s="14" t="n">
        <v>24</v>
      </c>
      <c r="G1622" s="1" t="s">
        <v>91</v>
      </c>
      <c r="H1622" s="14" t="n">
        <v>2110405</v>
      </c>
      <c r="I1622" s="1" t="s">
        <v>55</v>
      </c>
      <c r="J1622" s="14" t="n">
        <v>1546035</v>
      </c>
      <c r="L1622" s="14" t="n">
        <v>211216</v>
      </c>
      <c r="M1622" s="1" t="s">
        <v>36</v>
      </c>
      <c r="N1622" s="1" t="s">
        <v>50</v>
      </c>
      <c r="P1622" s="14" t="n">
        <v>113</v>
      </c>
      <c r="Q1622" s="1" t="s">
        <v>38</v>
      </c>
      <c r="R1622" s="1" t="s">
        <v>62</v>
      </c>
      <c r="S1622" s="14" t="n">
        <v>1130101</v>
      </c>
      <c r="T1622" s="1" t="s">
        <v>63</v>
      </c>
      <c r="U1622" s="16" t="n">
        <v>620.26</v>
      </c>
      <c r="W1622" s="16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4" t="n">
        <v>2</v>
      </c>
      <c r="B1623" s="15" t="n">
        <v>46248</v>
      </c>
      <c r="C1623" s="15" t="n">
        <v>46262</v>
      </c>
      <c r="D1623" s="14" t="n">
        <v>1705</v>
      </c>
      <c r="E1623" s="1" t="s">
        <v>131</v>
      </c>
      <c r="F1623" s="14" t="n">
        <v>24</v>
      </c>
      <c r="G1623" s="1" t="s">
        <v>91</v>
      </c>
      <c r="H1623" s="14" t="n">
        <v>2110405</v>
      </c>
      <c r="I1623" s="1" t="s">
        <v>55</v>
      </c>
      <c r="J1623" s="14" t="n">
        <v>1546067</v>
      </c>
      <c r="L1623" s="14" t="n">
        <v>211225</v>
      </c>
      <c r="M1623" s="1" t="s">
        <v>36</v>
      </c>
      <c r="N1623" s="1" t="s">
        <v>50</v>
      </c>
      <c r="P1623" s="14" t="n">
        <v>113</v>
      </c>
      <c r="Q1623" s="1" t="s">
        <v>38</v>
      </c>
      <c r="R1623" s="1" t="s">
        <v>62</v>
      </c>
      <c r="S1623" s="14" t="n">
        <v>1130101</v>
      </c>
      <c r="T1623" s="1" t="s">
        <v>63</v>
      </c>
      <c r="U1623" s="16" t="n">
        <v>2148.12</v>
      </c>
      <c r="W1623" s="16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4" t="n">
        <v>2</v>
      </c>
      <c r="B1624" s="15" t="n">
        <v>46252</v>
      </c>
      <c r="C1624" s="15" t="n">
        <v>46262</v>
      </c>
      <c r="D1624" s="14" t="n">
        <v>1699</v>
      </c>
      <c r="E1624" s="1" t="s">
        <v>231</v>
      </c>
      <c r="F1624" s="14" t="n">
        <v>24</v>
      </c>
      <c r="G1624" s="1" t="s">
        <v>91</v>
      </c>
      <c r="H1624" s="14" t="n">
        <v>2110405</v>
      </c>
      <c r="I1624" s="1" t="s">
        <v>55</v>
      </c>
      <c r="J1624" s="14" t="n">
        <v>1568208</v>
      </c>
      <c r="L1624" s="14" t="n">
        <v>214137</v>
      </c>
      <c r="M1624" s="1" t="s">
        <v>36</v>
      </c>
      <c r="N1624" s="1" t="s">
        <v>50</v>
      </c>
      <c r="P1624" s="14" t="n">
        <v>113</v>
      </c>
      <c r="Q1624" s="1" t="s">
        <v>38</v>
      </c>
      <c r="R1624" s="1" t="s">
        <v>62</v>
      </c>
      <c r="S1624" s="14" t="n">
        <v>1130101</v>
      </c>
      <c r="T1624" s="1" t="s">
        <v>63</v>
      </c>
      <c r="U1624" s="16" t="n">
        <v>474.75</v>
      </c>
      <c r="W1624" s="16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4" t="n">
        <v>2</v>
      </c>
      <c r="B1625" s="15" t="n">
        <v>46253</v>
      </c>
      <c r="C1625" s="15" t="n">
        <v>46262</v>
      </c>
      <c r="D1625" s="14" t="n">
        <v>1723</v>
      </c>
      <c r="E1625" s="1" t="s">
        <v>373</v>
      </c>
      <c r="F1625" s="14" t="n">
        <v>24</v>
      </c>
      <c r="G1625" s="1" t="s">
        <v>91</v>
      </c>
      <c r="H1625" s="14" t="n">
        <v>2110405</v>
      </c>
      <c r="I1625" s="1" t="s">
        <v>55</v>
      </c>
      <c r="J1625" s="14" t="n">
        <v>1572402</v>
      </c>
      <c r="L1625" s="14" t="n">
        <v>214810</v>
      </c>
      <c r="M1625" s="1" t="s">
        <v>36</v>
      </c>
      <c r="N1625" s="1" t="s">
        <v>50</v>
      </c>
      <c r="P1625" s="14" t="n">
        <v>113</v>
      </c>
      <c r="Q1625" s="1" t="s">
        <v>38</v>
      </c>
      <c r="R1625" s="1" t="s">
        <v>62</v>
      </c>
      <c r="S1625" s="14" t="n">
        <v>1130101</v>
      </c>
      <c r="T1625" s="1" t="s">
        <v>63</v>
      </c>
      <c r="U1625" s="16" t="n">
        <v>2334.75</v>
      </c>
      <c r="W1625" s="16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4" t="n">
        <v>2</v>
      </c>
      <c r="B1626" s="15" t="n">
        <v>46255</v>
      </c>
      <c r="C1626" s="15" t="n">
        <v>46262</v>
      </c>
      <c r="D1626" s="14" t="n">
        <v>1292</v>
      </c>
      <c r="E1626" s="1" t="s">
        <v>205</v>
      </c>
      <c r="F1626" s="14" t="n">
        <v>24</v>
      </c>
      <c r="G1626" s="1" t="s">
        <v>91</v>
      </c>
      <c r="H1626" s="14" t="n">
        <v>2110405</v>
      </c>
      <c r="I1626" s="1" t="s">
        <v>55</v>
      </c>
      <c r="J1626" s="14" t="n">
        <v>1580953</v>
      </c>
      <c r="L1626" s="14" t="n">
        <v>216244</v>
      </c>
      <c r="M1626" s="1" t="s">
        <v>36</v>
      </c>
      <c r="N1626" s="1" t="s">
        <v>50</v>
      </c>
      <c r="P1626" s="14" t="n">
        <v>113</v>
      </c>
      <c r="Q1626" s="1" t="s">
        <v>38</v>
      </c>
      <c r="R1626" s="1" t="s">
        <v>62</v>
      </c>
      <c r="S1626" s="14" t="n">
        <v>1130101</v>
      </c>
      <c r="T1626" s="1" t="s">
        <v>63</v>
      </c>
      <c r="U1626" s="16" t="n">
        <v>814.25</v>
      </c>
      <c r="W1626" s="16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4" t="n">
        <v>2</v>
      </c>
      <c r="B1627" s="15" t="n">
        <v>46255</v>
      </c>
      <c r="C1627" s="15" t="n">
        <v>46262</v>
      </c>
      <c r="D1627" s="14" t="n">
        <v>48</v>
      </c>
      <c r="E1627" s="1" t="s">
        <v>146</v>
      </c>
      <c r="F1627" s="14" t="n">
        <v>34</v>
      </c>
      <c r="G1627" s="1" t="s">
        <v>110</v>
      </c>
      <c r="H1627" s="14" t="n">
        <v>2110101</v>
      </c>
      <c r="I1627" s="1" t="s">
        <v>48</v>
      </c>
      <c r="J1627" s="14" t="n">
        <v>1582083</v>
      </c>
      <c r="L1627" s="14" t="n">
        <v>2624</v>
      </c>
      <c r="M1627" s="1" t="s">
        <v>36</v>
      </c>
      <c r="N1627" s="1" t="s">
        <v>68</v>
      </c>
      <c r="P1627" s="14" t="n">
        <v>113</v>
      </c>
      <c r="Q1627" s="1" t="s">
        <v>38</v>
      </c>
      <c r="R1627" s="1" t="s">
        <v>62</v>
      </c>
      <c r="S1627" s="14" t="n">
        <v>1130101</v>
      </c>
      <c r="T1627" s="1" t="s">
        <v>63</v>
      </c>
      <c r="U1627" s="16" t="n">
        <v>1383</v>
      </c>
      <c r="W1627" s="16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46256</v>
      </c>
      <c r="C1628" s="15" t="n">
        <v>46262</v>
      </c>
      <c r="D1628" s="14" t="n">
        <v>1666</v>
      </c>
      <c r="E1628" s="1" t="s">
        <v>229</v>
      </c>
      <c r="F1628" s="14" t="n">
        <v>24</v>
      </c>
      <c r="G1628" s="1" t="s">
        <v>91</v>
      </c>
      <c r="H1628" s="14" t="n">
        <v>2110405</v>
      </c>
      <c r="I1628" s="1" t="s">
        <v>55</v>
      </c>
      <c r="J1628" s="14" t="n">
        <v>1585290</v>
      </c>
      <c r="L1628" s="14" t="n">
        <v>216888</v>
      </c>
      <c r="M1628" s="1" t="s">
        <v>36</v>
      </c>
      <c r="N1628" s="1" t="s">
        <v>50</v>
      </c>
      <c r="P1628" s="14" t="n">
        <v>113</v>
      </c>
      <c r="Q1628" s="1" t="s">
        <v>38</v>
      </c>
      <c r="R1628" s="1" t="s">
        <v>62</v>
      </c>
      <c r="S1628" s="14" t="n">
        <v>1130101</v>
      </c>
      <c r="T1628" s="1" t="s">
        <v>63</v>
      </c>
      <c r="U1628" s="16" t="n">
        <v>5860.74</v>
      </c>
      <c r="W1628" s="16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4" t="n">
        <v>2</v>
      </c>
      <c r="B1629" s="15" t="n">
        <v>46262</v>
      </c>
      <c r="C1629" s="15" t="n">
        <v>46262</v>
      </c>
      <c r="D1629" s="14" t="n">
        <v>12</v>
      </c>
      <c r="E1629" s="1" t="s">
        <v>54</v>
      </c>
      <c r="F1629" s="14" t="n">
        <v>34</v>
      </c>
      <c r="G1629" s="1" t="s">
        <v>110</v>
      </c>
      <c r="H1629" s="14" t="n">
        <v>2110405</v>
      </c>
      <c r="I1629" s="1" t="s">
        <v>55</v>
      </c>
      <c r="J1629" s="14" t="n">
        <v>1613912</v>
      </c>
      <c r="L1629" s="14" t="n">
        <v>221306</v>
      </c>
      <c r="M1629" s="1" t="s">
        <v>36</v>
      </c>
      <c r="N1629" s="1" t="s">
        <v>50</v>
      </c>
      <c r="P1629" s="14" t="n">
        <v>101</v>
      </c>
      <c r="Q1629" s="1" t="s">
        <v>56</v>
      </c>
      <c r="R1629" s="1" t="s">
        <v>39</v>
      </c>
      <c r="S1629" s="14" t="n">
        <v>4210314</v>
      </c>
      <c r="T1629" s="1" t="s">
        <v>40</v>
      </c>
      <c r="U1629" s="16" t="n">
        <v>970</v>
      </c>
      <c r="W1629" s="16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46262</v>
      </c>
      <c r="C1630" s="15" t="n">
        <v>46262</v>
      </c>
      <c r="D1630" s="14" t="n">
        <v>48</v>
      </c>
      <c r="E1630" s="1" t="s">
        <v>146</v>
      </c>
      <c r="F1630" s="14" t="n">
        <v>34</v>
      </c>
      <c r="G1630" s="1" t="s">
        <v>110</v>
      </c>
      <c r="H1630" s="14" t="n">
        <v>2110101</v>
      </c>
      <c r="I1630" s="1" t="s">
        <v>48</v>
      </c>
      <c r="J1630" s="14" t="n">
        <v>1614644</v>
      </c>
      <c r="L1630" s="14" t="n">
        <v>2636</v>
      </c>
      <c r="M1630" s="1" t="s">
        <v>36</v>
      </c>
      <c r="N1630" s="1" t="s">
        <v>68</v>
      </c>
      <c r="P1630" s="14" t="n">
        <v>113</v>
      </c>
      <c r="Q1630" s="1" t="s">
        <v>38</v>
      </c>
      <c r="R1630" s="1" t="s">
        <v>62</v>
      </c>
      <c r="S1630" s="14" t="n">
        <v>1130101</v>
      </c>
      <c r="T1630" s="1" t="s">
        <v>63</v>
      </c>
      <c r="U1630" s="16" t="n">
        <v>200</v>
      </c>
      <c r="W1630" s="16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4" t="n">
        <v>2</v>
      </c>
      <c r="B1631" s="15" t="n">
        <v>46262</v>
      </c>
      <c r="C1631" s="15" t="n">
        <v>46262</v>
      </c>
      <c r="D1631" s="14" t="n">
        <v>1783</v>
      </c>
      <c r="E1631" s="1" t="s">
        <v>356</v>
      </c>
      <c r="F1631" s="14" t="n">
        <v>13</v>
      </c>
      <c r="G1631" s="1" t="s">
        <v>147</v>
      </c>
      <c r="H1631" s="14" t="n">
        <v>2110405</v>
      </c>
      <c r="I1631" s="1" t="s">
        <v>55</v>
      </c>
      <c r="J1631" s="14" t="n">
        <v>1614652</v>
      </c>
      <c r="L1631" s="14" t="n">
        <v>221475</v>
      </c>
      <c r="M1631" s="1" t="s">
        <v>36</v>
      </c>
      <c r="N1631" s="1" t="s">
        <v>50</v>
      </c>
      <c r="P1631" s="14" t="n">
        <v>113</v>
      </c>
      <c r="Q1631" s="1" t="s">
        <v>38</v>
      </c>
      <c r="R1631" s="1" t="s">
        <v>62</v>
      </c>
      <c r="S1631" s="14" t="n">
        <v>1130101</v>
      </c>
      <c r="T1631" s="1" t="s">
        <v>63</v>
      </c>
      <c r="U1631" s="16" t="n">
        <v>160.32</v>
      </c>
      <c r="W1631" s="16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4" t="n">
        <v>2</v>
      </c>
      <c r="B1632" s="15" t="n">
        <v>46262</v>
      </c>
      <c r="C1632" s="15" t="n">
        <v>46262</v>
      </c>
      <c r="D1632" s="14" t="n">
        <v>48</v>
      </c>
      <c r="E1632" s="1" t="s">
        <v>146</v>
      </c>
      <c r="F1632" s="14" t="n">
        <v>34</v>
      </c>
      <c r="G1632" s="1" t="s">
        <v>110</v>
      </c>
      <c r="H1632" s="14" t="n">
        <v>2110101</v>
      </c>
      <c r="I1632" s="1" t="s">
        <v>48</v>
      </c>
      <c r="J1632" s="14" t="n">
        <v>1614784</v>
      </c>
      <c r="L1632" s="14" t="n">
        <v>2637</v>
      </c>
      <c r="M1632" s="1" t="s">
        <v>36</v>
      </c>
      <c r="N1632" s="1" t="s">
        <v>68</v>
      </c>
      <c r="P1632" s="14" t="n">
        <v>113</v>
      </c>
      <c r="Q1632" s="1" t="s">
        <v>38</v>
      </c>
      <c r="R1632" s="1" t="s">
        <v>62</v>
      </c>
      <c r="S1632" s="14" t="n">
        <v>1130101</v>
      </c>
      <c r="T1632" s="1" t="s">
        <v>63</v>
      </c>
      <c r="U1632" s="16" t="n">
        <v>1457.5</v>
      </c>
      <c r="W1632" s="16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4" t="n">
        <v>2</v>
      </c>
      <c r="B1633" s="15" t="n">
        <v>46262</v>
      </c>
      <c r="C1633" s="15" t="n">
        <v>46262</v>
      </c>
      <c r="D1633" s="14" t="n">
        <v>1037</v>
      </c>
      <c r="E1633" s="1" t="s">
        <v>153</v>
      </c>
      <c r="F1633" s="14" t="n">
        <v>34</v>
      </c>
      <c r="G1633" s="1" t="s">
        <v>110</v>
      </c>
      <c r="H1633" s="14" t="n">
        <v>2110405</v>
      </c>
      <c r="I1633" s="1" t="s">
        <v>55</v>
      </c>
      <c r="J1633" s="14" t="n">
        <v>1614809</v>
      </c>
      <c r="L1633" s="14" t="n">
        <v>221504</v>
      </c>
      <c r="M1633" s="1" t="s">
        <v>36</v>
      </c>
      <c r="N1633" s="1" t="s">
        <v>50</v>
      </c>
      <c r="P1633" s="14" t="n">
        <v>113</v>
      </c>
      <c r="Q1633" s="1" t="s">
        <v>38</v>
      </c>
      <c r="R1633" s="1" t="s">
        <v>62</v>
      </c>
      <c r="S1633" s="14" t="n">
        <v>1130101</v>
      </c>
      <c r="T1633" s="1" t="s">
        <v>63</v>
      </c>
      <c r="U1633" s="16" t="n">
        <v>380</v>
      </c>
      <c r="W1633" s="16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4" t="n">
        <v>2</v>
      </c>
      <c r="B1634" s="15" t="n">
        <v>46263</v>
      </c>
      <c r="C1634" s="15" t="n">
        <v>46263</v>
      </c>
      <c r="D1634" s="14" t="n">
        <v>0</v>
      </c>
      <c r="E1634" s="1" t="s">
        <v>33</v>
      </c>
      <c r="F1634" s="14" t="n">
        <v>17</v>
      </c>
      <c r="G1634" s="1" t="s">
        <v>34</v>
      </c>
      <c r="H1634" s="14" t="n">
        <v>1110101</v>
      </c>
      <c r="I1634" s="1" t="s">
        <v>35</v>
      </c>
      <c r="J1634" s="14" t="n">
        <v>1629984</v>
      </c>
      <c r="L1634" s="14" t="n">
        <v>1629984</v>
      </c>
      <c r="M1634" s="1" t="s">
        <v>36</v>
      </c>
      <c r="N1634" s="1" t="s">
        <v>37</v>
      </c>
      <c r="P1634" s="14" t="n">
        <v>113</v>
      </c>
      <c r="Q1634" s="1" t="s">
        <v>38</v>
      </c>
      <c r="R1634" s="1" t="s">
        <v>55</v>
      </c>
      <c r="S1634" s="14" t="n">
        <v>2110405</v>
      </c>
      <c r="T1634" s="1" t="s">
        <v>55</v>
      </c>
      <c r="U1634" s="16" t="n">
        <v>140</v>
      </c>
      <c r="W1634" s="16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4" t="n">
        <v>2</v>
      </c>
      <c r="B1635" s="15" t="n">
        <v>46263</v>
      </c>
      <c r="C1635" s="15" t="n">
        <v>46263</v>
      </c>
      <c r="D1635" s="14" t="n">
        <v>0</v>
      </c>
      <c r="E1635" s="1" t="s">
        <v>33</v>
      </c>
      <c r="F1635" s="14" t="n">
        <v>17</v>
      </c>
      <c r="G1635" s="1" t="s">
        <v>34</v>
      </c>
      <c r="H1635" s="14" t="n">
        <v>1110101</v>
      </c>
      <c r="I1635" s="1" t="s">
        <v>35</v>
      </c>
      <c r="J1635" s="14" t="n">
        <v>1629987</v>
      </c>
      <c r="L1635" s="14" t="n">
        <v>1629987</v>
      </c>
      <c r="M1635" s="1" t="s">
        <v>36</v>
      </c>
      <c r="N1635" s="1" t="s">
        <v>37</v>
      </c>
      <c r="P1635" s="14" t="n">
        <v>113</v>
      </c>
      <c r="Q1635" s="1" t="s">
        <v>38</v>
      </c>
      <c r="R1635" s="1" t="s">
        <v>214</v>
      </c>
      <c r="S1635" s="14" t="n">
        <v>2110101</v>
      </c>
      <c r="T1635" s="1" t="s">
        <v>48</v>
      </c>
      <c r="U1635" s="16" t="n">
        <v>300</v>
      </c>
      <c r="W1635" s="16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4" t="n">
        <v>2</v>
      </c>
      <c r="B1636" s="15" t="n">
        <v>46263</v>
      </c>
      <c r="C1636" s="15" t="n">
        <v>46263</v>
      </c>
      <c r="D1636" s="14" t="n">
        <v>0</v>
      </c>
      <c r="E1636" s="1" t="s">
        <v>33</v>
      </c>
      <c r="F1636" s="14" t="n">
        <v>17</v>
      </c>
      <c r="G1636" s="1" t="s">
        <v>34</v>
      </c>
      <c r="H1636" s="14" t="n">
        <v>1110101</v>
      </c>
      <c r="I1636" s="1" t="s">
        <v>35</v>
      </c>
      <c r="J1636" s="14" t="n">
        <v>1629989</v>
      </c>
      <c r="L1636" s="14" t="n">
        <v>1629989</v>
      </c>
      <c r="M1636" s="1" t="s">
        <v>36</v>
      </c>
      <c r="N1636" s="1" t="s">
        <v>37</v>
      </c>
      <c r="P1636" s="14" t="n">
        <v>113</v>
      </c>
      <c r="Q1636" s="1" t="s">
        <v>38</v>
      </c>
      <c r="R1636" s="1" t="s">
        <v>39</v>
      </c>
      <c r="S1636" s="14" t="n">
        <v>4210314</v>
      </c>
      <c r="T1636" s="1" t="s">
        <v>40</v>
      </c>
      <c r="U1636" s="16" t="n">
        <v>50</v>
      </c>
      <c r="W1636" s="16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4" t="n">
        <v>2</v>
      </c>
      <c r="B1637" s="15" t="n">
        <v>46263</v>
      </c>
      <c r="C1637" s="15" t="n">
        <v>46263</v>
      </c>
      <c r="D1637" s="14" t="n">
        <v>0</v>
      </c>
      <c r="E1637" s="1" t="s">
        <v>33</v>
      </c>
      <c r="F1637" s="14" t="n">
        <v>17</v>
      </c>
      <c r="G1637" s="1" t="s">
        <v>34</v>
      </c>
      <c r="H1637" s="14" t="n">
        <v>1110101</v>
      </c>
      <c r="I1637" s="1" t="s">
        <v>35</v>
      </c>
      <c r="J1637" s="14" t="n">
        <v>1629993</v>
      </c>
      <c r="L1637" s="14" t="n">
        <v>1629993</v>
      </c>
      <c r="M1637" s="1" t="s">
        <v>36</v>
      </c>
      <c r="N1637" s="1" t="s">
        <v>37</v>
      </c>
      <c r="P1637" s="14" t="n">
        <v>113</v>
      </c>
      <c r="Q1637" s="1" t="s">
        <v>38</v>
      </c>
      <c r="R1637" s="1" t="s">
        <v>62</v>
      </c>
      <c r="S1637" s="14" t="n">
        <v>1130101</v>
      </c>
      <c r="T1637" s="1" t="s">
        <v>63</v>
      </c>
      <c r="U1637" s="16" t="n">
        <v>200</v>
      </c>
      <c r="W1637" s="16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4" t="n">
        <v>2</v>
      </c>
      <c r="B1638" s="15" t="n">
        <v>46263</v>
      </c>
      <c r="C1638" s="15" t="n">
        <v>46263</v>
      </c>
      <c r="D1638" s="14" t="n">
        <v>0</v>
      </c>
      <c r="E1638" s="1" t="s">
        <v>33</v>
      </c>
      <c r="F1638" s="14" t="n">
        <v>17</v>
      </c>
      <c r="G1638" s="1" t="s">
        <v>34</v>
      </c>
      <c r="H1638" s="14" t="n">
        <v>1110101</v>
      </c>
      <c r="I1638" s="1" t="s">
        <v>35</v>
      </c>
      <c r="J1638" s="14" t="n">
        <v>1629998</v>
      </c>
      <c r="L1638" s="14" t="n">
        <v>1629998</v>
      </c>
      <c r="M1638" s="1" t="s">
        <v>36</v>
      </c>
      <c r="N1638" s="1" t="s">
        <v>37</v>
      </c>
      <c r="P1638" s="14" t="n">
        <v>113</v>
      </c>
      <c r="Q1638" s="1" t="s">
        <v>38</v>
      </c>
      <c r="R1638" s="1" t="s">
        <v>62</v>
      </c>
      <c r="S1638" s="14" t="n">
        <v>1130101</v>
      </c>
      <c r="T1638" s="1" t="s">
        <v>63</v>
      </c>
      <c r="U1638" s="16" t="n">
        <v>72</v>
      </c>
      <c r="W1638" s="16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4" t="n">
        <v>2</v>
      </c>
      <c r="B1639" s="15" t="n">
        <v>46263</v>
      </c>
      <c r="C1639" s="15" t="n">
        <v>46263</v>
      </c>
      <c r="D1639" s="14" t="n">
        <v>0</v>
      </c>
      <c r="E1639" s="1" t="s">
        <v>33</v>
      </c>
      <c r="F1639" s="14" t="n">
        <v>17</v>
      </c>
      <c r="G1639" s="1" t="s">
        <v>34</v>
      </c>
      <c r="H1639" s="14" t="n">
        <v>1110101</v>
      </c>
      <c r="I1639" s="1" t="s">
        <v>35</v>
      </c>
      <c r="J1639" s="14" t="n">
        <v>1646147</v>
      </c>
      <c r="L1639" s="14" t="n">
        <v>1646147</v>
      </c>
      <c r="M1639" s="1" t="s">
        <v>36</v>
      </c>
      <c r="N1639" s="1" t="s">
        <v>37</v>
      </c>
      <c r="P1639" s="14" t="n">
        <v>113</v>
      </c>
      <c r="Q1639" s="1" t="s">
        <v>38</v>
      </c>
      <c r="R1639" s="1" t="s">
        <v>70</v>
      </c>
      <c r="S1639" s="14" t="n">
        <v>4210227</v>
      </c>
      <c r="T1639" s="1" t="s">
        <v>77</v>
      </c>
      <c r="U1639" s="16" t="n">
        <v>200</v>
      </c>
      <c r="W1639" s="16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4" t="n">
        <v>2</v>
      </c>
      <c r="B1640" s="15" t="n">
        <v>46263</v>
      </c>
      <c r="C1640" s="15" t="n">
        <v>46263</v>
      </c>
      <c r="D1640" s="14" t="n">
        <v>0</v>
      </c>
      <c r="E1640" s="1" t="s">
        <v>33</v>
      </c>
      <c r="F1640" s="14" t="n">
        <v>17</v>
      </c>
      <c r="G1640" s="1" t="s">
        <v>34</v>
      </c>
      <c r="H1640" s="14" t="n">
        <v>1110101</v>
      </c>
      <c r="I1640" s="1" t="s">
        <v>35</v>
      </c>
      <c r="J1640" s="14" t="n">
        <v>1646148</v>
      </c>
      <c r="L1640" s="14" t="n">
        <v>1646148</v>
      </c>
      <c r="M1640" s="1" t="s">
        <v>36</v>
      </c>
      <c r="N1640" s="1" t="s">
        <v>37</v>
      </c>
      <c r="P1640" s="14" t="n">
        <v>113</v>
      </c>
      <c r="Q1640" s="1" t="s">
        <v>38</v>
      </c>
      <c r="R1640" s="1" t="s">
        <v>70</v>
      </c>
      <c r="S1640" s="14" t="n">
        <v>4210227</v>
      </c>
      <c r="T1640" s="1" t="s">
        <v>77</v>
      </c>
      <c r="U1640" s="16" t="n">
        <v>100</v>
      </c>
      <c r="W1640" s="16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4" t="n">
        <v>2</v>
      </c>
      <c r="B1641" s="15" t="n">
        <v>46248</v>
      </c>
      <c r="C1641" s="15" t="n">
        <v>46263</v>
      </c>
      <c r="D1641" s="14" t="n">
        <v>1718</v>
      </c>
      <c r="E1641" s="1" t="s">
        <v>222</v>
      </c>
      <c r="F1641" s="14" t="n">
        <v>24</v>
      </c>
      <c r="G1641" s="1" t="s">
        <v>91</v>
      </c>
      <c r="H1641" s="14" t="n">
        <v>2110405</v>
      </c>
      <c r="I1641" s="1" t="s">
        <v>55</v>
      </c>
      <c r="J1641" s="14" t="n">
        <v>1547746</v>
      </c>
      <c r="L1641" s="14" t="n">
        <v>211393</v>
      </c>
      <c r="M1641" s="1" t="s">
        <v>36</v>
      </c>
      <c r="N1641" s="1" t="s">
        <v>50</v>
      </c>
      <c r="P1641" s="14" t="n">
        <v>113</v>
      </c>
      <c r="Q1641" s="1" t="s">
        <v>38</v>
      </c>
      <c r="R1641" s="1" t="s">
        <v>62</v>
      </c>
      <c r="S1641" s="14" t="n">
        <v>1130101</v>
      </c>
      <c r="T1641" s="1" t="s">
        <v>63</v>
      </c>
      <c r="U1641" s="16" t="n">
        <v>706.56</v>
      </c>
      <c r="W1641" s="16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4" t="n">
        <v>2</v>
      </c>
      <c r="B1642" s="15" t="n">
        <v>46249</v>
      </c>
      <c r="C1642" s="15" t="n">
        <v>46263</v>
      </c>
      <c r="D1642" s="14" t="n">
        <v>1718</v>
      </c>
      <c r="E1642" s="1" t="s">
        <v>222</v>
      </c>
      <c r="F1642" s="14" t="n">
        <v>24</v>
      </c>
      <c r="G1642" s="1" t="s">
        <v>91</v>
      </c>
      <c r="H1642" s="14" t="n">
        <v>2110405</v>
      </c>
      <c r="I1642" s="1" t="s">
        <v>55</v>
      </c>
      <c r="J1642" s="14" t="n">
        <v>1551482</v>
      </c>
      <c r="L1642" s="14" t="n">
        <v>211716</v>
      </c>
      <c r="M1642" s="1" t="s">
        <v>36</v>
      </c>
      <c r="N1642" s="1" t="s">
        <v>50</v>
      </c>
      <c r="P1642" s="14" t="n">
        <v>113</v>
      </c>
      <c r="Q1642" s="1" t="s">
        <v>38</v>
      </c>
      <c r="R1642" s="1" t="s">
        <v>62</v>
      </c>
      <c r="S1642" s="14" t="n">
        <v>1130101</v>
      </c>
      <c r="T1642" s="1" t="s">
        <v>63</v>
      </c>
      <c r="U1642" s="16" t="n">
        <v>1422.67</v>
      </c>
      <c r="W1642" s="16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4" t="n">
        <v>2</v>
      </c>
      <c r="B1643" s="15" t="n">
        <v>46258</v>
      </c>
      <c r="C1643" s="15" t="n">
        <v>46263</v>
      </c>
      <c r="D1643" s="14" t="n">
        <v>1625</v>
      </c>
      <c r="E1643" s="1" t="s">
        <v>272</v>
      </c>
      <c r="F1643" s="14" t="n">
        <v>24</v>
      </c>
      <c r="G1643" s="1" t="s">
        <v>91</v>
      </c>
      <c r="H1643" s="14" t="n">
        <v>2110405</v>
      </c>
      <c r="I1643" s="1" t="s">
        <v>55</v>
      </c>
      <c r="J1643" s="14" t="n">
        <v>1595567</v>
      </c>
      <c r="L1643" s="14" t="n">
        <v>218336</v>
      </c>
      <c r="M1643" s="1" t="s">
        <v>36</v>
      </c>
      <c r="N1643" s="1" t="s">
        <v>50</v>
      </c>
      <c r="P1643" s="14" t="n">
        <v>113</v>
      </c>
      <c r="Q1643" s="1" t="s">
        <v>38</v>
      </c>
      <c r="R1643" s="1" t="s">
        <v>62</v>
      </c>
      <c r="S1643" s="14" t="n">
        <v>1130101</v>
      </c>
      <c r="T1643" s="1" t="s">
        <v>63</v>
      </c>
      <c r="U1643" s="16" t="n">
        <v>4164.18</v>
      </c>
      <c r="W1643" s="16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4" t="n">
        <v>2</v>
      </c>
      <c r="B1644" s="15" t="n">
        <v>46263</v>
      </c>
      <c r="C1644" s="15" t="n">
        <v>46263</v>
      </c>
      <c r="D1644" s="14" t="n">
        <v>48</v>
      </c>
      <c r="E1644" s="1" t="s">
        <v>146</v>
      </c>
      <c r="F1644" s="14" t="n">
        <v>13</v>
      </c>
      <c r="G1644" s="1" t="s">
        <v>147</v>
      </c>
      <c r="H1644" s="14" t="n">
        <v>2110101</v>
      </c>
      <c r="I1644" s="1" t="s">
        <v>48</v>
      </c>
      <c r="J1644" s="14" t="n">
        <v>1619409</v>
      </c>
      <c r="L1644" s="14" t="n">
        <v>2640</v>
      </c>
      <c r="M1644" s="1" t="s">
        <v>36</v>
      </c>
      <c r="N1644" s="1" t="s">
        <v>68</v>
      </c>
      <c r="P1644" s="14" t="n">
        <v>113</v>
      </c>
      <c r="Q1644" s="1" t="s">
        <v>38</v>
      </c>
      <c r="R1644" s="1" t="s">
        <v>62</v>
      </c>
      <c r="S1644" s="14" t="n">
        <v>1130101</v>
      </c>
      <c r="T1644" s="1" t="s">
        <v>63</v>
      </c>
      <c r="U1644" s="16" t="n">
        <v>300</v>
      </c>
      <c r="W1644" s="16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4" t="n">
        <v>2</v>
      </c>
      <c r="B1645" s="15" t="n">
        <v>46263</v>
      </c>
      <c r="C1645" s="15" t="n">
        <v>46263</v>
      </c>
      <c r="D1645" s="14" t="n">
        <v>10096</v>
      </c>
      <c r="E1645" s="1" t="s">
        <v>624</v>
      </c>
      <c r="F1645" s="14" t="n">
        <v>13</v>
      </c>
      <c r="G1645" s="1" t="s">
        <v>147</v>
      </c>
      <c r="H1645" s="14" t="n">
        <v>2110405</v>
      </c>
      <c r="I1645" s="1" t="s">
        <v>55</v>
      </c>
      <c r="J1645" s="14" t="n">
        <v>1628841</v>
      </c>
      <c r="L1645" s="14" t="n">
        <v>223365</v>
      </c>
      <c r="M1645" s="1" t="s">
        <v>36</v>
      </c>
      <c r="N1645" s="1" t="s">
        <v>50</v>
      </c>
      <c r="P1645" s="14" t="n">
        <v>113</v>
      </c>
      <c r="Q1645" s="1" t="s">
        <v>38</v>
      </c>
      <c r="R1645" s="1" t="s">
        <v>62</v>
      </c>
      <c r="S1645" s="14" t="n">
        <v>1130101</v>
      </c>
      <c r="T1645" s="1" t="s">
        <v>63</v>
      </c>
      <c r="U1645" s="16" t="n">
        <v>140</v>
      </c>
      <c r="W1645" s="16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4" t="n">
        <v>2</v>
      </c>
      <c r="B1646" s="15" t="n">
        <v>46264</v>
      </c>
      <c r="C1646" s="15" t="n">
        <v>46264</v>
      </c>
      <c r="D1646" s="14" t="n">
        <v>0</v>
      </c>
      <c r="E1646" s="1" t="s">
        <v>33</v>
      </c>
      <c r="F1646" s="14" t="n">
        <v>17</v>
      </c>
      <c r="G1646" s="1" t="s">
        <v>34</v>
      </c>
      <c r="H1646" s="14" t="n">
        <v>1110101</v>
      </c>
      <c r="I1646" s="1" t="s">
        <v>35</v>
      </c>
      <c r="J1646" s="14" t="n">
        <v>1630014</v>
      </c>
      <c r="L1646" s="14" t="n">
        <v>1630014</v>
      </c>
      <c r="M1646" s="1" t="s">
        <v>36</v>
      </c>
      <c r="N1646" s="1" t="s">
        <v>37</v>
      </c>
      <c r="P1646" s="14" t="n">
        <v>113</v>
      </c>
      <c r="Q1646" s="1" t="s">
        <v>38</v>
      </c>
      <c r="R1646" s="1" t="s">
        <v>39</v>
      </c>
      <c r="S1646" s="14" t="n">
        <v>4210310</v>
      </c>
      <c r="T1646" s="1" t="s">
        <v>150</v>
      </c>
      <c r="U1646" s="16" t="n">
        <v>96</v>
      </c>
      <c r="W1646" s="16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4" t="n">
        <v>2</v>
      </c>
      <c r="B1647" s="15" t="n">
        <v>46264</v>
      </c>
      <c r="C1647" s="15" t="n">
        <v>46264</v>
      </c>
      <c r="D1647" s="14" t="n">
        <v>0</v>
      </c>
      <c r="E1647" s="1" t="s">
        <v>33</v>
      </c>
      <c r="F1647" s="14" t="n">
        <v>17</v>
      </c>
      <c r="G1647" s="1" t="s">
        <v>34</v>
      </c>
      <c r="H1647" s="14" t="n">
        <v>1110101</v>
      </c>
      <c r="I1647" s="1" t="s">
        <v>35</v>
      </c>
      <c r="J1647" s="14" t="n">
        <v>1630017</v>
      </c>
      <c r="L1647" s="14" t="n">
        <v>1630017</v>
      </c>
      <c r="M1647" s="1" t="s">
        <v>36</v>
      </c>
      <c r="N1647" s="1" t="s">
        <v>37</v>
      </c>
      <c r="P1647" s="14" t="n">
        <v>113</v>
      </c>
      <c r="Q1647" s="1" t="s">
        <v>38</v>
      </c>
      <c r="R1647" s="1" t="s">
        <v>39</v>
      </c>
      <c r="S1647" s="14" t="n">
        <v>4210310</v>
      </c>
      <c r="T1647" s="1" t="s">
        <v>150</v>
      </c>
      <c r="U1647" s="16" t="n">
        <v>40</v>
      </c>
      <c r="W1647" s="16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46264</v>
      </c>
      <c r="C1648" s="15" t="n">
        <v>46264</v>
      </c>
      <c r="D1648" s="14" t="n">
        <v>0</v>
      </c>
      <c r="E1648" s="1" t="s">
        <v>33</v>
      </c>
      <c r="F1648" s="14" t="n">
        <v>17</v>
      </c>
      <c r="G1648" s="1" t="s">
        <v>34</v>
      </c>
      <c r="H1648" s="14" t="n">
        <v>1110101</v>
      </c>
      <c r="I1648" s="1" t="s">
        <v>35</v>
      </c>
      <c r="J1648" s="14" t="n">
        <v>1646150</v>
      </c>
      <c r="L1648" s="14" t="n">
        <v>1646150</v>
      </c>
      <c r="M1648" s="1" t="s">
        <v>36</v>
      </c>
      <c r="N1648" s="1" t="s">
        <v>37</v>
      </c>
      <c r="P1648" s="14" t="n">
        <v>113</v>
      </c>
      <c r="Q1648" s="1" t="s">
        <v>38</v>
      </c>
      <c r="R1648" s="1" t="s">
        <v>70</v>
      </c>
      <c r="S1648" s="14" t="n">
        <v>4210227</v>
      </c>
      <c r="T1648" s="1" t="s">
        <v>77</v>
      </c>
      <c r="U1648" s="16" t="n">
        <v>15</v>
      </c>
      <c r="W1648" s="16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4" t="n">
        <v>2</v>
      </c>
      <c r="B1649" s="15" t="n">
        <v>46165</v>
      </c>
      <c r="C1649" s="15" t="n">
        <v>46264</v>
      </c>
      <c r="D1649" s="14" t="n">
        <v>639</v>
      </c>
      <c r="E1649" s="1" t="s">
        <v>501</v>
      </c>
      <c r="F1649" s="14" t="n">
        <v>24</v>
      </c>
      <c r="G1649" s="1" t="s">
        <v>91</v>
      </c>
      <c r="H1649" s="14" t="n">
        <v>2110405</v>
      </c>
      <c r="I1649" s="1" t="s">
        <v>55</v>
      </c>
      <c r="J1649" s="14" t="n">
        <v>1141287</v>
      </c>
      <c r="L1649" s="14" t="n">
        <v>151507</v>
      </c>
      <c r="M1649" s="1" t="s">
        <v>88</v>
      </c>
      <c r="N1649" s="1" t="s">
        <v>50</v>
      </c>
      <c r="P1649" s="14" t="n">
        <v>101</v>
      </c>
      <c r="Q1649" s="1" t="s">
        <v>56</v>
      </c>
      <c r="R1649" s="1" t="s">
        <v>70</v>
      </c>
      <c r="S1649" s="14" t="n">
        <v>4210216</v>
      </c>
      <c r="T1649" s="1" t="s">
        <v>502</v>
      </c>
      <c r="U1649" s="16" t="n">
        <v>420</v>
      </c>
      <c r="W1649" s="16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4" t="n">
        <v>2</v>
      </c>
      <c r="B1650" s="15" t="n">
        <v>46223</v>
      </c>
      <c r="C1650" s="15" t="n">
        <v>46264</v>
      </c>
      <c r="D1650" s="14" t="n">
        <v>607</v>
      </c>
      <c r="E1650" s="1" t="s">
        <v>280</v>
      </c>
      <c r="F1650" s="14" t="n">
        <v>24</v>
      </c>
      <c r="G1650" s="1" t="s">
        <v>91</v>
      </c>
      <c r="H1650" s="14" t="n">
        <v>2110405</v>
      </c>
      <c r="I1650" s="1" t="s">
        <v>55</v>
      </c>
      <c r="J1650" s="14" t="n">
        <v>1424650</v>
      </c>
      <c r="L1650" s="14" t="n">
        <v>190911</v>
      </c>
      <c r="M1650" s="1" t="s">
        <v>36</v>
      </c>
      <c r="N1650" s="1" t="s">
        <v>50</v>
      </c>
      <c r="P1650" s="14" t="n">
        <v>113</v>
      </c>
      <c r="Q1650" s="1" t="s">
        <v>38</v>
      </c>
      <c r="R1650" s="1" t="s">
        <v>62</v>
      </c>
      <c r="S1650" s="14" t="n">
        <v>1130101</v>
      </c>
      <c r="T1650" s="1" t="s">
        <v>63</v>
      </c>
      <c r="U1650" s="16" t="n">
        <v>446.28</v>
      </c>
      <c r="W1650" s="16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4" t="n">
        <v>2</v>
      </c>
      <c r="B1651" s="15" t="n">
        <v>46255</v>
      </c>
      <c r="C1651" s="15" t="n">
        <v>46264</v>
      </c>
      <c r="D1651" s="14" t="n">
        <v>1723</v>
      </c>
      <c r="E1651" s="1" t="s">
        <v>373</v>
      </c>
      <c r="F1651" s="14" t="n">
        <v>24</v>
      </c>
      <c r="G1651" s="1" t="s">
        <v>91</v>
      </c>
      <c r="H1651" s="14" t="n">
        <v>2110405</v>
      </c>
      <c r="I1651" s="1" t="s">
        <v>55</v>
      </c>
      <c r="J1651" s="14" t="n">
        <v>1581816</v>
      </c>
      <c r="L1651" s="14" t="n">
        <v>216453</v>
      </c>
      <c r="M1651" s="1" t="s">
        <v>36</v>
      </c>
      <c r="N1651" s="1" t="s">
        <v>50</v>
      </c>
      <c r="P1651" s="14" t="n">
        <v>113</v>
      </c>
      <c r="Q1651" s="1" t="s">
        <v>38</v>
      </c>
      <c r="R1651" s="1" t="s">
        <v>62</v>
      </c>
      <c r="S1651" s="14" t="n">
        <v>1130101</v>
      </c>
      <c r="T1651" s="1" t="s">
        <v>63</v>
      </c>
      <c r="U1651" s="16" t="n">
        <v>3809.5</v>
      </c>
      <c r="W1651" s="16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4" t="n">
        <v>2</v>
      </c>
      <c r="B1652" s="15" t="n">
        <v>46258</v>
      </c>
      <c r="C1652" s="15" t="n">
        <v>46264</v>
      </c>
      <c r="D1652" s="14" t="n">
        <v>1628</v>
      </c>
      <c r="E1652" s="1" t="s">
        <v>239</v>
      </c>
      <c r="F1652" s="14" t="n">
        <v>24</v>
      </c>
      <c r="G1652" s="1" t="s">
        <v>91</v>
      </c>
      <c r="H1652" s="14" t="n">
        <v>2110405</v>
      </c>
      <c r="I1652" s="1" t="s">
        <v>55</v>
      </c>
      <c r="J1652" s="14" t="n">
        <v>1594346</v>
      </c>
      <c r="L1652" s="14" t="n">
        <v>218071</v>
      </c>
      <c r="M1652" s="1" t="s">
        <v>36</v>
      </c>
      <c r="N1652" s="1" t="s">
        <v>50</v>
      </c>
      <c r="P1652" s="14" t="n">
        <v>113</v>
      </c>
      <c r="Q1652" s="1" t="s">
        <v>38</v>
      </c>
      <c r="R1652" s="1" t="s">
        <v>62</v>
      </c>
      <c r="S1652" s="14" t="n">
        <v>1130101</v>
      </c>
      <c r="T1652" s="1" t="s">
        <v>63</v>
      </c>
      <c r="U1652" s="16" t="n">
        <v>618.65</v>
      </c>
      <c r="W1652" s="16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4" t="n">
        <v>2</v>
      </c>
      <c r="B1653" s="15" t="n">
        <v>46265</v>
      </c>
      <c r="C1653" s="15" t="n">
        <v>46265</v>
      </c>
      <c r="D1653" s="14" t="n">
        <v>0</v>
      </c>
      <c r="E1653" s="1" t="s">
        <v>33</v>
      </c>
      <c r="F1653" s="14" t="n">
        <v>17</v>
      </c>
      <c r="G1653" s="1" t="s">
        <v>34</v>
      </c>
      <c r="H1653" s="14" t="n">
        <v>1110101</v>
      </c>
      <c r="I1653" s="1" t="s">
        <v>35</v>
      </c>
      <c r="J1653" s="14" t="n">
        <v>1633714</v>
      </c>
      <c r="L1653" s="14" t="n">
        <v>1633714</v>
      </c>
      <c r="M1653" s="1" t="s">
        <v>36</v>
      </c>
      <c r="N1653" s="1" t="s">
        <v>37</v>
      </c>
      <c r="P1653" s="14" t="n">
        <v>113</v>
      </c>
      <c r="Q1653" s="1" t="s">
        <v>38</v>
      </c>
      <c r="R1653" s="1" t="s">
        <v>214</v>
      </c>
      <c r="S1653" s="14" t="n">
        <v>2110101</v>
      </c>
      <c r="T1653" s="1" t="s">
        <v>48</v>
      </c>
      <c r="U1653" s="16" t="n">
        <v>300</v>
      </c>
      <c r="W1653" s="16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4" t="n">
        <v>2</v>
      </c>
      <c r="B1654" s="15" t="n">
        <v>46265</v>
      </c>
      <c r="C1654" s="15" t="n">
        <v>46265</v>
      </c>
      <c r="D1654" s="14" t="n">
        <v>0</v>
      </c>
      <c r="E1654" s="1" t="s">
        <v>33</v>
      </c>
      <c r="F1654" s="14" t="n">
        <v>17</v>
      </c>
      <c r="G1654" s="1" t="s">
        <v>34</v>
      </c>
      <c r="H1654" s="14" t="n">
        <v>1110101</v>
      </c>
      <c r="I1654" s="1" t="s">
        <v>35</v>
      </c>
      <c r="J1654" s="14" t="n">
        <v>1633722</v>
      </c>
      <c r="L1654" s="14" t="n">
        <v>1633722</v>
      </c>
      <c r="M1654" s="1" t="s">
        <v>36</v>
      </c>
      <c r="N1654" s="1" t="s">
        <v>37</v>
      </c>
      <c r="P1654" s="14" t="n">
        <v>113</v>
      </c>
      <c r="Q1654" s="1" t="s">
        <v>38</v>
      </c>
      <c r="R1654" s="1" t="s">
        <v>39</v>
      </c>
      <c r="S1654" s="14" t="n">
        <v>4210314</v>
      </c>
      <c r="T1654" s="1" t="s">
        <v>40</v>
      </c>
      <c r="U1654" s="16" t="n">
        <v>70</v>
      </c>
      <c r="W1654" s="16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4" t="n">
        <v>2</v>
      </c>
      <c r="B1655" s="15" t="n">
        <v>46265</v>
      </c>
      <c r="C1655" s="15" t="n">
        <v>46265</v>
      </c>
      <c r="D1655" s="14" t="n">
        <v>0</v>
      </c>
      <c r="E1655" s="1" t="s">
        <v>33</v>
      </c>
      <c r="F1655" s="14" t="n">
        <v>17</v>
      </c>
      <c r="G1655" s="1" t="s">
        <v>34</v>
      </c>
      <c r="H1655" s="14" t="n">
        <v>1110101</v>
      </c>
      <c r="I1655" s="1" t="s">
        <v>35</v>
      </c>
      <c r="J1655" s="14" t="n">
        <v>1646152</v>
      </c>
      <c r="L1655" s="14" t="n">
        <v>1646152</v>
      </c>
      <c r="M1655" s="1" t="s">
        <v>36</v>
      </c>
      <c r="N1655" s="1" t="s">
        <v>37</v>
      </c>
      <c r="P1655" s="14" t="n">
        <v>113</v>
      </c>
      <c r="Q1655" s="1" t="s">
        <v>38</v>
      </c>
      <c r="R1655" s="1" t="s">
        <v>70</v>
      </c>
      <c r="S1655" s="14" t="n">
        <v>4210227</v>
      </c>
      <c r="T1655" s="1" t="s">
        <v>77</v>
      </c>
      <c r="U1655" s="16" t="n">
        <v>200</v>
      </c>
      <c r="W1655" s="16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4" t="n">
        <v>2</v>
      </c>
      <c r="B1656" s="15" t="n">
        <v>46265</v>
      </c>
      <c r="C1656" s="15" t="n">
        <v>46265</v>
      </c>
      <c r="D1656" s="14" t="n">
        <v>0</v>
      </c>
      <c r="E1656" s="1" t="s">
        <v>33</v>
      </c>
      <c r="F1656" s="14" t="n">
        <v>17</v>
      </c>
      <c r="G1656" s="1" t="s">
        <v>34</v>
      </c>
      <c r="H1656" s="14" t="n">
        <v>1110101</v>
      </c>
      <c r="I1656" s="1" t="s">
        <v>35</v>
      </c>
      <c r="J1656" s="14" t="n">
        <v>1646156</v>
      </c>
      <c r="L1656" s="14" t="n">
        <v>1646156</v>
      </c>
      <c r="M1656" s="1" t="s">
        <v>36</v>
      </c>
      <c r="N1656" s="1" t="s">
        <v>37</v>
      </c>
      <c r="P1656" s="14" t="n">
        <v>113</v>
      </c>
      <c r="Q1656" s="1" t="s">
        <v>38</v>
      </c>
      <c r="R1656" s="1" t="s">
        <v>70</v>
      </c>
      <c r="S1656" s="14" t="n">
        <v>4210227</v>
      </c>
      <c r="T1656" s="1" t="s">
        <v>77</v>
      </c>
      <c r="U1656" s="16" t="n">
        <v>23</v>
      </c>
      <c r="W1656" s="16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4" t="n">
        <v>2</v>
      </c>
      <c r="B1657" s="15" t="n">
        <v>46239</v>
      </c>
      <c r="C1657" s="15" t="n">
        <v>46265</v>
      </c>
      <c r="D1657" s="14" t="n">
        <v>1637</v>
      </c>
      <c r="E1657" s="1" t="s">
        <v>870</v>
      </c>
      <c r="F1657" s="14" t="n">
        <v>24</v>
      </c>
      <c r="G1657" s="1" t="s">
        <v>91</v>
      </c>
      <c r="H1657" s="14" t="n">
        <v>2110405</v>
      </c>
      <c r="I1657" s="1" t="s">
        <v>55</v>
      </c>
      <c r="J1657" s="14" t="n">
        <v>1503906</v>
      </c>
      <c r="L1657" s="14" t="n">
        <v>204194</v>
      </c>
      <c r="M1657" s="1" t="s">
        <v>36</v>
      </c>
      <c r="N1657" s="1" t="s">
        <v>50</v>
      </c>
      <c r="P1657" s="14" t="n">
        <v>113</v>
      </c>
      <c r="Q1657" s="1" t="s">
        <v>38</v>
      </c>
      <c r="R1657" s="1" t="s">
        <v>62</v>
      </c>
      <c r="S1657" s="14" t="n">
        <v>1130101</v>
      </c>
      <c r="T1657" s="1" t="s">
        <v>63</v>
      </c>
      <c r="U1657" s="16" t="n">
        <v>1220.6</v>
      </c>
      <c r="W1657" s="16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4" t="n">
        <v>2</v>
      </c>
      <c r="B1658" s="15" t="n">
        <v>46251</v>
      </c>
      <c r="C1658" s="15" t="n">
        <v>46265</v>
      </c>
      <c r="D1658" s="14" t="n">
        <v>1683</v>
      </c>
      <c r="E1658" s="1" t="s">
        <v>416</v>
      </c>
      <c r="F1658" s="14" t="n">
        <v>34</v>
      </c>
      <c r="G1658" s="1" t="s">
        <v>110</v>
      </c>
      <c r="H1658" s="14" t="n">
        <v>2110405</v>
      </c>
      <c r="I1658" s="1" t="s">
        <v>55</v>
      </c>
      <c r="J1658" s="14" t="n">
        <v>1560849</v>
      </c>
      <c r="L1658" s="14" t="n">
        <v>212901</v>
      </c>
      <c r="M1658" s="1" t="s">
        <v>36</v>
      </c>
      <c r="N1658" s="1" t="s">
        <v>50</v>
      </c>
      <c r="P1658" s="14" t="n">
        <v>113</v>
      </c>
      <c r="Q1658" s="1" t="s">
        <v>38</v>
      </c>
      <c r="R1658" s="1" t="s">
        <v>62</v>
      </c>
      <c r="S1658" s="14" t="n">
        <v>1130101</v>
      </c>
      <c r="T1658" s="1" t="s">
        <v>63</v>
      </c>
      <c r="U1658" s="16" t="n">
        <v>97.5</v>
      </c>
      <c r="W1658" s="16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4" t="n">
        <v>2</v>
      </c>
      <c r="B1659" s="15" t="n">
        <v>46252</v>
      </c>
      <c r="C1659" s="15" t="n">
        <v>46265</v>
      </c>
      <c r="D1659" s="14" t="n">
        <v>1683</v>
      </c>
      <c r="E1659" s="1" t="s">
        <v>416</v>
      </c>
      <c r="F1659" s="14" t="n">
        <v>34</v>
      </c>
      <c r="G1659" s="1" t="s">
        <v>110</v>
      </c>
      <c r="H1659" s="14" t="n">
        <v>2110405</v>
      </c>
      <c r="I1659" s="1" t="s">
        <v>55</v>
      </c>
      <c r="J1659" s="14" t="n">
        <v>1566494</v>
      </c>
      <c r="L1659" s="14" t="n">
        <v>213829</v>
      </c>
      <c r="M1659" s="1" t="s">
        <v>36</v>
      </c>
      <c r="N1659" s="1" t="s">
        <v>50</v>
      </c>
      <c r="P1659" s="14" t="n">
        <v>113</v>
      </c>
      <c r="Q1659" s="1" t="s">
        <v>38</v>
      </c>
      <c r="R1659" s="1" t="s">
        <v>62</v>
      </c>
      <c r="S1659" s="14" t="n">
        <v>1130101</v>
      </c>
      <c r="T1659" s="1" t="s">
        <v>63</v>
      </c>
      <c r="U1659" s="16" t="n">
        <v>151</v>
      </c>
      <c r="W1659" s="16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4" t="n">
        <v>2</v>
      </c>
      <c r="B1660" s="15" t="n">
        <v>46252</v>
      </c>
      <c r="C1660" s="15" t="n">
        <v>46265</v>
      </c>
      <c r="D1660" s="14" t="n">
        <v>1675</v>
      </c>
      <c r="E1660" s="1" t="s">
        <v>293</v>
      </c>
      <c r="F1660" s="14" t="n">
        <v>24</v>
      </c>
      <c r="G1660" s="1" t="s">
        <v>91</v>
      </c>
      <c r="H1660" s="14" t="n">
        <v>2110405</v>
      </c>
      <c r="I1660" s="1" t="s">
        <v>55</v>
      </c>
      <c r="J1660" s="14" t="n">
        <v>1566792</v>
      </c>
      <c r="L1660" s="14" t="n">
        <v>213876</v>
      </c>
      <c r="M1660" s="1" t="s">
        <v>36</v>
      </c>
      <c r="N1660" s="1" t="s">
        <v>50</v>
      </c>
      <c r="P1660" s="14" t="n">
        <v>113</v>
      </c>
      <c r="Q1660" s="1" t="s">
        <v>38</v>
      </c>
      <c r="R1660" s="1" t="s">
        <v>62</v>
      </c>
      <c r="S1660" s="14" t="n">
        <v>1130101</v>
      </c>
      <c r="T1660" s="1" t="s">
        <v>63</v>
      </c>
      <c r="U1660" s="16" t="n">
        <v>470.34</v>
      </c>
      <c r="W1660" s="16" t="n">
        <v>470.34</v>
      </c>
      <c r="X1660" s="1" t="s">
        <v>1463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 t="str">
        <f aca="false">IFERROR(INDEX('Mov Entradas (Rel 10497)'!$L:$L,MATCH(AC1660,'Mov Entradas (Rel 10497)'!$I:$I,0)),"nao encontrado")</f>
        <v>BOLO D BENTA SACH CO</v>
      </c>
      <c r="AC1660" s="1" t="n">
        <v>508442</v>
      </c>
    </row>
    <row r="1661" customFormat="false" ht="12.75" hidden="false" customHeight="true" outlineLevel="0" collapsed="false">
      <c r="A1661" s="14" t="n">
        <v>2</v>
      </c>
      <c r="B1661" s="15" t="n">
        <v>46253</v>
      </c>
      <c r="C1661" s="15" t="n">
        <v>46265</v>
      </c>
      <c r="D1661" s="14" t="n">
        <v>1616</v>
      </c>
      <c r="E1661" s="1" t="s">
        <v>94</v>
      </c>
      <c r="F1661" s="14" t="n">
        <v>24</v>
      </c>
      <c r="G1661" s="1" t="s">
        <v>91</v>
      </c>
      <c r="H1661" s="14" t="n">
        <v>2110405</v>
      </c>
      <c r="I1661" s="1" t="s">
        <v>55</v>
      </c>
      <c r="J1661" s="14" t="n">
        <v>1570894</v>
      </c>
      <c r="L1661" s="14" t="n">
        <v>214483</v>
      </c>
      <c r="M1661" s="1" t="s">
        <v>36</v>
      </c>
      <c r="N1661" s="1" t="s">
        <v>50</v>
      </c>
      <c r="P1661" s="14" t="n">
        <v>113</v>
      </c>
      <c r="Q1661" s="1" t="s">
        <v>38</v>
      </c>
      <c r="R1661" s="1" t="s">
        <v>62</v>
      </c>
      <c r="S1661" s="14" t="n">
        <v>1130101</v>
      </c>
      <c r="T1661" s="1" t="s">
        <v>63</v>
      </c>
      <c r="U1661" s="16" t="n">
        <v>431.3</v>
      </c>
      <c r="W1661" s="16" t="n">
        <v>431.3</v>
      </c>
      <c r="X1661" s="1" t="s">
        <v>1464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MAC COMUM GALO PARAFUSO 400G</v>
      </c>
      <c r="AC1661" s="1" t="n">
        <v>654908</v>
      </c>
    </row>
    <row r="1662" customFormat="false" ht="12.75" hidden="false" customHeight="true" outlineLevel="0" collapsed="false">
      <c r="A1662" s="14" t="n">
        <v>2</v>
      </c>
      <c r="B1662" s="15" t="n">
        <v>46253</v>
      </c>
      <c r="C1662" s="15" t="n">
        <v>46265</v>
      </c>
      <c r="D1662" s="14" t="n">
        <v>1616</v>
      </c>
      <c r="E1662" s="1" t="s">
        <v>94</v>
      </c>
      <c r="F1662" s="14" t="n">
        <v>24</v>
      </c>
      <c r="G1662" s="1" t="s">
        <v>91</v>
      </c>
      <c r="H1662" s="14" t="n">
        <v>2110405</v>
      </c>
      <c r="I1662" s="1" t="s">
        <v>55</v>
      </c>
      <c r="J1662" s="14" t="n">
        <v>1570971</v>
      </c>
      <c r="L1662" s="14" t="n">
        <v>214491</v>
      </c>
      <c r="M1662" s="1" t="s">
        <v>36</v>
      </c>
      <c r="N1662" s="1" t="s">
        <v>50</v>
      </c>
      <c r="P1662" s="14" t="n">
        <v>113</v>
      </c>
      <c r="Q1662" s="1" t="s">
        <v>38</v>
      </c>
      <c r="R1662" s="1" t="s">
        <v>62</v>
      </c>
      <c r="S1662" s="14" t="n">
        <v>1130101</v>
      </c>
      <c r="T1662" s="1" t="s">
        <v>63</v>
      </c>
      <c r="U1662" s="16" t="n">
        <v>606.55</v>
      </c>
      <c r="W1662" s="16" t="n">
        <v>606.55</v>
      </c>
      <c r="X1662" s="1" t="s">
        <v>1465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DETER LIMPOL MACA 500ML</v>
      </c>
      <c r="AC1662" s="1" t="n">
        <v>654907</v>
      </c>
    </row>
    <row r="1663" customFormat="false" ht="12.75" hidden="false" customHeight="true" outlineLevel="0" collapsed="false">
      <c r="A1663" s="14" t="n">
        <v>2</v>
      </c>
      <c r="B1663" s="15" t="n">
        <v>46254</v>
      </c>
      <c r="C1663" s="15" t="n">
        <v>46265</v>
      </c>
      <c r="D1663" s="14" t="n">
        <v>1683</v>
      </c>
      <c r="E1663" s="1" t="s">
        <v>416</v>
      </c>
      <c r="F1663" s="14" t="n">
        <v>34</v>
      </c>
      <c r="G1663" s="1" t="s">
        <v>110</v>
      </c>
      <c r="H1663" s="14" t="n">
        <v>2110405</v>
      </c>
      <c r="I1663" s="1" t="s">
        <v>55</v>
      </c>
      <c r="J1663" s="14" t="n">
        <v>1576184</v>
      </c>
      <c r="L1663" s="14" t="n">
        <v>215382</v>
      </c>
      <c r="M1663" s="1" t="s">
        <v>36</v>
      </c>
      <c r="N1663" s="1" t="s">
        <v>50</v>
      </c>
      <c r="P1663" s="14" t="n">
        <v>113</v>
      </c>
      <c r="Q1663" s="1" t="s">
        <v>38</v>
      </c>
      <c r="R1663" s="1" t="s">
        <v>62</v>
      </c>
      <c r="S1663" s="14" t="n">
        <v>1130101</v>
      </c>
      <c r="T1663" s="1" t="s">
        <v>63</v>
      </c>
      <c r="U1663" s="16" t="n">
        <v>156</v>
      </c>
      <c r="W1663" s="16" t="n">
        <v>156</v>
      </c>
      <c r="X1663" s="1" t="s">
        <v>418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46265</v>
      </c>
      <c r="D1664" s="14" t="n">
        <v>1683</v>
      </c>
      <c r="E1664" s="1" t="s">
        <v>416</v>
      </c>
      <c r="F1664" s="14" t="n">
        <v>34</v>
      </c>
      <c r="G1664" s="1" t="s">
        <v>110</v>
      </c>
      <c r="H1664" s="14" t="n">
        <v>2110405</v>
      </c>
      <c r="I1664" s="1" t="s">
        <v>55</v>
      </c>
      <c r="J1664" s="14" t="n">
        <v>1582006</v>
      </c>
      <c r="L1664" s="14" t="n">
        <v>216486</v>
      </c>
      <c r="M1664" s="1" t="s">
        <v>36</v>
      </c>
      <c r="N1664" s="1" t="s">
        <v>50</v>
      </c>
      <c r="P1664" s="14" t="n">
        <v>113</v>
      </c>
      <c r="Q1664" s="1" t="s">
        <v>38</v>
      </c>
      <c r="R1664" s="1" t="s">
        <v>62</v>
      </c>
      <c r="S1664" s="14" t="n">
        <v>1130101</v>
      </c>
      <c r="T1664" s="1" t="s">
        <v>63</v>
      </c>
      <c r="U1664" s="16" t="n">
        <v>100.5</v>
      </c>
      <c r="W1664" s="16" t="n">
        <v>100.5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46258</v>
      </c>
      <c r="C1665" s="15" t="n">
        <v>46265</v>
      </c>
      <c r="D1665" s="14" t="n">
        <v>1683</v>
      </c>
      <c r="E1665" s="1" t="s">
        <v>416</v>
      </c>
      <c r="F1665" s="14" t="n">
        <v>34</v>
      </c>
      <c r="G1665" s="1" t="s">
        <v>110</v>
      </c>
      <c r="H1665" s="14" t="n">
        <v>2110405</v>
      </c>
      <c r="I1665" s="1" t="s">
        <v>55</v>
      </c>
      <c r="J1665" s="14" t="n">
        <v>1594276</v>
      </c>
      <c r="L1665" s="14" t="n">
        <v>218060</v>
      </c>
      <c r="M1665" s="1" t="s">
        <v>36</v>
      </c>
      <c r="N1665" s="1" t="s">
        <v>50</v>
      </c>
      <c r="P1665" s="14" t="n">
        <v>113</v>
      </c>
      <c r="Q1665" s="1" t="s">
        <v>38</v>
      </c>
      <c r="R1665" s="1" t="s">
        <v>62</v>
      </c>
      <c r="S1665" s="14" t="n">
        <v>1130101</v>
      </c>
      <c r="T1665" s="1" t="s">
        <v>63</v>
      </c>
      <c r="U1665" s="16" t="n">
        <v>140</v>
      </c>
      <c r="W1665" s="16" t="n">
        <v>140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46258</v>
      </c>
      <c r="C1666" s="15" t="n">
        <v>46265</v>
      </c>
      <c r="D1666" s="14" t="n">
        <v>1123</v>
      </c>
      <c r="E1666" s="1" t="s">
        <v>437</v>
      </c>
      <c r="F1666" s="14" t="n">
        <v>24</v>
      </c>
      <c r="G1666" s="1" t="s">
        <v>91</v>
      </c>
      <c r="H1666" s="14" t="n">
        <v>2110405</v>
      </c>
      <c r="I1666" s="1" t="s">
        <v>55</v>
      </c>
      <c r="J1666" s="14" t="n">
        <v>1595743</v>
      </c>
      <c r="L1666" s="14" t="n">
        <v>218365</v>
      </c>
      <c r="M1666" s="1" t="s">
        <v>36</v>
      </c>
      <c r="N1666" s="1" t="s">
        <v>50</v>
      </c>
      <c r="P1666" s="14" t="n">
        <v>113</v>
      </c>
      <c r="Q1666" s="1" t="s">
        <v>38</v>
      </c>
      <c r="R1666" s="1" t="s">
        <v>62</v>
      </c>
      <c r="S1666" s="14" t="n">
        <v>1130101</v>
      </c>
      <c r="T1666" s="1" t="s">
        <v>63</v>
      </c>
      <c r="U1666" s="16" t="n">
        <v>460</v>
      </c>
      <c r="W1666" s="16" t="n">
        <v>460</v>
      </c>
      <c r="X1666" s="1" t="s">
        <v>1466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QUEIJO MUSSARELA INT</v>
      </c>
      <c r="AC1666" s="1" t="n">
        <v>46622</v>
      </c>
    </row>
    <row r="1667" customFormat="false" ht="12.75" hidden="false" customHeight="true" outlineLevel="0" collapsed="false">
      <c r="A1667" s="14" t="n">
        <v>2</v>
      </c>
      <c r="B1667" s="15" t="n">
        <v>46259</v>
      </c>
      <c r="C1667" s="15" t="n">
        <v>46265</v>
      </c>
      <c r="D1667" s="14" t="n">
        <v>1328</v>
      </c>
      <c r="E1667" s="1" t="s">
        <v>105</v>
      </c>
      <c r="F1667" s="14" t="n">
        <v>24</v>
      </c>
      <c r="G1667" s="1" t="s">
        <v>91</v>
      </c>
      <c r="H1667" s="14" t="n">
        <v>2110405</v>
      </c>
      <c r="I1667" s="1" t="s">
        <v>55</v>
      </c>
      <c r="J1667" s="14" t="n">
        <v>1598929</v>
      </c>
      <c r="L1667" s="14" t="n">
        <v>218839</v>
      </c>
      <c r="M1667" s="1" t="s">
        <v>36</v>
      </c>
      <c r="N1667" s="1" t="s">
        <v>50</v>
      </c>
      <c r="P1667" s="14" t="n">
        <v>113</v>
      </c>
      <c r="Q1667" s="1" t="s">
        <v>38</v>
      </c>
      <c r="R1667" s="1" t="s">
        <v>62</v>
      </c>
      <c r="S1667" s="14" t="n">
        <v>1130101</v>
      </c>
      <c r="T1667" s="1" t="s">
        <v>63</v>
      </c>
      <c r="U1667" s="16" t="n">
        <v>215.9</v>
      </c>
      <c r="W1667" s="16" t="n">
        <v>215.9</v>
      </c>
      <c r="X1667" s="1" t="s">
        <v>1467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PAO BISNAGUIN</v>
      </c>
      <c r="AC1667" s="1" t="n">
        <v>4446</v>
      </c>
    </row>
    <row r="1668" customFormat="false" ht="12.75" hidden="false" customHeight="true" outlineLevel="0" collapsed="false">
      <c r="A1668" s="14" t="n">
        <v>2</v>
      </c>
      <c r="B1668" s="15" t="n">
        <v>46259</v>
      </c>
      <c r="C1668" s="15" t="n">
        <v>46265</v>
      </c>
      <c r="D1668" s="14" t="n">
        <v>1683</v>
      </c>
      <c r="E1668" s="1" t="s">
        <v>416</v>
      </c>
      <c r="F1668" s="14" t="n">
        <v>34</v>
      </c>
      <c r="G1668" s="1" t="s">
        <v>110</v>
      </c>
      <c r="H1668" s="14" t="n">
        <v>2110405</v>
      </c>
      <c r="I1668" s="1" t="s">
        <v>55</v>
      </c>
      <c r="J1668" s="14" t="n">
        <v>1598937</v>
      </c>
      <c r="L1668" s="14" t="n">
        <v>218842</v>
      </c>
      <c r="M1668" s="1" t="s">
        <v>36</v>
      </c>
      <c r="N1668" s="1" t="s">
        <v>50</v>
      </c>
      <c r="P1668" s="14" t="n">
        <v>113</v>
      </c>
      <c r="Q1668" s="1" t="s">
        <v>38</v>
      </c>
      <c r="R1668" s="1" t="s">
        <v>62</v>
      </c>
      <c r="S1668" s="14" t="n">
        <v>1130101</v>
      </c>
      <c r="T1668" s="1" t="s">
        <v>63</v>
      </c>
      <c r="U1668" s="16" t="n">
        <v>126</v>
      </c>
      <c r="W1668" s="16" t="n">
        <v>126</v>
      </c>
      <c r="X1668" s="1" t="s">
        <v>418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46259</v>
      </c>
      <c r="C1669" s="15" t="n">
        <v>46265</v>
      </c>
      <c r="D1669" s="14" t="n">
        <v>1807</v>
      </c>
      <c r="E1669" s="1" t="s">
        <v>1083</v>
      </c>
      <c r="F1669" s="14" t="n">
        <v>24</v>
      </c>
      <c r="G1669" s="1" t="s">
        <v>91</v>
      </c>
      <c r="H1669" s="14" t="n">
        <v>2110405</v>
      </c>
      <c r="I1669" s="1" t="s">
        <v>55</v>
      </c>
      <c r="J1669" s="14" t="n">
        <v>1600838</v>
      </c>
      <c r="L1669" s="14" t="n">
        <v>219216</v>
      </c>
      <c r="M1669" s="1" t="s">
        <v>36</v>
      </c>
      <c r="N1669" s="1" t="s">
        <v>50</v>
      </c>
      <c r="P1669" s="14" t="n">
        <v>101</v>
      </c>
      <c r="Q1669" s="1" t="s">
        <v>56</v>
      </c>
      <c r="R1669" s="1" t="s">
        <v>512</v>
      </c>
      <c r="S1669" s="14" t="n">
        <v>2110704</v>
      </c>
      <c r="T1669" s="1" t="s">
        <v>1084</v>
      </c>
      <c r="U1669" s="16" t="n">
        <v>586.1</v>
      </c>
      <c r="W1669" s="16" t="n">
        <v>586.1</v>
      </c>
      <c r="X1669" s="1" t="s">
        <v>1468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4" t="n">
        <v>2</v>
      </c>
      <c r="B1670" s="15" t="n">
        <v>46259</v>
      </c>
      <c r="C1670" s="15" t="n">
        <v>46265</v>
      </c>
      <c r="D1670" s="14" t="n">
        <v>1807</v>
      </c>
      <c r="E1670" s="1" t="s">
        <v>1083</v>
      </c>
      <c r="F1670" s="14" t="n">
        <v>24</v>
      </c>
      <c r="G1670" s="1" t="s">
        <v>91</v>
      </c>
      <c r="H1670" s="14" t="n">
        <v>2110405</v>
      </c>
      <c r="I1670" s="1" t="s">
        <v>55</v>
      </c>
      <c r="J1670" s="14" t="n">
        <v>1600852</v>
      </c>
      <c r="L1670" s="14" t="n">
        <v>219219</v>
      </c>
      <c r="M1670" s="1" t="s">
        <v>36</v>
      </c>
      <c r="N1670" s="1" t="s">
        <v>50</v>
      </c>
      <c r="P1670" s="14" t="n">
        <v>101</v>
      </c>
      <c r="Q1670" s="1" t="s">
        <v>56</v>
      </c>
      <c r="R1670" s="1" t="s">
        <v>512</v>
      </c>
      <c r="S1670" s="14" t="n">
        <v>2110712</v>
      </c>
      <c r="T1670" s="1" t="s">
        <v>1086</v>
      </c>
      <c r="U1670" s="16" t="n">
        <v>351.66</v>
      </c>
      <c r="W1670" s="16" t="n">
        <v>351.66</v>
      </c>
      <c r="X1670" s="1" t="s">
        <v>1469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4" t="n">
        <v>2</v>
      </c>
      <c r="B1671" s="15" t="n">
        <v>46260</v>
      </c>
      <c r="C1671" s="15" t="n">
        <v>46265</v>
      </c>
      <c r="D1671" s="14" t="n">
        <v>1683</v>
      </c>
      <c r="E1671" s="1" t="s">
        <v>416</v>
      </c>
      <c r="F1671" s="14" t="n">
        <v>34</v>
      </c>
      <c r="G1671" s="1" t="s">
        <v>110</v>
      </c>
      <c r="H1671" s="14" t="n">
        <v>2110405</v>
      </c>
      <c r="I1671" s="1" t="s">
        <v>55</v>
      </c>
      <c r="J1671" s="14" t="n">
        <v>1605242</v>
      </c>
      <c r="L1671" s="14" t="n">
        <v>219919</v>
      </c>
      <c r="M1671" s="1" t="s">
        <v>36</v>
      </c>
      <c r="N1671" s="1" t="s">
        <v>50</v>
      </c>
      <c r="P1671" s="14" t="n">
        <v>113</v>
      </c>
      <c r="Q1671" s="1" t="s">
        <v>38</v>
      </c>
      <c r="R1671" s="1" t="s">
        <v>62</v>
      </c>
      <c r="S1671" s="14" t="n">
        <v>1130101</v>
      </c>
      <c r="T1671" s="1" t="s">
        <v>63</v>
      </c>
      <c r="U1671" s="16" t="n">
        <v>137</v>
      </c>
      <c r="W1671" s="16" t="n">
        <v>137</v>
      </c>
      <c r="X1671" s="1" t="s">
        <v>418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46265</v>
      </c>
      <c r="D1672" s="14" t="n">
        <v>10035</v>
      </c>
      <c r="E1672" s="1" t="s">
        <v>109</v>
      </c>
      <c r="F1672" s="14" t="n">
        <v>34</v>
      </c>
      <c r="G1672" s="1" t="s">
        <v>110</v>
      </c>
      <c r="H1672" s="14" t="n">
        <v>2110405</v>
      </c>
      <c r="I1672" s="1" t="s">
        <v>55</v>
      </c>
      <c r="J1672" s="14" t="n">
        <v>1614664</v>
      </c>
      <c r="L1672" s="14" t="n">
        <v>221477</v>
      </c>
      <c r="M1672" s="1" t="s">
        <v>36</v>
      </c>
      <c r="N1672" s="1" t="s">
        <v>50</v>
      </c>
      <c r="P1672" s="14" t="n">
        <v>113</v>
      </c>
      <c r="Q1672" s="1" t="s">
        <v>38</v>
      </c>
      <c r="R1672" s="1" t="s">
        <v>62</v>
      </c>
      <c r="S1672" s="14" t="n">
        <v>1130101</v>
      </c>
      <c r="T1672" s="1" t="s">
        <v>63</v>
      </c>
      <c r="U1672" s="16" t="n">
        <v>214.5</v>
      </c>
      <c r="W1672" s="16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4" t="n">
        <v>2</v>
      </c>
      <c r="B1673" s="15" t="n">
        <v>46262</v>
      </c>
      <c r="C1673" s="15" t="n">
        <v>46265</v>
      </c>
      <c r="D1673" s="14" t="n">
        <v>1683</v>
      </c>
      <c r="E1673" s="1" t="s">
        <v>416</v>
      </c>
      <c r="F1673" s="14" t="n">
        <v>34</v>
      </c>
      <c r="G1673" s="1" t="s">
        <v>110</v>
      </c>
      <c r="H1673" s="14" t="n">
        <v>2110405</v>
      </c>
      <c r="I1673" s="1" t="s">
        <v>55</v>
      </c>
      <c r="J1673" s="14" t="n">
        <v>1614840</v>
      </c>
      <c r="L1673" s="14" t="n">
        <v>221511</v>
      </c>
      <c r="M1673" s="1" t="s">
        <v>36</v>
      </c>
      <c r="N1673" s="1" t="s">
        <v>50</v>
      </c>
      <c r="P1673" s="14" t="n">
        <v>113</v>
      </c>
      <c r="Q1673" s="1" t="s">
        <v>38</v>
      </c>
      <c r="R1673" s="1" t="s">
        <v>62</v>
      </c>
      <c r="S1673" s="14" t="n">
        <v>1130101</v>
      </c>
      <c r="T1673" s="1" t="s">
        <v>63</v>
      </c>
      <c r="U1673" s="16" t="n">
        <v>192</v>
      </c>
      <c r="W1673" s="16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4" t="n">
        <v>2</v>
      </c>
      <c r="B1674" s="15" t="n">
        <v>46265</v>
      </c>
      <c r="C1674" s="15" t="n">
        <v>46265</v>
      </c>
      <c r="D1674" s="14" t="n">
        <v>1699</v>
      </c>
      <c r="E1674" s="1" t="s">
        <v>231</v>
      </c>
      <c r="F1674" s="14" t="n">
        <v>24</v>
      </c>
      <c r="G1674" s="1" t="s">
        <v>91</v>
      </c>
      <c r="H1674" s="14" t="n">
        <v>2110405</v>
      </c>
      <c r="I1674" s="1" t="s">
        <v>55</v>
      </c>
      <c r="J1674" s="14" t="n">
        <v>1628756</v>
      </c>
      <c r="L1674" s="14" t="n">
        <v>223347</v>
      </c>
      <c r="M1674" s="1" t="s">
        <v>36</v>
      </c>
      <c r="N1674" s="1" t="s">
        <v>50</v>
      </c>
      <c r="P1674" s="14" t="n">
        <v>113</v>
      </c>
      <c r="Q1674" s="1" t="s">
        <v>38</v>
      </c>
      <c r="R1674" s="1" t="s">
        <v>62</v>
      </c>
      <c r="S1674" s="14" t="n">
        <v>1130101</v>
      </c>
      <c r="T1674" s="1" t="s">
        <v>63</v>
      </c>
      <c r="U1674" s="16" t="n">
        <v>658.8</v>
      </c>
      <c r="W1674" s="16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4" t="n">
        <v>2</v>
      </c>
      <c r="B1675" s="15" t="n">
        <v>46265</v>
      </c>
      <c r="C1675" s="15" t="n">
        <v>46265</v>
      </c>
      <c r="D1675" s="14" t="n">
        <v>48</v>
      </c>
      <c r="E1675" s="1" t="s">
        <v>146</v>
      </c>
      <c r="F1675" s="14" t="n">
        <v>13</v>
      </c>
      <c r="G1675" s="1" t="s">
        <v>147</v>
      </c>
      <c r="H1675" s="14" t="n">
        <v>2110101</v>
      </c>
      <c r="I1675" s="1" t="s">
        <v>48</v>
      </c>
      <c r="J1675" s="14" t="n">
        <v>1630071</v>
      </c>
      <c r="L1675" s="14" t="n">
        <v>2643</v>
      </c>
      <c r="M1675" s="1" t="s">
        <v>36</v>
      </c>
      <c r="N1675" s="1" t="s">
        <v>68</v>
      </c>
      <c r="P1675" s="14" t="n">
        <v>113</v>
      </c>
      <c r="Q1675" s="1" t="s">
        <v>38</v>
      </c>
      <c r="R1675" s="1" t="s">
        <v>62</v>
      </c>
      <c r="S1675" s="14" t="n">
        <v>1130101</v>
      </c>
      <c r="T1675" s="1" t="s">
        <v>63</v>
      </c>
      <c r="U1675" s="16" t="n">
        <v>300</v>
      </c>
      <c r="W1675" s="16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4" t="n">
        <v>2</v>
      </c>
      <c r="B1676" s="15" t="n">
        <v>46265</v>
      </c>
      <c r="C1676" s="15" t="n">
        <v>46265</v>
      </c>
      <c r="D1676" s="14" t="n">
        <v>1683</v>
      </c>
      <c r="E1676" s="1" t="s">
        <v>416</v>
      </c>
      <c r="F1676" s="14" t="n">
        <v>34</v>
      </c>
      <c r="G1676" s="1" t="s">
        <v>110</v>
      </c>
      <c r="H1676" s="14" t="n">
        <v>2110405</v>
      </c>
      <c r="I1676" s="1" t="s">
        <v>55</v>
      </c>
      <c r="J1676" s="14" t="n">
        <v>1630580</v>
      </c>
      <c r="L1676" s="14" t="n">
        <v>223771</v>
      </c>
      <c r="M1676" s="1" t="s">
        <v>36</v>
      </c>
      <c r="N1676" s="1" t="s">
        <v>50</v>
      </c>
      <c r="P1676" s="14" t="n">
        <v>113</v>
      </c>
      <c r="Q1676" s="1" t="s">
        <v>38</v>
      </c>
      <c r="R1676" s="1" t="s">
        <v>62</v>
      </c>
      <c r="S1676" s="14" t="n">
        <v>1130101</v>
      </c>
      <c r="T1676" s="1" t="s">
        <v>63</v>
      </c>
      <c r="U1676" s="16" t="n">
        <v>148.5</v>
      </c>
      <c r="W1676" s="16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4" t="n">
        <v>2</v>
      </c>
      <c r="B1677" s="15" t="n">
        <v>46265</v>
      </c>
      <c r="C1677" s="15" t="n">
        <v>46265</v>
      </c>
      <c r="D1677" s="14" t="n">
        <v>1683</v>
      </c>
      <c r="E1677" s="1" t="s">
        <v>416</v>
      </c>
      <c r="F1677" s="14" t="n">
        <v>34</v>
      </c>
      <c r="G1677" s="1" t="s">
        <v>110</v>
      </c>
      <c r="H1677" s="14" t="n">
        <v>2110405</v>
      </c>
      <c r="I1677" s="1" t="s">
        <v>55</v>
      </c>
      <c r="J1677" s="14" t="n">
        <v>1630627</v>
      </c>
      <c r="L1677" s="14" t="n">
        <v>223780</v>
      </c>
      <c r="M1677" s="1" t="s">
        <v>36</v>
      </c>
      <c r="N1677" s="1" t="s">
        <v>50</v>
      </c>
      <c r="P1677" s="14" t="n">
        <v>113</v>
      </c>
      <c r="Q1677" s="1" t="s">
        <v>38</v>
      </c>
      <c r="R1677" s="1" t="s">
        <v>62</v>
      </c>
      <c r="S1677" s="14" t="n">
        <v>1130101</v>
      </c>
      <c r="T1677" s="1" t="s">
        <v>63</v>
      </c>
      <c r="U1677" s="16" t="n">
        <v>150</v>
      </c>
      <c r="W1677" s="16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4" t="n">
        <v>2</v>
      </c>
      <c r="B1678" s="15" t="n">
        <v>46265</v>
      </c>
      <c r="C1678" s="15" t="n">
        <v>46265</v>
      </c>
      <c r="D1678" s="14" t="n">
        <v>675</v>
      </c>
      <c r="E1678" s="1" t="s">
        <v>1474</v>
      </c>
      <c r="F1678" s="14" t="n">
        <v>11</v>
      </c>
      <c r="G1678" s="1" t="s">
        <v>565</v>
      </c>
      <c r="H1678" s="14" t="n">
        <v>2110405</v>
      </c>
      <c r="I1678" s="1" t="s">
        <v>55</v>
      </c>
      <c r="J1678" s="14" t="n">
        <v>1630801</v>
      </c>
      <c r="L1678" s="14" t="n">
        <v>223816</v>
      </c>
      <c r="M1678" s="1" t="s">
        <v>36</v>
      </c>
      <c r="N1678" s="1" t="s">
        <v>50</v>
      </c>
      <c r="P1678" s="14" t="n">
        <v>113</v>
      </c>
      <c r="Q1678" s="1" t="s">
        <v>38</v>
      </c>
      <c r="R1678" s="1" t="s">
        <v>70</v>
      </c>
      <c r="S1678" s="14" t="n">
        <v>4210227</v>
      </c>
      <c r="T1678" s="1" t="s">
        <v>77</v>
      </c>
      <c r="U1678" s="16" t="n">
        <v>620</v>
      </c>
      <c r="W1678" s="16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4" t="n">
        <v>2</v>
      </c>
      <c r="B1679" s="15" t="n">
        <v>46265</v>
      </c>
      <c r="C1679" s="15" t="n">
        <v>46265</v>
      </c>
      <c r="D1679" s="14" t="n">
        <v>1961</v>
      </c>
      <c r="E1679" s="1" t="s">
        <v>149</v>
      </c>
      <c r="F1679" s="14" t="n">
        <v>34</v>
      </c>
      <c r="G1679" s="1" t="s">
        <v>110</v>
      </c>
      <c r="H1679" s="14" t="n">
        <v>2110405</v>
      </c>
      <c r="I1679" s="1" t="s">
        <v>55</v>
      </c>
      <c r="J1679" s="14" t="n">
        <v>1639533</v>
      </c>
      <c r="L1679" s="14" t="n">
        <v>225322</v>
      </c>
      <c r="M1679" s="1" t="s">
        <v>36</v>
      </c>
      <c r="N1679" s="1" t="s">
        <v>50</v>
      </c>
      <c r="P1679" s="14" t="n">
        <v>102</v>
      </c>
      <c r="Q1679" s="1" t="s">
        <v>315</v>
      </c>
      <c r="R1679" s="1" t="s">
        <v>39</v>
      </c>
      <c r="S1679" s="14" t="n">
        <v>4210310</v>
      </c>
      <c r="T1679" s="1" t="s">
        <v>150</v>
      </c>
      <c r="U1679" s="16" t="n">
        <v>450</v>
      </c>
      <c r="W1679" s="16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46265</v>
      </c>
      <c r="C1680" s="15" t="n">
        <v>46265</v>
      </c>
      <c r="D1680" s="14" t="n">
        <v>12</v>
      </c>
      <c r="E1680" s="1" t="s">
        <v>54</v>
      </c>
      <c r="F1680" s="14" t="n">
        <v>34</v>
      </c>
      <c r="G1680" s="1" t="s">
        <v>110</v>
      </c>
      <c r="H1680" s="14" t="n">
        <v>2110405</v>
      </c>
      <c r="I1680" s="1" t="s">
        <v>55</v>
      </c>
      <c r="J1680" s="14" t="n">
        <v>1643276</v>
      </c>
      <c r="L1680" s="14" t="n">
        <v>225468</v>
      </c>
      <c r="M1680" s="1" t="s">
        <v>36</v>
      </c>
      <c r="N1680" s="1" t="s">
        <v>50</v>
      </c>
      <c r="P1680" s="14" t="n">
        <v>113</v>
      </c>
      <c r="Q1680" s="1" t="s">
        <v>38</v>
      </c>
      <c r="R1680" s="1" t="s">
        <v>39</v>
      </c>
      <c r="S1680" s="14" t="n">
        <v>4210301</v>
      </c>
      <c r="T1680" s="1" t="s">
        <v>253</v>
      </c>
      <c r="U1680" s="16" t="n">
        <v>600</v>
      </c>
      <c r="W1680" s="16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46265</v>
      </c>
      <c r="C1681" s="15" t="n">
        <v>46265</v>
      </c>
      <c r="D1681" s="14" t="n">
        <v>1699</v>
      </c>
      <c r="E1681" s="1" t="s">
        <v>231</v>
      </c>
      <c r="F1681" s="14" t="n">
        <v>24</v>
      </c>
      <c r="G1681" s="1" t="s">
        <v>91</v>
      </c>
      <c r="H1681" s="14" t="n">
        <v>2110101</v>
      </c>
      <c r="I1681" s="1" t="s">
        <v>48</v>
      </c>
      <c r="J1681" s="14" t="n">
        <v>1652879</v>
      </c>
      <c r="L1681" s="14" t="n">
        <v>227079</v>
      </c>
      <c r="M1681" s="1" t="s">
        <v>36</v>
      </c>
      <c r="N1681" s="1" t="s">
        <v>50</v>
      </c>
      <c r="P1681" s="14" t="n">
        <v>102</v>
      </c>
      <c r="Q1681" s="1" t="s">
        <v>315</v>
      </c>
      <c r="R1681" s="1" t="s">
        <v>62</v>
      </c>
      <c r="S1681" s="14" t="n">
        <v>1130101</v>
      </c>
      <c r="T1681" s="1" t="s">
        <v>63</v>
      </c>
      <c r="U1681" s="16" t="n">
        <v>658.8</v>
      </c>
      <c r="W1681" s="16" t="n">
        <v>658.8</v>
      </c>
      <c r="X1681" s="1" t="s">
        <v>1478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SUCO JANDAI CAJU500M</v>
      </c>
      <c r="AC1681" s="1" t="n">
        <v>311270</v>
      </c>
    </row>
    <row r="1682" customFormat="false" ht="12.75" hidden="false" customHeight="true" outlineLevel="0" collapsed="false">
      <c r="A1682" s="14" t="n">
        <v>2</v>
      </c>
      <c r="B1682" s="15" t="n">
        <v>46266</v>
      </c>
      <c r="C1682" s="15" t="n">
        <v>46266</v>
      </c>
      <c r="D1682" s="14" t="n">
        <v>0</v>
      </c>
      <c r="E1682" s="1" t="s">
        <v>33</v>
      </c>
      <c r="F1682" s="14" t="n">
        <v>17</v>
      </c>
      <c r="G1682" s="1" t="s">
        <v>34</v>
      </c>
      <c r="H1682" s="14" t="n">
        <v>1110101</v>
      </c>
      <c r="I1682" s="1" t="s">
        <v>35</v>
      </c>
      <c r="J1682" s="14" t="n">
        <v>1638259</v>
      </c>
      <c r="L1682" s="14" t="n">
        <v>1638259</v>
      </c>
      <c r="M1682" s="1" t="s">
        <v>36</v>
      </c>
      <c r="N1682" s="1" t="s">
        <v>37</v>
      </c>
      <c r="P1682" s="14" t="n">
        <v>113</v>
      </c>
      <c r="Q1682" s="1" t="s">
        <v>38</v>
      </c>
      <c r="R1682" s="1" t="s">
        <v>70</v>
      </c>
      <c r="S1682" s="14" t="n">
        <v>4210227</v>
      </c>
      <c r="T1682" s="1" t="s">
        <v>77</v>
      </c>
      <c r="U1682" s="16" t="n">
        <v>50</v>
      </c>
      <c r="W1682" s="16" t="n">
        <v>50</v>
      </c>
      <c r="X1682" s="1" t="s">
        <v>1479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46266</v>
      </c>
      <c r="C1683" s="15" t="n">
        <v>46266</v>
      </c>
      <c r="D1683" s="14" t="n">
        <v>0</v>
      </c>
      <c r="E1683" s="1" t="s">
        <v>33</v>
      </c>
      <c r="F1683" s="14" t="n">
        <v>17</v>
      </c>
      <c r="G1683" s="1" t="s">
        <v>34</v>
      </c>
      <c r="H1683" s="14" t="n">
        <v>1110101</v>
      </c>
      <c r="I1683" s="1" t="s">
        <v>35</v>
      </c>
      <c r="J1683" s="14" t="n">
        <v>1638260</v>
      </c>
      <c r="L1683" s="14" t="n">
        <v>1638260</v>
      </c>
      <c r="M1683" s="1" t="s">
        <v>36</v>
      </c>
      <c r="N1683" s="1" t="s">
        <v>37</v>
      </c>
      <c r="P1683" s="14" t="n">
        <v>113</v>
      </c>
      <c r="Q1683" s="1" t="s">
        <v>38</v>
      </c>
      <c r="R1683" s="1" t="s">
        <v>39</v>
      </c>
      <c r="S1683" s="14" t="n">
        <v>4210309</v>
      </c>
      <c r="T1683" s="1" t="s">
        <v>113</v>
      </c>
      <c r="U1683" s="16" t="n">
        <v>10</v>
      </c>
      <c r="W1683" s="16" t="n">
        <v>10</v>
      </c>
      <c r="X1683" s="1" t="s">
        <v>1480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46266</v>
      </c>
      <c r="C1684" s="15" t="n">
        <v>46266</v>
      </c>
      <c r="D1684" s="14" t="n">
        <v>0</v>
      </c>
      <c r="E1684" s="1" t="s">
        <v>33</v>
      </c>
      <c r="F1684" s="14" t="n">
        <v>17</v>
      </c>
      <c r="G1684" s="1" t="s">
        <v>34</v>
      </c>
      <c r="H1684" s="14" t="n">
        <v>1110101</v>
      </c>
      <c r="I1684" s="1" t="s">
        <v>35</v>
      </c>
      <c r="J1684" s="14" t="n">
        <v>1638266</v>
      </c>
      <c r="L1684" s="14" t="n">
        <v>1638266</v>
      </c>
      <c r="M1684" s="1" t="s">
        <v>36</v>
      </c>
      <c r="N1684" s="1" t="s">
        <v>37</v>
      </c>
      <c r="P1684" s="14" t="n">
        <v>113</v>
      </c>
      <c r="Q1684" s="1" t="s">
        <v>38</v>
      </c>
      <c r="R1684" s="1" t="s">
        <v>39</v>
      </c>
      <c r="S1684" s="14" t="n">
        <v>4210314</v>
      </c>
      <c r="T1684" s="1" t="s">
        <v>40</v>
      </c>
      <c r="U1684" s="16" t="n">
        <v>50</v>
      </c>
      <c r="W1684" s="16" t="n">
        <v>50</v>
      </c>
      <c r="X1684" s="1" t="s">
        <v>360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4" t="n">
        <v>2</v>
      </c>
      <c r="B1685" s="15" t="n">
        <v>46266</v>
      </c>
      <c r="C1685" s="15" t="n">
        <v>46266</v>
      </c>
      <c r="D1685" s="14" t="n">
        <v>0</v>
      </c>
      <c r="E1685" s="1" t="s">
        <v>33</v>
      </c>
      <c r="F1685" s="14" t="n">
        <v>17</v>
      </c>
      <c r="G1685" s="1" t="s">
        <v>34</v>
      </c>
      <c r="H1685" s="14" t="n">
        <v>1110101</v>
      </c>
      <c r="I1685" s="1" t="s">
        <v>35</v>
      </c>
      <c r="J1685" s="14" t="n">
        <v>1638269</v>
      </c>
      <c r="L1685" s="14" t="n">
        <v>1638269</v>
      </c>
      <c r="M1685" s="1" t="s">
        <v>36</v>
      </c>
      <c r="N1685" s="1" t="s">
        <v>37</v>
      </c>
      <c r="P1685" s="14" t="n">
        <v>113</v>
      </c>
      <c r="Q1685" s="1" t="s">
        <v>38</v>
      </c>
      <c r="R1685" s="1" t="s">
        <v>39</v>
      </c>
      <c r="S1685" s="14" t="n">
        <v>4210314</v>
      </c>
      <c r="T1685" s="1" t="s">
        <v>40</v>
      </c>
      <c r="U1685" s="16" t="n">
        <v>70</v>
      </c>
      <c r="W1685" s="16" t="n">
        <v>70</v>
      </c>
      <c r="X1685" s="1" t="s">
        <v>167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45992</v>
      </c>
      <c r="C1686" s="15" t="n">
        <v>46266</v>
      </c>
      <c r="D1686" s="14" t="n">
        <v>983</v>
      </c>
      <c r="E1686" s="1" t="s">
        <v>46</v>
      </c>
      <c r="F1686" s="14" t="n">
        <v>47</v>
      </c>
      <c r="G1686" s="1" t="s">
        <v>47</v>
      </c>
      <c r="H1686" s="14" t="n">
        <v>2110101</v>
      </c>
      <c r="I1686" s="1" t="s">
        <v>48</v>
      </c>
      <c r="J1686" s="14" t="n">
        <v>361903</v>
      </c>
      <c r="L1686" s="14" t="n">
        <v>47174</v>
      </c>
      <c r="M1686" s="1" t="s">
        <v>1481</v>
      </c>
      <c r="N1686" s="1" t="s">
        <v>50</v>
      </c>
      <c r="P1686" s="14" t="n">
        <v>113</v>
      </c>
      <c r="Q1686" s="1" t="s">
        <v>38</v>
      </c>
      <c r="R1686" s="1" t="s">
        <v>51</v>
      </c>
      <c r="S1686" s="14" t="n">
        <v>1240103</v>
      </c>
      <c r="T1686" s="1" t="s">
        <v>52</v>
      </c>
      <c r="U1686" s="16" t="n">
        <v>1898</v>
      </c>
      <c r="W1686" s="16" t="n">
        <v>1898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17382</v>
      </c>
    </row>
    <row r="1687" customFormat="false" ht="12.75" hidden="false" customHeight="true" outlineLevel="0" collapsed="false">
      <c r="A1687" s="14" t="n">
        <v>2</v>
      </c>
      <c r="B1687" s="15" t="n">
        <v>46055</v>
      </c>
      <c r="C1687" s="15" t="n">
        <v>46266</v>
      </c>
      <c r="D1687" s="14" t="n">
        <v>10039</v>
      </c>
      <c r="E1687" s="1" t="s">
        <v>84</v>
      </c>
      <c r="F1687" s="14" t="n">
        <v>47</v>
      </c>
      <c r="G1687" s="1" t="s">
        <v>47</v>
      </c>
      <c r="H1687" s="14" t="n">
        <v>2110405</v>
      </c>
      <c r="I1687" s="1" t="s">
        <v>55</v>
      </c>
      <c r="J1687" s="14" t="n">
        <v>846832</v>
      </c>
      <c r="L1687" s="14" t="n">
        <v>111506</v>
      </c>
      <c r="M1687" s="1" t="s">
        <v>49</v>
      </c>
      <c r="N1687" s="1" t="s">
        <v>50</v>
      </c>
      <c r="P1687" s="14" t="n">
        <v>113</v>
      </c>
      <c r="Q1687" s="1" t="s">
        <v>38</v>
      </c>
      <c r="R1687" s="1" t="s">
        <v>70</v>
      </c>
      <c r="S1687" s="14" t="n">
        <v>4210227</v>
      </c>
      <c r="T1687" s="1" t="s">
        <v>77</v>
      </c>
      <c r="U1687" s="16" t="n">
        <v>378.82</v>
      </c>
      <c r="W1687" s="16" t="n">
        <v>378.82</v>
      </c>
      <c r="X1687" s="1" t="s">
        <v>1483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nao encontrado</v>
      </c>
      <c r="AC1687" s="1" t="n">
        <v>258</v>
      </c>
    </row>
    <row r="1688" customFormat="false" ht="12.75" hidden="false" customHeight="true" outlineLevel="0" collapsed="false">
      <c r="A1688" s="14" t="n">
        <v>2</v>
      </c>
      <c r="B1688" s="15" t="n">
        <v>46196</v>
      </c>
      <c r="C1688" s="15" t="n">
        <v>46266</v>
      </c>
      <c r="D1688" s="14" t="n">
        <v>875</v>
      </c>
      <c r="E1688" s="1" t="s">
        <v>87</v>
      </c>
      <c r="F1688" s="14" t="n">
        <v>47</v>
      </c>
      <c r="G1688" s="1" t="s">
        <v>47</v>
      </c>
      <c r="H1688" s="14" t="n">
        <v>2110101</v>
      </c>
      <c r="I1688" s="1" t="s">
        <v>48</v>
      </c>
      <c r="J1688" s="14" t="n">
        <v>1295066</v>
      </c>
      <c r="L1688" s="14" t="n">
        <v>173322</v>
      </c>
      <c r="M1688" s="1" t="s">
        <v>76</v>
      </c>
      <c r="N1688" s="1" t="s">
        <v>50</v>
      </c>
      <c r="P1688" s="14" t="n">
        <v>113</v>
      </c>
      <c r="Q1688" s="1" t="s">
        <v>38</v>
      </c>
      <c r="R1688" s="1" t="s">
        <v>62</v>
      </c>
      <c r="S1688" s="14" t="n">
        <v>1130101</v>
      </c>
      <c r="T1688" s="1" t="s">
        <v>63</v>
      </c>
      <c r="U1688" s="16" t="n">
        <v>1290.16</v>
      </c>
      <c r="W1688" s="16" t="n">
        <v>1290.16</v>
      </c>
      <c r="X1688" s="1" t="s">
        <v>1484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SUPORTE DE TV CANAA</v>
      </c>
      <c r="AC1688" s="1" t="n">
        <v>1829</v>
      </c>
    </row>
    <row r="1689" customFormat="false" ht="12.75" hidden="false" customHeight="true" outlineLevel="0" collapsed="false">
      <c r="A1689" s="14" t="n">
        <v>2</v>
      </c>
      <c r="B1689" s="15" t="n">
        <v>46226</v>
      </c>
      <c r="C1689" s="15" t="n">
        <v>46266</v>
      </c>
      <c r="D1689" s="14" t="n">
        <v>957</v>
      </c>
      <c r="E1689" s="1" t="s">
        <v>628</v>
      </c>
      <c r="F1689" s="14" t="n">
        <v>24</v>
      </c>
      <c r="G1689" s="1" t="s">
        <v>91</v>
      </c>
      <c r="H1689" s="14" t="n">
        <v>2110405</v>
      </c>
      <c r="I1689" s="1" t="s">
        <v>55</v>
      </c>
      <c r="J1689" s="14" t="n">
        <v>1438932</v>
      </c>
      <c r="L1689" s="14" t="n">
        <v>194431</v>
      </c>
      <c r="M1689" s="1" t="s">
        <v>36</v>
      </c>
      <c r="N1689" s="1" t="s">
        <v>50</v>
      </c>
      <c r="P1689" s="14" t="n">
        <v>113</v>
      </c>
      <c r="Q1689" s="1" t="s">
        <v>38</v>
      </c>
      <c r="R1689" s="1" t="s">
        <v>62</v>
      </c>
      <c r="S1689" s="14" t="n">
        <v>1130101</v>
      </c>
      <c r="T1689" s="1" t="s">
        <v>63</v>
      </c>
      <c r="U1689" s="16" t="n">
        <v>1501.38</v>
      </c>
      <c r="W1689" s="16" t="n">
        <v>1501.38</v>
      </c>
      <c r="X1689" s="1" t="s">
        <v>1261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WHISKA FRANGO KG AGR</v>
      </c>
      <c r="AC1689" s="1" t="n">
        <v>21189</v>
      </c>
    </row>
    <row r="1690" customFormat="false" ht="12.75" hidden="false" customHeight="true" outlineLevel="0" collapsed="false">
      <c r="A1690" s="14" t="n">
        <v>2</v>
      </c>
      <c r="B1690" s="15" t="n">
        <v>46226</v>
      </c>
      <c r="C1690" s="15" t="n">
        <v>46266</v>
      </c>
      <c r="D1690" s="14" t="n">
        <v>10011</v>
      </c>
      <c r="E1690" s="1" t="s">
        <v>330</v>
      </c>
      <c r="F1690" s="14" t="n">
        <v>24</v>
      </c>
      <c r="G1690" s="1" t="s">
        <v>91</v>
      </c>
      <c r="H1690" s="14" t="n">
        <v>2110405</v>
      </c>
      <c r="I1690" s="1" t="s">
        <v>55</v>
      </c>
      <c r="J1690" s="14" t="n">
        <v>1438962</v>
      </c>
      <c r="L1690" s="14" t="n">
        <v>194443</v>
      </c>
      <c r="M1690" s="1" t="s">
        <v>36</v>
      </c>
      <c r="N1690" s="1" t="s">
        <v>50</v>
      </c>
      <c r="P1690" s="14" t="n">
        <v>113</v>
      </c>
      <c r="Q1690" s="1" t="s">
        <v>38</v>
      </c>
      <c r="R1690" s="1" t="s">
        <v>62</v>
      </c>
      <c r="S1690" s="14" t="n">
        <v>1130101</v>
      </c>
      <c r="T1690" s="1" t="s">
        <v>63</v>
      </c>
      <c r="U1690" s="16" t="n">
        <v>591.07</v>
      </c>
      <c r="W1690" s="16" t="n">
        <v>591.07</v>
      </c>
      <c r="X1690" s="1" t="s">
        <v>1262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GRAN PLUS MENU KG</v>
      </c>
      <c r="AC1690" s="1" t="n">
        <v>34738</v>
      </c>
    </row>
    <row r="1691" customFormat="false" ht="12.75" hidden="false" customHeight="true" outlineLevel="0" collapsed="false">
      <c r="A1691" s="14" t="n">
        <v>2</v>
      </c>
      <c r="B1691" s="15" t="n">
        <v>46245</v>
      </c>
      <c r="C1691" s="15" t="n">
        <v>46266</v>
      </c>
      <c r="D1691" s="14" t="n">
        <v>1259</v>
      </c>
      <c r="E1691" s="1" t="s">
        <v>1485</v>
      </c>
      <c r="F1691" s="14" t="n">
        <v>47</v>
      </c>
      <c r="G1691" s="1" t="s">
        <v>47</v>
      </c>
      <c r="H1691" s="14" t="n">
        <v>2110405</v>
      </c>
      <c r="I1691" s="1" t="s">
        <v>55</v>
      </c>
      <c r="J1691" s="14" t="n">
        <v>1532317</v>
      </c>
      <c r="L1691" s="14" t="n">
        <v>208731</v>
      </c>
      <c r="M1691" s="1" t="s">
        <v>36</v>
      </c>
      <c r="N1691" s="1" t="s">
        <v>50</v>
      </c>
      <c r="P1691" s="14" t="n">
        <v>113</v>
      </c>
      <c r="Q1691" s="1" t="s">
        <v>38</v>
      </c>
      <c r="R1691" s="1" t="s">
        <v>70</v>
      </c>
      <c r="S1691" s="14" t="n">
        <v>4210209</v>
      </c>
      <c r="T1691" s="1" t="s">
        <v>687</v>
      </c>
      <c r="U1691" s="16" t="n">
        <v>200</v>
      </c>
      <c r="W1691" s="16" t="n">
        <v>200</v>
      </c>
      <c r="X1691" s="1" t="s">
        <v>1486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4" t="n">
        <v>2</v>
      </c>
      <c r="B1692" s="15" t="n">
        <v>46246</v>
      </c>
      <c r="C1692" s="15" t="n">
        <v>46266</v>
      </c>
      <c r="D1692" s="14" t="n">
        <v>875</v>
      </c>
      <c r="E1692" s="1" t="s">
        <v>87</v>
      </c>
      <c r="F1692" s="14" t="n">
        <v>47</v>
      </c>
      <c r="G1692" s="1" t="s">
        <v>47</v>
      </c>
      <c r="H1692" s="14" t="n">
        <v>2110405</v>
      </c>
      <c r="I1692" s="1" t="s">
        <v>55</v>
      </c>
      <c r="J1692" s="14" t="n">
        <v>1534947</v>
      </c>
      <c r="L1692" s="14" t="n">
        <v>209452</v>
      </c>
      <c r="M1692" s="1" t="s">
        <v>36</v>
      </c>
      <c r="N1692" s="1" t="s">
        <v>50</v>
      </c>
      <c r="P1692" s="14" t="n">
        <v>113</v>
      </c>
      <c r="Q1692" s="1" t="s">
        <v>38</v>
      </c>
      <c r="R1692" s="1" t="s">
        <v>62</v>
      </c>
      <c r="S1692" s="14" t="n">
        <v>1130101</v>
      </c>
      <c r="T1692" s="1" t="s">
        <v>63</v>
      </c>
      <c r="U1692" s="16" t="n">
        <v>638.75</v>
      </c>
      <c r="W1692" s="16" t="n">
        <v>638.75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FONE DE OUVIDO DO IP</v>
      </c>
      <c r="AC1692" s="1" t="n">
        <v>1898</v>
      </c>
    </row>
    <row r="1693" customFormat="false" ht="12.75" hidden="false" customHeight="true" outlineLevel="0" collapsed="false">
      <c r="A1693" s="14" t="n">
        <v>2</v>
      </c>
      <c r="B1693" s="15" t="n">
        <v>46251</v>
      </c>
      <c r="C1693" s="15" t="n">
        <v>46266</v>
      </c>
      <c r="D1693" s="14" t="n">
        <v>10017</v>
      </c>
      <c r="E1693" s="1" t="s">
        <v>184</v>
      </c>
      <c r="F1693" s="14" t="n">
        <v>24</v>
      </c>
      <c r="G1693" s="1" t="s">
        <v>91</v>
      </c>
      <c r="H1693" s="14" t="n">
        <v>2110405</v>
      </c>
      <c r="I1693" s="1" t="s">
        <v>55</v>
      </c>
      <c r="J1693" s="14" t="n">
        <v>1561240</v>
      </c>
      <c r="L1693" s="14" t="n">
        <v>212990</v>
      </c>
      <c r="M1693" s="1" t="s">
        <v>36</v>
      </c>
      <c r="N1693" s="1" t="s">
        <v>50</v>
      </c>
      <c r="P1693" s="14" t="n">
        <v>113</v>
      </c>
      <c r="Q1693" s="1" t="s">
        <v>38</v>
      </c>
      <c r="R1693" s="1" t="s">
        <v>62</v>
      </c>
      <c r="S1693" s="14" t="n">
        <v>1130101</v>
      </c>
      <c r="T1693" s="1" t="s">
        <v>63</v>
      </c>
      <c r="U1693" s="16" t="n">
        <v>599.85</v>
      </c>
      <c r="W1693" s="16" t="n">
        <v>599.85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PAPEL HIGIENICO ALLE</v>
      </c>
      <c r="AC1693" s="1" t="n">
        <v>195597</v>
      </c>
    </row>
    <row r="1694" customFormat="false" ht="12.75" hidden="false" customHeight="true" outlineLevel="0" collapsed="false">
      <c r="A1694" s="14" t="n">
        <v>2</v>
      </c>
      <c r="B1694" s="15" t="n">
        <v>46252</v>
      </c>
      <c r="C1694" s="15" t="n">
        <v>46266</v>
      </c>
      <c r="D1694" s="14" t="n">
        <v>1697</v>
      </c>
      <c r="E1694" s="1" t="s">
        <v>775</v>
      </c>
      <c r="F1694" s="14" t="n">
        <v>24</v>
      </c>
      <c r="G1694" s="1" t="s">
        <v>91</v>
      </c>
      <c r="H1694" s="14" t="n">
        <v>2110405</v>
      </c>
      <c r="I1694" s="1" t="s">
        <v>55</v>
      </c>
      <c r="J1694" s="14" t="n">
        <v>1566723</v>
      </c>
      <c r="L1694" s="14" t="n">
        <v>213866</v>
      </c>
      <c r="M1694" s="1" t="s">
        <v>36</v>
      </c>
      <c r="N1694" s="1" t="s">
        <v>50</v>
      </c>
      <c r="P1694" s="14" t="n">
        <v>113</v>
      </c>
      <c r="Q1694" s="1" t="s">
        <v>38</v>
      </c>
      <c r="R1694" s="1" t="s">
        <v>62</v>
      </c>
      <c r="S1694" s="14" t="n">
        <v>1130101</v>
      </c>
      <c r="T1694" s="1" t="s">
        <v>63</v>
      </c>
      <c r="U1694" s="16" t="n">
        <v>584.64</v>
      </c>
      <c r="W1694" s="16" t="n">
        <v>584.64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LEITE ITALAC DESN 1L</v>
      </c>
      <c r="AC1694" s="1" t="n">
        <v>211355</v>
      </c>
    </row>
    <row r="1695" customFormat="false" ht="12.75" hidden="false" customHeight="true" outlineLevel="0" collapsed="false">
      <c r="A1695" s="14" t="n">
        <v>2</v>
      </c>
      <c r="B1695" s="15" t="n">
        <v>46252</v>
      </c>
      <c r="C1695" s="15" t="n">
        <v>46266</v>
      </c>
      <c r="D1695" s="14" t="n">
        <v>1705</v>
      </c>
      <c r="E1695" s="1" t="s">
        <v>131</v>
      </c>
      <c r="F1695" s="14" t="n">
        <v>24</v>
      </c>
      <c r="G1695" s="1" t="s">
        <v>91</v>
      </c>
      <c r="H1695" s="14" t="n">
        <v>2110405</v>
      </c>
      <c r="I1695" s="1" t="s">
        <v>55</v>
      </c>
      <c r="J1695" s="14" t="n">
        <v>1567586</v>
      </c>
      <c r="L1695" s="14" t="n">
        <v>214037</v>
      </c>
      <c r="M1695" s="1" t="s">
        <v>36</v>
      </c>
      <c r="N1695" s="1" t="s">
        <v>50</v>
      </c>
      <c r="P1695" s="14" t="n">
        <v>113</v>
      </c>
      <c r="Q1695" s="1" t="s">
        <v>38</v>
      </c>
      <c r="R1695" s="1" t="s">
        <v>62</v>
      </c>
      <c r="S1695" s="14" t="n">
        <v>1130101</v>
      </c>
      <c r="T1695" s="1" t="s">
        <v>63</v>
      </c>
      <c r="U1695" s="16" t="n">
        <v>2351.65</v>
      </c>
      <c r="W1695" s="16" t="n">
        <v>2351.65</v>
      </c>
      <c r="X1695" s="1" t="s">
        <v>1490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REFR COCA COLA 200ML</v>
      </c>
      <c r="AC1695" s="1" t="n">
        <v>1993231</v>
      </c>
    </row>
    <row r="1696" customFormat="false" ht="12.75" hidden="false" customHeight="true" outlineLevel="0" collapsed="false">
      <c r="A1696" s="14" t="n">
        <v>2</v>
      </c>
      <c r="B1696" s="15" t="n">
        <v>46252</v>
      </c>
      <c r="C1696" s="15" t="n">
        <v>46266</v>
      </c>
      <c r="D1696" s="14" t="n">
        <v>1711</v>
      </c>
      <c r="E1696" s="1" t="s">
        <v>1491</v>
      </c>
      <c r="F1696" s="14" t="n">
        <v>24</v>
      </c>
      <c r="G1696" s="1" t="s">
        <v>91</v>
      </c>
      <c r="H1696" s="14" t="n">
        <v>2110405</v>
      </c>
      <c r="I1696" s="1" t="s">
        <v>55</v>
      </c>
      <c r="J1696" s="14" t="n">
        <v>1568088</v>
      </c>
      <c r="L1696" s="14" t="n">
        <v>214108</v>
      </c>
      <c r="M1696" s="1" t="s">
        <v>36</v>
      </c>
      <c r="N1696" s="1" t="s">
        <v>50</v>
      </c>
      <c r="P1696" s="14" t="n">
        <v>113</v>
      </c>
      <c r="Q1696" s="1" t="s">
        <v>38</v>
      </c>
      <c r="R1696" s="1" t="s">
        <v>62</v>
      </c>
      <c r="S1696" s="14" t="n">
        <v>1130101</v>
      </c>
      <c r="T1696" s="1" t="s">
        <v>63</v>
      </c>
      <c r="U1696" s="16" t="n">
        <v>645.72</v>
      </c>
      <c r="W1696" s="16" t="n">
        <v>645.72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CAD BROCH UNIV COST</v>
      </c>
      <c r="AC1696" s="1" t="n">
        <v>160332</v>
      </c>
    </row>
    <row r="1697" customFormat="false" ht="12.75" hidden="false" customHeight="true" outlineLevel="0" collapsed="false">
      <c r="A1697" s="14" t="n">
        <v>2</v>
      </c>
      <c r="B1697" s="15" t="n">
        <v>46253</v>
      </c>
      <c r="C1697" s="15" t="n">
        <v>46266</v>
      </c>
      <c r="D1697" s="14" t="n">
        <v>1635</v>
      </c>
      <c r="E1697" s="1" t="s">
        <v>129</v>
      </c>
      <c r="F1697" s="14" t="n">
        <v>24</v>
      </c>
      <c r="G1697" s="1" t="s">
        <v>91</v>
      </c>
      <c r="H1697" s="14" t="n">
        <v>2110405</v>
      </c>
      <c r="I1697" s="1" t="s">
        <v>55</v>
      </c>
      <c r="J1697" s="14" t="n">
        <v>1570872</v>
      </c>
      <c r="L1697" s="14" t="n">
        <v>214482</v>
      </c>
      <c r="M1697" s="1" t="s">
        <v>36</v>
      </c>
      <c r="N1697" s="1" t="s">
        <v>50</v>
      </c>
      <c r="P1697" s="14" t="n">
        <v>113</v>
      </c>
      <c r="Q1697" s="1" t="s">
        <v>38</v>
      </c>
      <c r="R1697" s="1" t="s">
        <v>62</v>
      </c>
      <c r="S1697" s="14" t="n">
        <v>1130101</v>
      </c>
      <c r="T1697" s="1" t="s">
        <v>63</v>
      </c>
      <c r="U1697" s="16" t="n">
        <v>1276.2</v>
      </c>
      <c r="W1697" s="16" t="n">
        <v>1276.2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COXA E SOBRECOXA KG</v>
      </c>
      <c r="AC1697" s="1" t="n">
        <v>3745</v>
      </c>
    </row>
    <row r="1698" customFormat="false" ht="12.75" hidden="false" customHeight="true" outlineLevel="0" collapsed="false">
      <c r="A1698" s="14" t="n">
        <v>2</v>
      </c>
      <c r="B1698" s="15" t="n">
        <v>46253</v>
      </c>
      <c r="C1698" s="15" t="n">
        <v>46266</v>
      </c>
      <c r="D1698" s="14" t="n">
        <v>1708</v>
      </c>
      <c r="E1698" s="1" t="s">
        <v>269</v>
      </c>
      <c r="F1698" s="14" t="n">
        <v>24</v>
      </c>
      <c r="G1698" s="1" t="s">
        <v>91</v>
      </c>
      <c r="H1698" s="14" t="n">
        <v>2110405</v>
      </c>
      <c r="I1698" s="1" t="s">
        <v>55</v>
      </c>
      <c r="J1698" s="14" t="n">
        <v>1572967</v>
      </c>
      <c r="L1698" s="14" t="n">
        <v>214926</v>
      </c>
      <c r="M1698" s="1" t="s">
        <v>36</v>
      </c>
      <c r="N1698" s="1" t="s">
        <v>50</v>
      </c>
      <c r="P1698" s="14" t="n">
        <v>113</v>
      </c>
      <c r="Q1698" s="1" t="s">
        <v>38</v>
      </c>
      <c r="R1698" s="1" t="s">
        <v>62</v>
      </c>
      <c r="S1698" s="14" t="n">
        <v>1130101</v>
      </c>
      <c r="T1698" s="1" t="s">
        <v>63</v>
      </c>
      <c r="U1698" s="16" t="n">
        <v>548.18</v>
      </c>
      <c r="W1698" s="16" t="n">
        <v>548.18</v>
      </c>
      <c r="X1698" s="1" t="s">
        <v>1494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DISQUETI 18G</v>
      </c>
      <c r="AC1698" s="1" t="n">
        <v>265359</v>
      </c>
    </row>
    <row r="1699" customFormat="false" ht="12.75" hidden="false" customHeight="true" outlineLevel="0" collapsed="false">
      <c r="A1699" s="14" t="n">
        <v>2</v>
      </c>
      <c r="B1699" s="15" t="n">
        <v>46254</v>
      </c>
      <c r="C1699" s="15" t="n">
        <v>46266</v>
      </c>
      <c r="D1699" s="14" t="n">
        <v>967</v>
      </c>
      <c r="E1699" s="1" t="s">
        <v>1495</v>
      </c>
      <c r="F1699" s="14" t="n">
        <v>24</v>
      </c>
      <c r="G1699" s="1" t="s">
        <v>91</v>
      </c>
      <c r="H1699" s="14" t="n">
        <v>2110405</v>
      </c>
      <c r="I1699" s="1" t="s">
        <v>55</v>
      </c>
      <c r="J1699" s="14" t="n">
        <v>1576159</v>
      </c>
      <c r="L1699" s="14" t="n">
        <v>215377</v>
      </c>
      <c r="M1699" s="1" t="s">
        <v>36</v>
      </c>
      <c r="N1699" s="1" t="s">
        <v>50</v>
      </c>
      <c r="P1699" s="14" t="n">
        <v>113</v>
      </c>
      <c r="Q1699" s="1" t="s">
        <v>38</v>
      </c>
      <c r="R1699" s="1" t="s">
        <v>62</v>
      </c>
      <c r="S1699" s="14" t="n">
        <v>1130101</v>
      </c>
      <c r="T1699" s="1" t="s">
        <v>63</v>
      </c>
      <c r="U1699" s="16" t="n">
        <v>424</v>
      </c>
      <c r="W1699" s="16" t="n">
        <v>424</v>
      </c>
      <c r="X1699" s="1" t="s">
        <v>1496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COROTE LIMÃO 50ML</v>
      </c>
      <c r="AC1699" s="1" t="n">
        <v>37213</v>
      </c>
    </row>
    <row r="1700" customFormat="false" ht="12.75" hidden="false" customHeight="true" outlineLevel="0" collapsed="false">
      <c r="A1700" s="14" t="n">
        <v>2</v>
      </c>
      <c r="B1700" s="15" t="n">
        <v>46247</v>
      </c>
      <c r="C1700" s="15" t="n">
        <v>46266</v>
      </c>
      <c r="D1700" s="14" t="n">
        <v>1974</v>
      </c>
      <c r="E1700" s="1" t="s">
        <v>686</v>
      </c>
      <c r="F1700" s="14" t="n">
        <v>47</v>
      </c>
      <c r="G1700" s="1" t="s">
        <v>47</v>
      </c>
      <c r="H1700" s="14" t="n">
        <v>2110405</v>
      </c>
      <c r="I1700" s="1" t="s">
        <v>55</v>
      </c>
      <c r="J1700" s="14" t="n">
        <v>1577528</v>
      </c>
      <c r="L1700" s="14" t="n">
        <v>215681</v>
      </c>
      <c r="M1700" s="1" t="s">
        <v>36</v>
      </c>
      <c r="N1700" s="1" t="s">
        <v>50</v>
      </c>
      <c r="P1700" s="14" t="n">
        <v>101</v>
      </c>
      <c r="Q1700" s="1" t="s">
        <v>56</v>
      </c>
      <c r="R1700" s="1" t="s">
        <v>70</v>
      </c>
      <c r="S1700" s="14" t="n">
        <v>4210209</v>
      </c>
      <c r="T1700" s="1" t="s">
        <v>687</v>
      </c>
      <c r="U1700" s="16" t="n">
        <v>489.15</v>
      </c>
      <c r="W1700" s="16" t="n">
        <v>489.15</v>
      </c>
      <c r="X1700" s="1" t="s">
        <v>1497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4" t="n">
        <v>2</v>
      </c>
      <c r="B1701" s="15" t="n">
        <v>46259</v>
      </c>
      <c r="C1701" s="15" t="n">
        <v>46266</v>
      </c>
      <c r="D1701" s="14" t="n">
        <v>1642</v>
      </c>
      <c r="E1701" s="1" t="s">
        <v>233</v>
      </c>
      <c r="F1701" s="14" t="n">
        <v>24</v>
      </c>
      <c r="G1701" s="1" t="s">
        <v>91</v>
      </c>
      <c r="H1701" s="14" t="n">
        <v>2110405</v>
      </c>
      <c r="I1701" s="1" t="s">
        <v>55</v>
      </c>
      <c r="J1701" s="14" t="n">
        <v>1598921</v>
      </c>
      <c r="L1701" s="14" t="n">
        <v>218837</v>
      </c>
      <c r="M1701" s="1" t="s">
        <v>36</v>
      </c>
      <c r="N1701" s="1" t="s">
        <v>50</v>
      </c>
      <c r="P1701" s="14" t="n">
        <v>113</v>
      </c>
      <c r="Q1701" s="1" t="s">
        <v>38</v>
      </c>
      <c r="R1701" s="1" t="s">
        <v>62</v>
      </c>
      <c r="S1701" s="14" t="n">
        <v>1130101</v>
      </c>
      <c r="T1701" s="1" t="s">
        <v>63</v>
      </c>
      <c r="U1701" s="16" t="n">
        <v>437.2</v>
      </c>
      <c r="W1701" s="16" t="n">
        <v>437.2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PAO TORRADO BROTHERS</v>
      </c>
      <c r="AC1701" s="1" t="n">
        <v>1038558</v>
      </c>
    </row>
    <row r="1702" customFormat="false" ht="12.75" hidden="false" customHeight="true" outlineLevel="0" collapsed="false">
      <c r="A1702" s="14" t="n">
        <v>2</v>
      </c>
      <c r="B1702" s="15" t="n">
        <v>46259</v>
      </c>
      <c r="C1702" s="15" t="n">
        <v>46266</v>
      </c>
      <c r="D1702" s="14" t="n">
        <v>1740</v>
      </c>
      <c r="E1702" s="1" t="s">
        <v>462</v>
      </c>
      <c r="F1702" s="14" t="n">
        <v>24</v>
      </c>
      <c r="G1702" s="1" t="s">
        <v>91</v>
      </c>
      <c r="H1702" s="14" t="n">
        <v>2110405</v>
      </c>
      <c r="I1702" s="1" t="s">
        <v>55</v>
      </c>
      <c r="J1702" s="14" t="n">
        <v>1599326</v>
      </c>
      <c r="L1702" s="14" t="n">
        <v>218927</v>
      </c>
      <c r="M1702" s="1" t="s">
        <v>36</v>
      </c>
      <c r="N1702" s="1" t="s">
        <v>50</v>
      </c>
      <c r="P1702" s="14" t="n">
        <v>113</v>
      </c>
      <c r="Q1702" s="1" t="s">
        <v>38</v>
      </c>
      <c r="R1702" s="1" t="s">
        <v>62</v>
      </c>
      <c r="S1702" s="14" t="n">
        <v>1130101</v>
      </c>
      <c r="T1702" s="1" t="s">
        <v>63</v>
      </c>
      <c r="U1702" s="16" t="n">
        <v>2372.5</v>
      </c>
      <c r="W1702" s="16" t="n">
        <v>2372.5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1262474</v>
      </c>
    </row>
    <row r="1703" customFormat="false" ht="12.75" hidden="false" customHeight="true" outlineLevel="0" collapsed="false">
      <c r="A1703" s="14" t="n">
        <v>2</v>
      </c>
      <c r="B1703" s="15" t="n">
        <v>46259</v>
      </c>
      <c r="C1703" s="15" t="n">
        <v>46266</v>
      </c>
      <c r="D1703" s="14" t="n">
        <v>1650</v>
      </c>
      <c r="E1703" s="1" t="s">
        <v>439</v>
      </c>
      <c r="F1703" s="14" t="n">
        <v>24</v>
      </c>
      <c r="G1703" s="1" t="s">
        <v>91</v>
      </c>
      <c r="H1703" s="14" t="n">
        <v>2110405</v>
      </c>
      <c r="I1703" s="1" t="s">
        <v>55</v>
      </c>
      <c r="J1703" s="14" t="n">
        <v>1600439</v>
      </c>
      <c r="L1703" s="14" t="n">
        <v>219150</v>
      </c>
      <c r="M1703" s="1" t="s">
        <v>36</v>
      </c>
      <c r="N1703" s="1" t="s">
        <v>50</v>
      </c>
      <c r="P1703" s="14" t="n">
        <v>113</v>
      </c>
      <c r="Q1703" s="1" t="s">
        <v>38</v>
      </c>
      <c r="R1703" s="1" t="s">
        <v>62</v>
      </c>
      <c r="S1703" s="14" t="n">
        <v>1130101</v>
      </c>
      <c r="T1703" s="1" t="s">
        <v>63</v>
      </c>
      <c r="U1703" s="16" t="n">
        <v>363.97</v>
      </c>
      <c r="W1703" s="16" t="n">
        <v>363.97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IOG.B.COMODORO SAC</v>
      </c>
      <c r="AC1703" s="1" t="n">
        <v>229698</v>
      </c>
    </row>
    <row r="1704" customFormat="false" ht="12.75" hidden="false" customHeight="true" outlineLevel="0" collapsed="false">
      <c r="A1704" s="14" t="n">
        <v>2</v>
      </c>
      <c r="B1704" s="15" t="n">
        <v>46260</v>
      </c>
      <c r="C1704" s="15" t="n">
        <v>46266</v>
      </c>
      <c r="D1704" s="14" t="n">
        <v>1625</v>
      </c>
      <c r="E1704" s="1" t="s">
        <v>272</v>
      </c>
      <c r="F1704" s="14" t="n">
        <v>24</v>
      </c>
      <c r="G1704" s="1" t="s">
        <v>91</v>
      </c>
      <c r="H1704" s="14" t="n">
        <v>2110405</v>
      </c>
      <c r="I1704" s="1" t="s">
        <v>55</v>
      </c>
      <c r="J1704" s="14" t="n">
        <v>1604525</v>
      </c>
      <c r="L1704" s="14" t="n">
        <v>219806</v>
      </c>
      <c r="M1704" s="1" t="s">
        <v>36</v>
      </c>
      <c r="N1704" s="1" t="s">
        <v>50</v>
      </c>
      <c r="P1704" s="14" t="n">
        <v>113</v>
      </c>
      <c r="Q1704" s="1" t="s">
        <v>38</v>
      </c>
      <c r="R1704" s="1" t="s">
        <v>62</v>
      </c>
      <c r="S1704" s="14" t="n">
        <v>1130101</v>
      </c>
      <c r="T1704" s="1" t="s">
        <v>63</v>
      </c>
      <c r="U1704" s="16" t="n">
        <v>3363.75</v>
      </c>
      <c r="W1704" s="16" t="n">
        <v>3363.75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TRASEIRO DE BOI L1</v>
      </c>
      <c r="AC1704" s="1" t="n">
        <v>15150</v>
      </c>
    </row>
    <row r="1705" customFormat="false" ht="12.75" hidden="false" customHeight="true" outlineLevel="0" collapsed="false">
      <c r="A1705" s="14" t="n">
        <v>2</v>
      </c>
      <c r="B1705" s="15" t="n">
        <v>46263</v>
      </c>
      <c r="C1705" s="15" t="n">
        <v>46266</v>
      </c>
      <c r="D1705" s="14" t="n">
        <v>642</v>
      </c>
      <c r="E1705" s="1" t="s">
        <v>144</v>
      </c>
      <c r="F1705" s="14" t="n">
        <v>24</v>
      </c>
      <c r="G1705" s="1" t="s">
        <v>91</v>
      </c>
      <c r="H1705" s="14" t="n">
        <v>2110405</v>
      </c>
      <c r="I1705" s="1" t="s">
        <v>55</v>
      </c>
      <c r="J1705" s="14" t="n">
        <v>1618518</v>
      </c>
      <c r="L1705" s="14" t="n">
        <v>221953</v>
      </c>
      <c r="M1705" s="1" t="s">
        <v>36</v>
      </c>
      <c r="N1705" s="1" t="s">
        <v>50</v>
      </c>
      <c r="P1705" s="14" t="n">
        <v>113</v>
      </c>
      <c r="Q1705" s="1" t="s">
        <v>38</v>
      </c>
      <c r="R1705" s="1" t="s">
        <v>62</v>
      </c>
      <c r="S1705" s="14" t="n">
        <v>1130101</v>
      </c>
      <c r="T1705" s="1" t="s">
        <v>63</v>
      </c>
      <c r="U1705" s="16" t="n">
        <v>240</v>
      </c>
      <c r="W1705" s="16" t="n">
        <v>240</v>
      </c>
      <c r="X1705" s="1" t="s">
        <v>1502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BOLO BLOOM 600G</v>
      </c>
      <c r="AC1705" s="1" t="n">
        <v>627</v>
      </c>
    </row>
    <row r="1706" customFormat="false" ht="12.75" hidden="false" customHeight="true" outlineLevel="0" collapsed="false">
      <c r="A1706" s="14" t="n">
        <v>2</v>
      </c>
      <c r="B1706" s="15" t="n">
        <v>46266</v>
      </c>
      <c r="C1706" s="15" t="n">
        <v>46266</v>
      </c>
      <c r="D1706" s="14" t="n">
        <v>73</v>
      </c>
      <c r="E1706" s="1" t="s">
        <v>112</v>
      </c>
      <c r="F1706" s="14" t="n">
        <v>34</v>
      </c>
      <c r="G1706" s="1" t="s">
        <v>110</v>
      </c>
      <c r="H1706" s="14" t="n">
        <v>2110405</v>
      </c>
      <c r="I1706" s="1" t="s">
        <v>55</v>
      </c>
      <c r="J1706" s="14" t="n">
        <v>1634963</v>
      </c>
      <c r="L1706" s="14" t="n">
        <v>224539</v>
      </c>
      <c r="M1706" s="1" t="s">
        <v>36</v>
      </c>
      <c r="N1706" s="1" t="s">
        <v>50</v>
      </c>
      <c r="P1706" s="14" t="n">
        <v>113</v>
      </c>
      <c r="Q1706" s="1" t="s">
        <v>38</v>
      </c>
      <c r="R1706" s="1" t="s">
        <v>39</v>
      </c>
      <c r="S1706" s="14" t="n">
        <v>4210309</v>
      </c>
      <c r="T1706" s="1" t="s">
        <v>113</v>
      </c>
      <c r="U1706" s="16" t="n">
        <v>250</v>
      </c>
      <c r="W1706" s="16" t="n">
        <v>250</v>
      </c>
      <c r="X1706" s="1" t="s">
        <v>1503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46266</v>
      </c>
      <c r="C1707" s="15" t="n">
        <v>46266</v>
      </c>
      <c r="D1707" s="14" t="n">
        <v>18</v>
      </c>
      <c r="E1707" s="1" t="s">
        <v>117</v>
      </c>
      <c r="F1707" s="14" t="n">
        <v>34</v>
      </c>
      <c r="G1707" s="1" t="s">
        <v>110</v>
      </c>
      <c r="H1707" s="14" t="n">
        <v>2110405</v>
      </c>
      <c r="I1707" s="1" t="s">
        <v>55</v>
      </c>
      <c r="J1707" s="14" t="n">
        <v>1634966</v>
      </c>
      <c r="L1707" s="14" t="n">
        <v>224543</v>
      </c>
      <c r="M1707" s="1" t="s">
        <v>36</v>
      </c>
      <c r="N1707" s="1" t="s">
        <v>50</v>
      </c>
      <c r="P1707" s="14" t="n">
        <v>113</v>
      </c>
      <c r="Q1707" s="1" t="s">
        <v>38</v>
      </c>
      <c r="R1707" s="1" t="s">
        <v>39</v>
      </c>
      <c r="S1707" s="14" t="n">
        <v>4210309</v>
      </c>
      <c r="T1707" s="1" t="s">
        <v>113</v>
      </c>
      <c r="U1707" s="16" t="n">
        <v>260</v>
      </c>
      <c r="W1707" s="16" t="n">
        <v>260</v>
      </c>
      <c r="X1707" s="1" t="s">
        <v>1503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46266</v>
      </c>
      <c r="C1708" s="15" t="n">
        <v>46266</v>
      </c>
      <c r="D1708" s="14" t="n">
        <v>21</v>
      </c>
      <c r="E1708" s="1" t="s">
        <v>115</v>
      </c>
      <c r="F1708" s="14" t="n">
        <v>34</v>
      </c>
      <c r="G1708" s="1" t="s">
        <v>110</v>
      </c>
      <c r="H1708" s="14" t="n">
        <v>2110405</v>
      </c>
      <c r="I1708" s="1" t="s">
        <v>55</v>
      </c>
      <c r="J1708" s="14" t="n">
        <v>1634968</v>
      </c>
      <c r="L1708" s="14" t="n">
        <v>224545</v>
      </c>
      <c r="M1708" s="1" t="s">
        <v>36</v>
      </c>
      <c r="N1708" s="1" t="s">
        <v>50</v>
      </c>
      <c r="P1708" s="14" t="n">
        <v>113</v>
      </c>
      <c r="Q1708" s="1" t="s">
        <v>38</v>
      </c>
      <c r="R1708" s="1" t="s">
        <v>39</v>
      </c>
      <c r="S1708" s="14" t="n">
        <v>4210309</v>
      </c>
      <c r="T1708" s="1" t="s">
        <v>113</v>
      </c>
      <c r="U1708" s="16" t="n">
        <v>260</v>
      </c>
      <c r="W1708" s="16" t="n">
        <v>260</v>
      </c>
      <c r="X1708" s="1" t="s">
        <v>1503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46266</v>
      </c>
      <c r="C1709" s="15" t="n">
        <v>46266</v>
      </c>
      <c r="D1709" s="14" t="n">
        <v>48</v>
      </c>
      <c r="E1709" s="1" t="s">
        <v>146</v>
      </c>
      <c r="F1709" s="14" t="n">
        <v>34</v>
      </c>
      <c r="G1709" s="1" t="s">
        <v>110</v>
      </c>
      <c r="H1709" s="14" t="n">
        <v>2110101</v>
      </c>
      <c r="I1709" s="1" t="s">
        <v>48</v>
      </c>
      <c r="J1709" s="14" t="n">
        <v>1635063</v>
      </c>
      <c r="L1709" s="14" t="n">
        <v>2649</v>
      </c>
      <c r="M1709" s="1" t="s">
        <v>36</v>
      </c>
      <c r="N1709" s="1" t="s">
        <v>68</v>
      </c>
      <c r="P1709" s="14" t="n">
        <v>113</v>
      </c>
      <c r="Q1709" s="1" t="s">
        <v>38</v>
      </c>
      <c r="R1709" s="1" t="s">
        <v>62</v>
      </c>
      <c r="S1709" s="14" t="n">
        <v>1130101</v>
      </c>
      <c r="T1709" s="1" t="s">
        <v>63</v>
      </c>
      <c r="U1709" s="16" t="n">
        <v>315</v>
      </c>
      <c r="W1709" s="16" t="n">
        <v>315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46266</v>
      </c>
      <c r="C1710" s="15" t="n">
        <v>46266</v>
      </c>
      <c r="D1710" s="14" t="n">
        <v>48</v>
      </c>
      <c r="E1710" s="1" t="s">
        <v>146</v>
      </c>
      <c r="F1710" s="14" t="n">
        <v>34</v>
      </c>
      <c r="G1710" s="1" t="s">
        <v>110</v>
      </c>
      <c r="H1710" s="14" t="n">
        <v>2110101</v>
      </c>
      <c r="I1710" s="1" t="s">
        <v>48</v>
      </c>
      <c r="J1710" s="14" t="n">
        <v>1635174</v>
      </c>
      <c r="L1710" s="14" t="n">
        <v>2650</v>
      </c>
      <c r="M1710" s="1" t="s">
        <v>36</v>
      </c>
      <c r="N1710" s="1" t="s">
        <v>68</v>
      </c>
      <c r="P1710" s="14" t="n">
        <v>113</v>
      </c>
      <c r="Q1710" s="1" t="s">
        <v>38</v>
      </c>
      <c r="R1710" s="1" t="s">
        <v>62</v>
      </c>
      <c r="S1710" s="14" t="n">
        <v>1130101</v>
      </c>
      <c r="T1710" s="1" t="s">
        <v>63</v>
      </c>
      <c r="U1710" s="16" t="n">
        <v>1440</v>
      </c>
      <c r="W1710" s="16" t="n">
        <v>1440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46266</v>
      </c>
      <c r="C1711" s="15" t="n">
        <v>46266</v>
      </c>
      <c r="D1711" s="14" t="n">
        <v>1037</v>
      </c>
      <c r="E1711" s="1" t="s">
        <v>153</v>
      </c>
      <c r="F1711" s="14" t="n">
        <v>34</v>
      </c>
      <c r="G1711" s="1" t="s">
        <v>110</v>
      </c>
      <c r="H1711" s="14" t="n">
        <v>2110405</v>
      </c>
      <c r="I1711" s="1" t="s">
        <v>55</v>
      </c>
      <c r="J1711" s="14" t="n">
        <v>1635197</v>
      </c>
      <c r="L1711" s="14" t="n">
        <v>224569</v>
      </c>
      <c r="M1711" s="1" t="s">
        <v>36</v>
      </c>
      <c r="N1711" s="1" t="s">
        <v>50</v>
      </c>
      <c r="P1711" s="14" t="n">
        <v>113</v>
      </c>
      <c r="Q1711" s="1" t="s">
        <v>38</v>
      </c>
      <c r="R1711" s="1" t="s">
        <v>62</v>
      </c>
      <c r="S1711" s="14" t="n">
        <v>1130101</v>
      </c>
      <c r="T1711" s="1" t="s">
        <v>63</v>
      </c>
      <c r="U1711" s="16" t="n">
        <v>930</v>
      </c>
      <c r="W1711" s="16" t="n">
        <v>930</v>
      </c>
      <c r="X1711" s="1" t="s">
        <v>1506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46266</v>
      </c>
      <c r="C1712" s="15" t="n">
        <v>46266</v>
      </c>
      <c r="D1712" s="14" t="n">
        <v>514</v>
      </c>
      <c r="E1712" s="1" t="s">
        <v>759</v>
      </c>
      <c r="F1712" s="14" t="n">
        <v>34</v>
      </c>
      <c r="G1712" s="1" t="s">
        <v>110</v>
      </c>
      <c r="H1712" s="14" t="n">
        <v>2110405</v>
      </c>
      <c r="I1712" s="1" t="s">
        <v>55</v>
      </c>
      <c r="J1712" s="14" t="n">
        <v>1635276</v>
      </c>
      <c r="L1712" s="14" t="n">
        <v>224584</v>
      </c>
      <c r="M1712" s="1" t="s">
        <v>36</v>
      </c>
      <c r="N1712" s="1" t="s">
        <v>50</v>
      </c>
      <c r="P1712" s="14" t="n">
        <v>102</v>
      </c>
      <c r="Q1712" s="1" t="s">
        <v>315</v>
      </c>
      <c r="R1712" s="1" t="s">
        <v>158</v>
      </c>
      <c r="S1712" s="14" t="n">
        <v>4210504</v>
      </c>
      <c r="T1712" s="1" t="s">
        <v>163</v>
      </c>
      <c r="U1712" s="16" t="n">
        <v>237</v>
      </c>
      <c r="W1712" s="16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4" t="n">
        <v>2</v>
      </c>
      <c r="B1713" s="15" t="n">
        <v>46266</v>
      </c>
      <c r="C1713" s="15" t="n">
        <v>46266</v>
      </c>
      <c r="D1713" s="14" t="n">
        <v>514</v>
      </c>
      <c r="E1713" s="1" t="s">
        <v>759</v>
      </c>
      <c r="F1713" s="14" t="n">
        <v>34</v>
      </c>
      <c r="G1713" s="1" t="s">
        <v>110</v>
      </c>
      <c r="H1713" s="14" t="n">
        <v>2110405</v>
      </c>
      <c r="I1713" s="1" t="s">
        <v>55</v>
      </c>
      <c r="J1713" s="14" t="n">
        <v>1635280</v>
      </c>
      <c r="L1713" s="14" t="n">
        <v>224585</v>
      </c>
      <c r="M1713" s="1" t="s">
        <v>36</v>
      </c>
      <c r="N1713" s="1" t="s">
        <v>50</v>
      </c>
      <c r="P1713" s="14" t="n">
        <v>102</v>
      </c>
      <c r="Q1713" s="1" t="s">
        <v>315</v>
      </c>
      <c r="R1713" s="1" t="s">
        <v>57</v>
      </c>
      <c r="S1713" s="14" t="n">
        <v>4220199</v>
      </c>
      <c r="T1713" s="1" t="s">
        <v>58</v>
      </c>
      <c r="U1713" s="16" t="n">
        <v>200</v>
      </c>
      <c r="W1713" s="16" t="n">
        <v>200</v>
      </c>
      <c r="X1713" s="1" t="s">
        <v>1508</v>
      </c>
      <c r="Z1713" s="1" t="str">
        <f aca="false">IF($T1713="","",IFERROR(INDEX('Resumo Grupos'!$AC$3:$AC$200,MATCH($T1713,'Resumo Grupos'!$AB$3:$AB$200,0)),"n/d"))</f>
        <v>Pagamentos outros não operacionais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4" t="n">
        <v>2</v>
      </c>
      <c r="B1714" s="15" t="n">
        <v>46267</v>
      </c>
      <c r="C1714" s="15" t="n">
        <v>46267</v>
      </c>
      <c r="D1714" s="14" t="n">
        <v>0</v>
      </c>
      <c r="E1714" s="1" t="s">
        <v>33</v>
      </c>
      <c r="F1714" s="14" t="n">
        <v>17</v>
      </c>
      <c r="G1714" s="1" t="s">
        <v>34</v>
      </c>
      <c r="H1714" s="14" t="n">
        <v>1110101</v>
      </c>
      <c r="I1714" s="1" t="s">
        <v>35</v>
      </c>
      <c r="J1714" s="14" t="n">
        <v>1646059</v>
      </c>
      <c r="L1714" s="14" t="n">
        <v>1646059</v>
      </c>
      <c r="M1714" s="1" t="s">
        <v>36</v>
      </c>
      <c r="N1714" s="1" t="s">
        <v>37</v>
      </c>
      <c r="P1714" s="14" t="n">
        <v>113</v>
      </c>
      <c r="Q1714" s="1" t="s">
        <v>38</v>
      </c>
      <c r="R1714" s="1" t="s">
        <v>214</v>
      </c>
      <c r="S1714" s="14" t="n">
        <v>2110101</v>
      </c>
      <c r="T1714" s="1" t="s">
        <v>48</v>
      </c>
      <c r="U1714" s="16" t="n">
        <v>300</v>
      </c>
      <c r="W1714" s="16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4" t="n">
        <v>2</v>
      </c>
      <c r="B1715" s="15" t="n">
        <v>46267</v>
      </c>
      <c r="C1715" s="15" t="n">
        <v>46267</v>
      </c>
      <c r="D1715" s="14" t="n">
        <v>0</v>
      </c>
      <c r="E1715" s="1" t="s">
        <v>33</v>
      </c>
      <c r="F1715" s="14" t="n">
        <v>17</v>
      </c>
      <c r="G1715" s="1" t="s">
        <v>34</v>
      </c>
      <c r="H1715" s="14" t="n">
        <v>1110101</v>
      </c>
      <c r="I1715" s="1" t="s">
        <v>35</v>
      </c>
      <c r="J1715" s="14" t="n">
        <v>1646062</v>
      </c>
      <c r="L1715" s="14" t="n">
        <v>1646062</v>
      </c>
      <c r="M1715" s="1" t="s">
        <v>36</v>
      </c>
      <c r="N1715" s="1" t="s">
        <v>37</v>
      </c>
      <c r="P1715" s="14" t="n">
        <v>113</v>
      </c>
      <c r="Q1715" s="1" t="s">
        <v>38</v>
      </c>
      <c r="R1715" s="1" t="s">
        <v>39</v>
      </c>
      <c r="S1715" s="14" t="n">
        <v>4210314</v>
      </c>
      <c r="T1715" s="1" t="s">
        <v>40</v>
      </c>
      <c r="U1715" s="16" t="n">
        <v>50</v>
      </c>
      <c r="W1715" s="16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4" t="n">
        <v>2</v>
      </c>
      <c r="B1716" s="15" t="n">
        <v>46267</v>
      </c>
      <c r="C1716" s="15" t="n">
        <v>46267</v>
      </c>
      <c r="D1716" s="14" t="n">
        <v>0</v>
      </c>
      <c r="E1716" s="1" t="s">
        <v>33</v>
      </c>
      <c r="F1716" s="14" t="n">
        <v>17</v>
      </c>
      <c r="G1716" s="1" t="s">
        <v>34</v>
      </c>
      <c r="H1716" s="14" t="n">
        <v>1110101</v>
      </c>
      <c r="I1716" s="1" t="s">
        <v>35</v>
      </c>
      <c r="J1716" s="14" t="n">
        <v>1646119</v>
      </c>
      <c r="L1716" s="14" t="n">
        <v>1646119</v>
      </c>
      <c r="M1716" s="1" t="s">
        <v>36</v>
      </c>
      <c r="N1716" s="1" t="s">
        <v>37</v>
      </c>
      <c r="P1716" s="14" t="n">
        <v>113</v>
      </c>
      <c r="Q1716" s="1" t="s">
        <v>38</v>
      </c>
      <c r="R1716" s="1" t="s">
        <v>70</v>
      </c>
      <c r="S1716" s="14" t="n">
        <v>4210227</v>
      </c>
      <c r="T1716" s="1" t="s">
        <v>77</v>
      </c>
      <c r="U1716" s="16" t="n">
        <v>150</v>
      </c>
      <c r="W1716" s="16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46267</v>
      </c>
      <c r="C1717" s="15" t="n">
        <v>46267</v>
      </c>
      <c r="D1717" s="14" t="n">
        <v>0</v>
      </c>
      <c r="E1717" s="1" t="s">
        <v>33</v>
      </c>
      <c r="F1717" s="14" t="n">
        <v>17</v>
      </c>
      <c r="G1717" s="1" t="s">
        <v>34</v>
      </c>
      <c r="H1717" s="14" t="n">
        <v>1110101</v>
      </c>
      <c r="I1717" s="1" t="s">
        <v>35</v>
      </c>
      <c r="J1717" s="14" t="n">
        <v>1646127</v>
      </c>
      <c r="L1717" s="14" t="n">
        <v>1646127</v>
      </c>
      <c r="M1717" s="1" t="s">
        <v>36</v>
      </c>
      <c r="N1717" s="1" t="s">
        <v>37</v>
      </c>
      <c r="P1717" s="14" t="n">
        <v>113</v>
      </c>
      <c r="Q1717" s="1" t="s">
        <v>38</v>
      </c>
      <c r="R1717" s="1" t="s">
        <v>70</v>
      </c>
      <c r="S1717" s="14" t="n">
        <v>4210227</v>
      </c>
      <c r="T1717" s="1" t="s">
        <v>77</v>
      </c>
      <c r="U1717" s="16" t="n">
        <v>260</v>
      </c>
      <c r="W1717" s="16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4" t="n">
        <v>2</v>
      </c>
      <c r="B1718" s="15" t="n">
        <v>46267</v>
      </c>
      <c r="C1718" s="15" t="n">
        <v>46267</v>
      </c>
      <c r="D1718" s="14" t="n">
        <v>0</v>
      </c>
      <c r="E1718" s="1" t="s">
        <v>33</v>
      </c>
      <c r="F1718" s="14" t="n">
        <v>17</v>
      </c>
      <c r="G1718" s="1" t="s">
        <v>34</v>
      </c>
      <c r="H1718" s="14" t="n">
        <v>1110101</v>
      </c>
      <c r="I1718" s="1" t="s">
        <v>35</v>
      </c>
      <c r="J1718" s="14" t="n">
        <v>1646138</v>
      </c>
      <c r="L1718" s="14" t="n">
        <v>1646138</v>
      </c>
      <c r="M1718" s="1" t="s">
        <v>36</v>
      </c>
      <c r="N1718" s="1" t="s">
        <v>37</v>
      </c>
      <c r="P1718" s="14" t="n">
        <v>113</v>
      </c>
      <c r="Q1718" s="1" t="s">
        <v>38</v>
      </c>
      <c r="R1718" s="1" t="s">
        <v>39</v>
      </c>
      <c r="S1718" s="14" t="n">
        <v>4210309</v>
      </c>
      <c r="T1718" s="1" t="s">
        <v>113</v>
      </c>
      <c r="U1718" s="16" t="n">
        <v>10</v>
      </c>
      <c r="W1718" s="16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4" t="n">
        <v>2</v>
      </c>
      <c r="B1719" s="15" t="n">
        <v>46246</v>
      </c>
      <c r="C1719" s="15" t="n">
        <v>46267</v>
      </c>
      <c r="D1719" s="14" t="n">
        <v>1608</v>
      </c>
      <c r="E1719" s="1" t="s">
        <v>224</v>
      </c>
      <c r="F1719" s="14" t="n">
        <v>24</v>
      </c>
      <c r="G1719" s="1" t="s">
        <v>91</v>
      </c>
      <c r="H1719" s="14" t="n">
        <v>2110405</v>
      </c>
      <c r="I1719" s="1" t="s">
        <v>55</v>
      </c>
      <c r="J1719" s="14" t="n">
        <v>1534795</v>
      </c>
      <c r="L1719" s="14" t="n">
        <v>209428</v>
      </c>
      <c r="M1719" s="1" t="s">
        <v>36</v>
      </c>
      <c r="N1719" s="1" t="s">
        <v>50</v>
      </c>
      <c r="P1719" s="14" t="n">
        <v>113</v>
      </c>
      <c r="Q1719" s="1" t="s">
        <v>38</v>
      </c>
      <c r="R1719" s="1" t="s">
        <v>62</v>
      </c>
      <c r="S1719" s="14" t="n">
        <v>1130101</v>
      </c>
      <c r="T1719" s="1" t="s">
        <v>63</v>
      </c>
      <c r="U1719" s="16" t="n">
        <v>1279.58</v>
      </c>
      <c r="W1719" s="16" t="n">
        <v>1279.58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4" t="n">
        <v>2</v>
      </c>
      <c r="B1720" s="15" t="n">
        <v>46246</v>
      </c>
      <c r="C1720" s="15" t="n">
        <v>46267</v>
      </c>
      <c r="D1720" s="14" t="n">
        <v>1634</v>
      </c>
      <c r="E1720" s="1" t="s">
        <v>291</v>
      </c>
      <c r="F1720" s="14" t="n">
        <v>24</v>
      </c>
      <c r="G1720" s="1" t="s">
        <v>91</v>
      </c>
      <c r="H1720" s="14" t="n">
        <v>2110405</v>
      </c>
      <c r="I1720" s="1" t="s">
        <v>55</v>
      </c>
      <c r="J1720" s="14" t="n">
        <v>1535495</v>
      </c>
      <c r="L1720" s="14" t="n">
        <v>209569</v>
      </c>
      <c r="M1720" s="1" t="s">
        <v>36</v>
      </c>
      <c r="N1720" s="1" t="s">
        <v>50</v>
      </c>
      <c r="P1720" s="14" t="n">
        <v>113</v>
      </c>
      <c r="Q1720" s="1" t="s">
        <v>38</v>
      </c>
      <c r="R1720" s="1" t="s">
        <v>62</v>
      </c>
      <c r="S1720" s="14" t="n">
        <v>1130101</v>
      </c>
      <c r="T1720" s="1" t="s">
        <v>63</v>
      </c>
      <c r="U1720" s="16" t="n">
        <v>700.7</v>
      </c>
      <c r="W1720" s="16" t="n">
        <v>700.7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4" t="n">
        <v>2</v>
      </c>
      <c r="B1721" s="15" t="n">
        <v>46246</v>
      </c>
      <c r="C1721" s="15" t="n">
        <v>46267</v>
      </c>
      <c r="D1721" s="14" t="n">
        <v>10010</v>
      </c>
      <c r="E1721" s="1" t="s">
        <v>826</v>
      </c>
      <c r="F1721" s="14" t="n">
        <v>24</v>
      </c>
      <c r="G1721" s="1" t="s">
        <v>91</v>
      </c>
      <c r="H1721" s="14" t="n">
        <v>2110405</v>
      </c>
      <c r="I1721" s="1" t="s">
        <v>55</v>
      </c>
      <c r="J1721" s="14" t="n">
        <v>1537384</v>
      </c>
      <c r="L1721" s="14" t="n">
        <v>209767</v>
      </c>
      <c r="M1721" s="1" t="s">
        <v>36</v>
      </c>
      <c r="N1721" s="1" t="s">
        <v>50</v>
      </c>
      <c r="P1721" s="14" t="n">
        <v>113</v>
      </c>
      <c r="Q1721" s="1" t="s">
        <v>38</v>
      </c>
      <c r="R1721" s="1" t="s">
        <v>62</v>
      </c>
      <c r="S1721" s="14" t="n">
        <v>1130101</v>
      </c>
      <c r="T1721" s="1" t="s">
        <v>63</v>
      </c>
      <c r="U1721" s="16" t="n">
        <v>205.44</v>
      </c>
      <c r="W1721" s="16" t="n">
        <v>205.44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4" t="n">
        <v>2</v>
      </c>
      <c r="B1722" s="15" t="n">
        <v>46247</v>
      </c>
      <c r="C1722" s="15" t="n">
        <v>46267</v>
      </c>
      <c r="D1722" s="14" t="n">
        <v>1624</v>
      </c>
      <c r="E1722" s="1" t="s">
        <v>338</v>
      </c>
      <c r="F1722" s="14" t="n">
        <v>24</v>
      </c>
      <c r="G1722" s="1" t="s">
        <v>91</v>
      </c>
      <c r="H1722" s="14" t="n">
        <v>2110405</v>
      </c>
      <c r="I1722" s="1" t="s">
        <v>55</v>
      </c>
      <c r="J1722" s="14" t="n">
        <v>1543912</v>
      </c>
      <c r="L1722" s="14" t="n">
        <v>210532</v>
      </c>
      <c r="M1722" s="1" t="s">
        <v>36</v>
      </c>
      <c r="N1722" s="1" t="s">
        <v>50</v>
      </c>
      <c r="P1722" s="14" t="n">
        <v>113</v>
      </c>
      <c r="Q1722" s="1" t="s">
        <v>38</v>
      </c>
      <c r="R1722" s="1" t="s">
        <v>62</v>
      </c>
      <c r="S1722" s="14" t="n">
        <v>1130101</v>
      </c>
      <c r="T1722" s="1" t="s">
        <v>63</v>
      </c>
      <c r="U1722" s="16" t="n">
        <v>830.14</v>
      </c>
      <c r="W1722" s="16" t="n">
        <v>830.14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4" t="n">
        <v>2</v>
      </c>
      <c r="B1723" s="15" t="n">
        <v>46248</v>
      </c>
      <c r="C1723" s="15" t="n">
        <v>46267</v>
      </c>
      <c r="D1723" s="14" t="n">
        <v>1613</v>
      </c>
      <c r="E1723" s="1" t="s">
        <v>107</v>
      </c>
      <c r="F1723" s="14" t="n">
        <v>24</v>
      </c>
      <c r="G1723" s="1" t="s">
        <v>91</v>
      </c>
      <c r="H1723" s="14" t="n">
        <v>2110405</v>
      </c>
      <c r="I1723" s="1" t="s">
        <v>55</v>
      </c>
      <c r="J1723" s="14" t="n">
        <v>1547487</v>
      </c>
      <c r="L1723" s="14" t="n">
        <v>211364</v>
      </c>
      <c r="M1723" s="1" t="s">
        <v>36</v>
      </c>
      <c r="N1723" s="1" t="s">
        <v>50</v>
      </c>
      <c r="P1723" s="14" t="n">
        <v>113</v>
      </c>
      <c r="Q1723" s="1" t="s">
        <v>38</v>
      </c>
      <c r="R1723" s="1" t="s">
        <v>62</v>
      </c>
      <c r="S1723" s="14" t="n">
        <v>1130101</v>
      </c>
      <c r="T1723" s="1" t="s">
        <v>63</v>
      </c>
      <c r="U1723" s="16" t="n">
        <v>1164.76</v>
      </c>
      <c r="W1723" s="16" t="n">
        <v>1164.76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4" t="n">
        <v>2</v>
      </c>
      <c r="B1724" s="15" t="n">
        <v>46252</v>
      </c>
      <c r="C1724" s="15" t="n">
        <v>46267</v>
      </c>
      <c r="D1724" s="14" t="n">
        <v>1612</v>
      </c>
      <c r="E1724" s="1" t="s">
        <v>90</v>
      </c>
      <c r="F1724" s="14" t="n">
        <v>24</v>
      </c>
      <c r="G1724" s="1" t="s">
        <v>91</v>
      </c>
      <c r="H1724" s="14" t="n">
        <v>2110405</v>
      </c>
      <c r="I1724" s="1" t="s">
        <v>55</v>
      </c>
      <c r="J1724" s="14" t="n">
        <v>1567416</v>
      </c>
      <c r="L1724" s="14" t="n">
        <v>214022</v>
      </c>
      <c r="M1724" s="1" t="s">
        <v>36</v>
      </c>
      <c r="N1724" s="1" t="s">
        <v>50</v>
      </c>
      <c r="P1724" s="14" t="n">
        <v>113</v>
      </c>
      <c r="Q1724" s="1" t="s">
        <v>38</v>
      </c>
      <c r="R1724" s="1" t="s">
        <v>62</v>
      </c>
      <c r="S1724" s="14" t="n">
        <v>1130101</v>
      </c>
      <c r="T1724" s="1" t="s">
        <v>63</v>
      </c>
      <c r="U1724" s="16" t="n">
        <v>1154.64</v>
      </c>
      <c r="W1724" s="16" t="n">
        <v>1154.64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4" t="n">
        <v>2</v>
      </c>
      <c r="B1725" s="15" t="n">
        <v>46260</v>
      </c>
      <c r="C1725" s="15" t="n">
        <v>46267</v>
      </c>
      <c r="D1725" s="14" t="n">
        <v>10019</v>
      </c>
      <c r="E1725" s="1" t="s">
        <v>274</v>
      </c>
      <c r="F1725" s="14" t="n">
        <v>24</v>
      </c>
      <c r="G1725" s="1" t="s">
        <v>91</v>
      </c>
      <c r="H1725" s="14" t="n">
        <v>2110405</v>
      </c>
      <c r="I1725" s="1" t="s">
        <v>55</v>
      </c>
      <c r="J1725" s="14" t="n">
        <v>1605120</v>
      </c>
      <c r="L1725" s="14" t="n">
        <v>219903</v>
      </c>
      <c r="M1725" s="1" t="s">
        <v>36</v>
      </c>
      <c r="N1725" s="1" t="s">
        <v>50</v>
      </c>
      <c r="P1725" s="14" t="n">
        <v>113</v>
      </c>
      <c r="Q1725" s="1" t="s">
        <v>38</v>
      </c>
      <c r="R1725" s="1" t="s">
        <v>62</v>
      </c>
      <c r="S1725" s="14" t="n">
        <v>1130101</v>
      </c>
      <c r="T1725" s="1" t="s">
        <v>63</v>
      </c>
      <c r="U1725" s="16" t="n">
        <v>2752.16</v>
      </c>
      <c r="W1725" s="16" t="n">
        <v>2752.16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4" t="n">
        <v>2</v>
      </c>
      <c r="B1726" s="15" t="n">
        <v>46260</v>
      </c>
      <c r="C1726" s="15" t="n">
        <v>46267</v>
      </c>
      <c r="D1726" s="14" t="n">
        <v>1626</v>
      </c>
      <c r="E1726" s="1" t="s">
        <v>96</v>
      </c>
      <c r="F1726" s="14" t="n">
        <v>24</v>
      </c>
      <c r="G1726" s="1" t="s">
        <v>91</v>
      </c>
      <c r="H1726" s="14" t="n">
        <v>2110405</v>
      </c>
      <c r="I1726" s="1" t="s">
        <v>55</v>
      </c>
      <c r="J1726" s="14" t="n">
        <v>1605219</v>
      </c>
      <c r="L1726" s="14" t="n">
        <v>219912</v>
      </c>
      <c r="M1726" s="1" t="s">
        <v>36</v>
      </c>
      <c r="N1726" s="1" t="s">
        <v>50</v>
      </c>
      <c r="P1726" s="14" t="n">
        <v>113</v>
      </c>
      <c r="Q1726" s="1" t="s">
        <v>38</v>
      </c>
      <c r="R1726" s="1" t="s">
        <v>62</v>
      </c>
      <c r="S1726" s="14" t="n">
        <v>1130101</v>
      </c>
      <c r="T1726" s="1" t="s">
        <v>63</v>
      </c>
      <c r="U1726" s="16" t="n">
        <v>679.17</v>
      </c>
      <c r="W1726" s="16" t="n">
        <v>679.17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4" t="n">
        <v>2</v>
      </c>
      <c r="B1727" s="15" t="n">
        <v>46261</v>
      </c>
      <c r="C1727" s="15" t="n">
        <v>46267</v>
      </c>
      <c r="D1727" s="14" t="n">
        <v>754</v>
      </c>
      <c r="E1727" s="1" t="s">
        <v>142</v>
      </c>
      <c r="F1727" s="14" t="n">
        <v>24</v>
      </c>
      <c r="G1727" s="1" t="s">
        <v>91</v>
      </c>
      <c r="H1727" s="14" t="n">
        <v>2110405</v>
      </c>
      <c r="I1727" s="1" t="s">
        <v>55</v>
      </c>
      <c r="J1727" s="14" t="n">
        <v>1608625</v>
      </c>
      <c r="L1727" s="14" t="n">
        <v>220386</v>
      </c>
      <c r="M1727" s="1" t="s">
        <v>36</v>
      </c>
      <c r="N1727" s="1" t="s">
        <v>50</v>
      </c>
      <c r="P1727" s="14" t="n">
        <v>113</v>
      </c>
      <c r="Q1727" s="1" t="s">
        <v>38</v>
      </c>
      <c r="R1727" s="1" t="s">
        <v>62</v>
      </c>
      <c r="S1727" s="14" t="n">
        <v>1130101</v>
      </c>
      <c r="T1727" s="1" t="s">
        <v>63</v>
      </c>
      <c r="U1727" s="16" t="n">
        <v>1069.2</v>
      </c>
      <c r="W1727" s="16" t="n">
        <v>1069.2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4" t="n">
        <v>2</v>
      </c>
      <c r="B1728" s="15" t="n">
        <v>46261</v>
      </c>
      <c r="C1728" s="15" t="n">
        <v>46267</v>
      </c>
      <c r="D1728" s="14" t="n">
        <v>1636</v>
      </c>
      <c r="E1728" s="1" t="s">
        <v>98</v>
      </c>
      <c r="F1728" s="14" t="n">
        <v>24</v>
      </c>
      <c r="G1728" s="1" t="s">
        <v>91</v>
      </c>
      <c r="H1728" s="14" t="n">
        <v>2110405</v>
      </c>
      <c r="I1728" s="1" t="s">
        <v>55</v>
      </c>
      <c r="J1728" s="14" t="n">
        <v>1609057</v>
      </c>
      <c r="L1728" s="14" t="n">
        <v>220487</v>
      </c>
      <c r="M1728" s="1" t="s">
        <v>36</v>
      </c>
      <c r="N1728" s="1" t="s">
        <v>50</v>
      </c>
      <c r="P1728" s="14" t="n">
        <v>113</v>
      </c>
      <c r="Q1728" s="1" t="s">
        <v>38</v>
      </c>
      <c r="R1728" s="1" t="s">
        <v>62</v>
      </c>
      <c r="S1728" s="14" t="n">
        <v>1130101</v>
      </c>
      <c r="T1728" s="1" t="s">
        <v>63</v>
      </c>
      <c r="U1728" s="16" t="n">
        <v>731.86</v>
      </c>
      <c r="W1728" s="16" t="n">
        <v>731.86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4" t="n">
        <v>2</v>
      </c>
      <c r="B1729" s="15" t="n">
        <v>46261</v>
      </c>
      <c r="C1729" s="15" t="n">
        <v>46267</v>
      </c>
      <c r="D1729" s="14" t="n">
        <v>1609</v>
      </c>
      <c r="E1729" s="1" t="s">
        <v>103</v>
      </c>
      <c r="F1729" s="14" t="n">
        <v>24</v>
      </c>
      <c r="G1729" s="1" t="s">
        <v>91</v>
      </c>
      <c r="H1729" s="14" t="n">
        <v>2110405</v>
      </c>
      <c r="I1729" s="1" t="s">
        <v>55</v>
      </c>
      <c r="J1729" s="14" t="n">
        <v>1609116</v>
      </c>
      <c r="L1729" s="14" t="n">
        <v>220499</v>
      </c>
      <c r="M1729" s="1" t="s">
        <v>36</v>
      </c>
      <c r="N1729" s="1" t="s">
        <v>50</v>
      </c>
      <c r="P1729" s="14" t="n">
        <v>113</v>
      </c>
      <c r="Q1729" s="1" t="s">
        <v>38</v>
      </c>
      <c r="R1729" s="1" t="s">
        <v>62</v>
      </c>
      <c r="S1729" s="14" t="n">
        <v>1130101</v>
      </c>
      <c r="T1729" s="1" t="s">
        <v>63</v>
      </c>
      <c r="U1729" s="16" t="n">
        <v>741.3</v>
      </c>
      <c r="W1729" s="16" t="n">
        <v>741.3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4" t="n">
        <v>2</v>
      </c>
      <c r="B1730" s="15" t="n">
        <v>46267</v>
      </c>
      <c r="C1730" s="15" t="n">
        <v>46267</v>
      </c>
      <c r="D1730" s="14" t="n">
        <v>48</v>
      </c>
      <c r="E1730" s="1" t="s">
        <v>146</v>
      </c>
      <c r="F1730" s="14" t="n">
        <v>13</v>
      </c>
      <c r="G1730" s="1" t="s">
        <v>147</v>
      </c>
      <c r="H1730" s="14" t="n">
        <v>2110101</v>
      </c>
      <c r="I1730" s="1" t="s">
        <v>48</v>
      </c>
      <c r="J1730" s="14" t="n">
        <v>1641414</v>
      </c>
      <c r="L1730" s="14" t="n">
        <v>2653</v>
      </c>
      <c r="M1730" s="1" t="s">
        <v>36</v>
      </c>
      <c r="N1730" s="1" t="s">
        <v>68</v>
      </c>
      <c r="P1730" s="14" t="n">
        <v>113</v>
      </c>
      <c r="Q1730" s="1" t="s">
        <v>38</v>
      </c>
      <c r="R1730" s="1" t="s">
        <v>62</v>
      </c>
      <c r="S1730" s="14" t="n">
        <v>1130101</v>
      </c>
      <c r="T1730" s="1" t="s">
        <v>63</v>
      </c>
      <c r="U1730" s="16" t="n">
        <v>300</v>
      </c>
      <c r="W1730" s="16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46267</v>
      </c>
      <c r="C1731" s="15" t="n">
        <v>46267</v>
      </c>
      <c r="D1731" s="14" t="n">
        <v>515</v>
      </c>
      <c r="E1731" s="1" t="s">
        <v>157</v>
      </c>
      <c r="F1731" s="14" t="n">
        <v>34</v>
      </c>
      <c r="G1731" s="1" t="s">
        <v>110</v>
      </c>
      <c r="H1731" s="14" t="n">
        <v>2110405</v>
      </c>
      <c r="I1731" s="1" t="s">
        <v>55</v>
      </c>
      <c r="J1731" s="14" t="n">
        <v>1648737</v>
      </c>
      <c r="L1731" s="14" t="n">
        <v>226479</v>
      </c>
      <c r="M1731" s="1" t="s">
        <v>36</v>
      </c>
      <c r="N1731" s="1" t="s">
        <v>50</v>
      </c>
      <c r="P1731" s="14" t="n">
        <v>102</v>
      </c>
      <c r="Q1731" s="1" t="s">
        <v>315</v>
      </c>
      <c r="R1731" s="1" t="s">
        <v>158</v>
      </c>
      <c r="S1731" s="14" t="n">
        <v>4210504</v>
      </c>
      <c r="T1731" s="1" t="s">
        <v>163</v>
      </c>
      <c r="U1731" s="16" t="n">
        <v>21.12</v>
      </c>
      <c r="W1731" s="16" t="n">
        <v>21.12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4" t="n">
        <v>2</v>
      </c>
      <c r="B1732" s="15" t="n">
        <v>46267</v>
      </c>
      <c r="C1732" s="15" t="n">
        <v>46267</v>
      </c>
      <c r="D1732" s="14" t="n">
        <v>515</v>
      </c>
      <c r="E1732" s="1" t="s">
        <v>157</v>
      </c>
      <c r="F1732" s="14" t="n">
        <v>34</v>
      </c>
      <c r="G1732" s="1" t="s">
        <v>110</v>
      </c>
      <c r="H1732" s="14" t="n">
        <v>2110405</v>
      </c>
      <c r="I1732" s="1" t="s">
        <v>55</v>
      </c>
      <c r="J1732" s="14" t="n">
        <v>1648740</v>
      </c>
      <c r="L1732" s="14" t="n">
        <v>226481</v>
      </c>
      <c r="M1732" s="1" t="s">
        <v>36</v>
      </c>
      <c r="N1732" s="1" t="s">
        <v>50</v>
      </c>
      <c r="P1732" s="14" t="n">
        <v>102</v>
      </c>
      <c r="Q1732" s="1" t="s">
        <v>315</v>
      </c>
      <c r="R1732" s="1" t="s">
        <v>158</v>
      </c>
      <c r="S1732" s="14" t="n">
        <v>4210505</v>
      </c>
      <c r="T1732" s="1" t="s">
        <v>159</v>
      </c>
      <c r="U1732" s="16" t="n">
        <v>107.26</v>
      </c>
      <c r="W1732" s="16" t="n">
        <v>107.26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4" t="n">
        <v>2</v>
      </c>
      <c r="B1733" s="15" t="n">
        <v>46267</v>
      </c>
      <c r="C1733" s="15" t="n">
        <v>46267</v>
      </c>
      <c r="D1733" s="14" t="n">
        <v>515</v>
      </c>
      <c r="E1733" s="1" t="s">
        <v>157</v>
      </c>
      <c r="F1733" s="14" t="n">
        <v>34</v>
      </c>
      <c r="G1733" s="1" t="s">
        <v>110</v>
      </c>
      <c r="H1733" s="14" t="n">
        <v>2110405</v>
      </c>
      <c r="I1733" s="1" t="s">
        <v>55</v>
      </c>
      <c r="J1733" s="14" t="n">
        <v>1648749</v>
      </c>
      <c r="L1733" s="14" t="n">
        <v>226483</v>
      </c>
      <c r="M1733" s="1" t="s">
        <v>36</v>
      </c>
      <c r="N1733" s="1" t="s">
        <v>50</v>
      </c>
      <c r="P1733" s="14" t="n">
        <v>102</v>
      </c>
      <c r="Q1733" s="1" t="s">
        <v>315</v>
      </c>
      <c r="R1733" s="1" t="s">
        <v>158</v>
      </c>
      <c r="S1733" s="14" t="n">
        <v>4210504</v>
      </c>
      <c r="T1733" s="1" t="s">
        <v>163</v>
      </c>
      <c r="U1733" s="16" t="n">
        <v>143.03</v>
      </c>
      <c r="W1733" s="16" t="n">
        <v>143.03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4" t="n">
        <v>2</v>
      </c>
      <c r="B1734" s="15" t="n">
        <v>46267</v>
      </c>
      <c r="C1734" s="15" t="n">
        <v>46267</v>
      </c>
      <c r="D1734" s="14" t="n">
        <v>515</v>
      </c>
      <c r="E1734" s="1" t="s">
        <v>157</v>
      </c>
      <c r="F1734" s="14" t="n">
        <v>34</v>
      </c>
      <c r="G1734" s="1" t="s">
        <v>110</v>
      </c>
      <c r="H1734" s="14" t="n">
        <v>2110405</v>
      </c>
      <c r="I1734" s="1" t="s">
        <v>55</v>
      </c>
      <c r="J1734" s="14" t="n">
        <v>1648764</v>
      </c>
      <c r="L1734" s="14" t="n">
        <v>226486</v>
      </c>
      <c r="M1734" s="1" t="s">
        <v>36</v>
      </c>
      <c r="N1734" s="1" t="s">
        <v>50</v>
      </c>
      <c r="P1734" s="14" t="n">
        <v>102</v>
      </c>
      <c r="Q1734" s="1" t="s">
        <v>315</v>
      </c>
      <c r="R1734" s="1" t="s">
        <v>158</v>
      </c>
      <c r="S1734" s="14" t="n">
        <v>4210505</v>
      </c>
      <c r="T1734" s="1" t="s">
        <v>159</v>
      </c>
      <c r="U1734" s="16" t="n">
        <v>281.13</v>
      </c>
      <c r="W1734" s="16" t="n">
        <v>281.13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4" t="n">
        <v>2</v>
      </c>
      <c r="B1735" s="15" t="n">
        <v>46267</v>
      </c>
      <c r="C1735" s="15" t="n">
        <v>46267</v>
      </c>
      <c r="D1735" s="14" t="n">
        <v>515</v>
      </c>
      <c r="E1735" s="1" t="s">
        <v>157</v>
      </c>
      <c r="F1735" s="14" t="n">
        <v>34</v>
      </c>
      <c r="G1735" s="1" t="s">
        <v>110</v>
      </c>
      <c r="H1735" s="14" t="n">
        <v>2110405</v>
      </c>
      <c r="I1735" s="1" t="s">
        <v>55</v>
      </c>
      <c r="J1735" s="14" t="n">
        <v>1648788</v>
      </c>
      <c r="L1735" s="14" t="n">
        <v>226491</v>
      </c>
      <c r="M1735" s="1" t="s">
        <v>36</v>
      </c>
      <c r="N1735" s="1" t="s">
        <v>50</v>
      </c>
      <c r="P1735" s="14" t="n">
        <v>102</v>
      </c>
      <c r="Q1735" s="1" t="s">
        <v>315</v>
      </c>
      <c r="R1735" s="1" t="s">
        <v>158</v>
      </c>
      <c r="S1735" s="14" t="n">
        <v>4210505</v>
      </c>
      <c r="T1735" s="1" t="s">
        <v>159</v>
      </c>
      <c r="U1735" s="16" t="n">
        <v>327.4</v>
      </c>
      <c r="W1735" s="16" t="n">
        <v>327.4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4" t="n">
        <v>2</v>
      </c>
      <c r="B1736" s="15" t="n">
        <v>46267</v>
      </c>
      <c r="C1736" s="15" t="n">
        <v>46267</v>
      </c>
      <c r="D1736" s="14" t="n">
        <v>515</v>
      </c>
      <c r="E1736" s="1" t="s">
        <v>157</v>
      </c>
      <c r="F1736" s="14" t="n">
        <v>34</v>
      </c>
      <c r="G1736" s="1" t="s">
        <v>110</v>
      </c>
      <c r="H1736" s="14" t="n">
        <v>2110405</v>
      </c>
      <c r="I1736" s="1" t="s">
        <v>55</v>
      </c>
      <c r="J1736" s="14" t="n">
        <v>1648793</v>
      </c>
      <c r="L1736" s="14" t="n">
        <v>226493</v>
      </c>
      <c r="M1736" s="1" t="s">
        <v>36</v>
      </c>
      <c r="N1736" s="1" t="s">
        <v>50</v>
      </c>
      <c r="P1736" s="14" t="n">
        <v>102</v>
      </c>
      <c r="Q1736" s="1" t="s">
        <v>315</v>
      </c>
      <c r="R1736" s="1" t="s">
        <v>158</v>
      </c>
      <c r="S1736" s="14" t="n">
        <v>4210504</v>
      </c>
      <c r="T1736" s="1" t="s">
        <v>163</v>
      </c>
      <c r="U1736" s="16" t="n">
        <v>550.38</v>
      </c>
      <c r="W1736" s="16" t="n">
        <v>550.38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4" t="n">
        <v>2</v>
      </c>
      <c r="B1737" s="15" t="n">
        <v>46268</v>
      </c>
      <c r="C1737" s="15" t="n">
        <v>46268</v>
      </c>
      <c r="D1737" s="14" t="n">
        <v>0</v>
      </c>
      <c r="E1737" s="1" t="s">
        <v>33</v>
      </c>
      <c r="F1737" s="14" t="n">
        <v>17</v>
      </c>
      <c r="G1737" s="1" t="s">
        <v>34</v>
      </c>
      <c r="H1737" s="14" t="n">
        <v>1110101</v>
      </c>
      <c r="I1737" s="1" t="s">
        <v>35</v>
      </c>
      <c r="J1737" s="14" t="n">
        <v>1652734</v>
      </c>
      <c r="L1737" s="14" t="n">
        <v>1652734</v>
      </c>
      <c r="M1737" s="1" t="s">
        <v>36</v>
      </c>
      <c r="N1737" s="1" t="s">
        <v>37</v>
      </c>
      <c r="P1737" s="14" t="n">
        <v>113</v>
      </c>
      <c r="Q1737" s="1" t="s">
        <v>38</v>
      </c>
      <c r="R1737" s="1" t="s">
        <v>39</v>
      </c>
      <c r="S1737" s="14" t="n">
        <v>4210314</v>
      </c>
      <c r="T1737" s="1" t="s">
        <v>40</v>
      </c>
      <c r="U1737" s="16" t="n">
        <v>50</v>
      </c>
      <c r="W1737" s="16" t="n">
        <v>50</v>
      </c>
      <c r="X1737" s="1" t="s">
        <v>360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4" t="n">
        <v>2</v>
      </c>
      <c r="B1738" s="15" t="n">
        <v>46268</v>
      </c>
      <c r="C1738" s="15" t="n">
        <v>46268</v>
      </c>
      <c r="D1738" s="14" t="n">
        <v>0</v>
      </c>
      <c r="E1738" s="1" t="s">
        <v>33</v>
      </c>
      <c r="F1738" s="14" t="n">
        <v>17</v>
      </c>
      <c r="G1738" s="1" t="s">
        <v>34</v>
      </c>
      <c r="H1738" s="14" t="n">
        <v>1110101</v>
      </c>
      <c r="I1738" s="1" t="s">
        <v>35</v>
      </c>
      <c r="J1738" s="14" t="n">
        <v>1652736</v>
      </c>
      <c r="L1738" s="14" t="n">
        <v>1652736</v>
      </c>
      <c r="M1738" s="1" t="s">
        <v>36</v>
      </c>
      <c r="N1738" s="1" t="s">
        <v>37</v>
      </c>
      <c r="P1738" s="14" t="n">
        <v>113</v>
      </c>
      <c r="Q1738" s="1" t="s">
        <v>38</v>
      </c>
      <c r="R1738" s="1" t="s">
        <v>70</v>
      </c>
      <c r="S1738" s="14" t="n">
        <v>4210227</v>
      </c>
      <c r="T1738" s="1" t="s">
        <v>77</v>
      </c>
      <c r="U1738" s="16" t="n">
        <v>24</v>
      </c>
      <c r="W1738" s="16" t="n">
        <v>24</v>
      </c>
      <c r="X1738" s="1" t="s">
        <v>1528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4" t="n">
        <v>2</v>
      </c>
      <c r="B1739" s="15" t="n">
        <v>46268</v>
      </c>
      <c r="C1739" s="15" t="n">
        <v>46268</v>
      </c>
      <c r="D1739" s="14" t="n">
        <v>0</v>
      </c>
      <c r="E1739" s="1" t="s">
        <v>33</v>
      </c>
      <c r="F1739" s="14" t="n">
        <v>17</v>
      </c>
      <c r="G1739" s="1" t="s">
        <v>34</v>
      </c>
      <c r="H1739" s="14" t="n">
        <v>1110101</v>
      </c>
      <c r="I1739" s="1" t="s">
        <v>35</v>
      </c>
      <c r="J1739" s="14" t="n">
        <v>1652737</v>
      </c>
      <c r="L1739" s="14" t="n">
        <v>1652737</v>
      </c>
      <c r="M1739" s="1" t="s">
        <v>36</v>
      </c>
      <c r="N1739" s="1" t="s">
        <v>37</v>
      </c>
      <c r="P1739" s="14" t="n">
        <v>113</v>
      </c>
      <c r="Q1739" s="1" t="s">
        <v>38</v>
      </c>
      <c r="R1739" s="1" t="s">
        <v>39</v>
      </c>
      <c r="S1739" s="14" t="n">
        <v>4210309</v>
      </c>
      <c r="T1739" s="1" t="s">
        <v>113</v>
      </c>
      <c r="U1739" s="16" t="n">
        <v>10</v>
      </c>
      <c r="W1739" s="16" t="n">
        <v>10</v>
      </c>
      <c r="X1739" s="1" t="s">
        <v>1480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4" t="n">
        <v>2</v>
      </c>
      <c r="B1740" s="15" t="n">
        <v>46241</v>
      </c>
      <c r="C1740" s="15" t="n">
        <v>46268</v>
      </c>
      <c r="D1740" s="14" t="n">
        <v>1705</v>
      </c>
      <c r="E1740" s="1" t="s">
        <v>131</v>
      </c>
      <c r="F1740" s="14" t="n">
        <v>24</v>
      </c>
      <c r="G1740" s="1" t="s">
        <v>91</v>
      </c>
      <c r="H1740" s="14" t="n">
        <v>2110405</v>
      </c>
      <c r="I1740" s="1" t="s">
        <v>55</v>
      </c>
      <c r="J1740" s="14" t="n">
        <v>1514117</v>
      </c>
      <c r="L1740" s="14" t="n">
        <v>205956</v>
      </c>
      <c r="M1740" s="1" t="s">
        <v>36</v>
      </c>
      <c r="N1740" s="1" t="s">
        <v>50</v>
      </c>
      <c r="P1740" s="14" t="n">
        <v>113</v>
      </c>
      <c r="Q1740" s="1" t="s">
        <v>38</v>
      </c>
      <c r="R1740" s="1" t="s">
        <v>62</v>
      </c>
      <c r="S1740" s="14" t="n">
        <v>1130101</v>
      </c>
      <c r="T1740" s="1" t="s">
        <v>63</v>
      </c>
      <c r="U1740" s="16" t="n">
        <v>77.62</v>
      </c>
      <c r="W1740" s="16" t="n">
        <v>77.62</v>
      </c>
      <c r="X1740" s="1" t="s">
        <v>1529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1236492</v>
      </c>
    </row>
    <row r="1741" customFormat="false" ht="12.75" hidden="false" customHeight="true" outlineLevel="0" collapsed="false">
      <c r="A1741" s="14" t="n">
        <v>2</v>
      </c>
      <c r="B1741" s="15" t="n">
        <v>46241</v>
      </c>
      <c r="C1741" s="15" t="n">
        <v>46268</v>
      </c>
      <c r="D1741" s="14" t="n">
        <v>794</v>
      </c>
      <c r="E1741" s="1" t="s">
        <v>343</v>
      </c>
      <c r="F1741" s="14" t="n">
        <v>24</v>
      </c>
      <c r="G1741" s="1" t="s">
        <v>91</v>
      </c>
      <c r="H1741" s="14" t="n">
        <v>2110405</v>
      </c>
      <c r="I1741" s="1" t="s">
        <v>55</v>
      </c>
      <c r="J1741" s="14" t="n">
        <v>1514442</v>
      </c>
      <c r="L1741" s="14" t="n">
        <v>206014</v>
      </c>
      <c r="M1741" s="1" t="s">
        <v>36</v>
      </c>
      <c r="N1741" s="1" t="s">
        <v>50</v>
      </c>
      <c r="P1741" s="14" t="n">
        <v>113</v>
      </c>
      <c r="Q1741" s="1" t="s">
        <v>38</v>
      </c>
      <c r="R1741" s="1" t="s">
        <v>70</v>
      </c>
      <c r="S1741" s="14" t="n">
        <v>4210299</v>
      </c>
      <c r="T1741" s="1" t="s">
        <v>127</v>
      </c>
      <c r="U1741" s="16" t="n">
        <v>520.46</v>
      </c>
      <c r="W1741" s="16" t="n">
        <v>520.46</v>
      </c>
      <c r="X1741" s="1" t="s">
        <v>1341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SACOLA BRC. L. ALIP.</v>
      </c>
      <c r="AC1741" s="1" t="n">
        <v>8583</v>
      </c>
    </row>
    <row r="1742" customFormat="false" ht="12.75" hidden="false" customHeight="true" outlineLevel="0" collapsed="false">
      <c r="A1742" s="14" t="n">
        <v>2</v>
      </c>
      <c r="B1742" s="15" t="n">
        <v>46247</v>
      </c>
      <c r="C1742" s="15" t="n">
        <v>46268</v>
      </c>
      <c r="D1742" s="14" t="n">
        <v>1608</v>
      </c>
      <c r="E1742" s="1" t="s">
        <v>224</v>
      </c>
      <c r="F1742" s="14" t="n">
        <v>24</v>
      </c>
      <c r="G1742" s="1" t="s">
        <v>91</v>
      </c>
      <c r="H1742" s="14" t="n">
        <v>2110405</v>
      </c>
      <c r="I1742" s="1" t="s">
        <v>55</v>
      </c>
      <c r="J1742" s="14" t="n">
        <v>1540762</v>
      </c>
      <c r="L1742" s="14" t="n">
        <v>210179</v>
      </c>
      <c r="M1742" s="1" t="s">
        <v>36</v>
      </c>
      <c r="N1742" s="1" t="s">
        <v>50</v>
      </c>
      <c r="P1742" s="14" t="n">
        <v>113</v>
      </c>
      <c r="Q1742" s="1" t="s">
        <v>38</v>
      </c>
      <c r="R1742" s="1" t="s">
        <v>62</v>
      </c>
      <c r="S1742" s="14" t="n">
        <v>1130101</v>
      </c>
      <c r="T1742" s="1" t="s">
        <v>63</v>
      </c>
      <c r="U1742" s="16" t="n">
        <v>692.26</v>
      </c>
      <c r="W1742" s="16" t="n">
        <v>692.26</v>
      </c>
      <c r="X1742" s="1" t="s">
        <v>1419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SAZON CALDO CARNE 32</v>
      </c>
      <c r="AC1742" s="1" t="n">
        <v>1710665</v>
      </c>
    </row>
    <row r="1743" customFormat="false" ht="12.75" hidden="false" customHeight="true" outlineLevel="0" collapsed="false">
      <c r="A1743" s="14" t="n">
        <v>2</v>
      </c>
      <c r="B1743" s="15" t="n">
        <v>46247</v>
      </c>
      <c r="C1743" s="15" t="n">
        <v>46268</v>
      </c>
      <c r="D1743" s="14" t="n">
        <v>1667</v>
      </c>
      <c r="E1743" s="1" t="s">
        <v>96</v>
      </c>
      <c r="F1743" s="14" t="n">
        <v>24</v>
      </c>
      <c r="G1743" s="1" t="s">
        <v>91</v>
      </c>
      <c r="H1743" s="14" t="n">
        <v>2110405</v>
      </c>
      <c r="I1743" s="1" t="s">
        <v>55</v>
      </c>
      <c r="J1743" s="14" t="n">
        <v>1540925</v>
      </c>
      <c r="L1743" s="14" t="n">
        <v>210243</v>
      </c>
      <c r="M1743" s="1" t="s">
        <v>36</v>
      </c>
      <c r="N1743" s="1" t="s">
        <v>50</v>
      </c>
      <c r="P1743" s="14" t="n">
        <v>113</v>
      </c>
      <c r="Q1743" s="1" t="s">
        <v>38</v>
      </c>
      <c r="R1743" s="1" t="s">
        <v>62</v>
      </c>
      <c r="S1743" s="14" t="n">
        <v>1130101</v>
      </c>
      <c r="T1743" s="1" t="s">
        <v>63</v>
      </c>
      <c r="U1743" s="16" t="n">
        <v>668.78</v>
      </c>
      <c r="W1743" s="16" t="n">
        <v>668.78</v>
      </c>
      <c r="X1743" s="1" t="s">
        <v>1420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MINGAU DE ARROZ ALLNUTRI 230G</v>
      </c>
      <c r="AC1743" s="1" t="n">
        <v>398227</v>
      </c>
    </row>
    <row r="1744" customFormat="false" ht="12.75" hidden="false" customHeight="true" outlineLevel="0" collapsed="false">
      <c r="A1744" s="14" t="n">
        <v>2</v>
      </c>
      <c r="B1744" s="15" t="n">
        <v>46248</v>
      </c>
      <c r="C1744" s="15" t="n">
        <v>46268</v>
      </c>
      <c r="D1744" s="14" t="n">
        <v>1720</v>
      </c>
      <c r="E1744" s="1" t="s">
        <v>842</v>
      </c>
      <c r="F1744" s="14" t="n">
        <v>24</v>
      </c>
      <c r="G1744" s="1" t="s">
        <v>91</v>
      </c>
      <c r="H1744" s="14" t="n">
        <v>2110405</v>
      </c>
      <c r="I1744" s="1" t="s">
        <v>55</v>
      </c>
      <c r="J1744" s="14" t="n">
        <v>1545774</v>
      </c>
      <c r="L1744" s="14" t="n">
        <v>211087</v>
      </c>
      <c r="M1744" s="1" t="s">
        <v>36</v>
      </c>
      <c r="N1744" s="1" t="s">
        <v>50</v>
      </c>
      <c r="P1744" s="14" t="n">
        <v>113</v>
      </c>
      <c r="Q1744" s="1" t="s">
        <v>38</v>
      </c>
      <c r="R1744" s="1" t="s">
        <v>62</v>
      </c>
      <c r="S1744" s="14" t="n">
        <v>1130101</v>
      </c>
      <c r="T1744" s="1" t="s">
        <v>63</v>
      </c>
      <c r="U1744" s="16" t="n">
        <v>1130.5</v>
      </c>
      <c r="W1744" s="16" t="n">
        <v>1130.5</v>
      </c>
      <c r="X1744" s="1" t="s">
        <v>1530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VELAS D'LUZ 8UN</v>
      </c>
      <c r="AC1744" s="1" t="n">
        <v>48205</v>
      </c>
    </row>
    <row r="1745" customFormat="false" ht="12.75" hidden="false" customHeight="true" outlineLevel="0" collapsed="false">
      <c r="A1745" s="14" t="n">
        <v>2</v>
      </c>
      <c r="B1745" s="15" t="n">
        <v>46251</v>
      </c>
      <c r="C1745" s="15" t="n">
        <v>46268</v>
      </c>
      <c r="D1745" s="14" t="n">
        <v>1657</v>
      </c>
      <c r="E1745" s="1" t="s">
        <v>1531</v>
      </c>
      <c r="F1745" s="14" t="n">
        <v>24</v>
      </c>
      <c r="G1745" s="1" t="s">
        <v>91</v>
      </c>
      <c r="H1745" s="14" t="n">
        <v>2110405</v>
      </c>
      <c r="I1745" s="1" t="s">
        <v>55</v>
      </c>
      <c r="J1745" s="14" t="n">
        <v>1562800</v>
      </c>
      <c r="L1745" s="14" t="n">
        <v>213295</v>
      </c>
      <c r="M1745" s="1" t="s">
        <v>36</v>
      </c>
      <c r="N1745" s="1" t="s">
        <v>50</v>
      </c>
      <c r="P1745" s="14" t="n">
        <v>113</v>
      </c>
      <c r="Q1745" s="1" t="s">
        <v>38</v>
      </c>
      <c r="R1745" s="1" t="s">
        <v>62</v>
      </c>
      <c r="S1745" s="14" t="n">
        <v>1130101</v>
      </c>
      <c r="T1745" s="1" t="s">
        <v>63</v>
      </c>
      <c r="U1745" s="16" t="n">
        <v>1120.76</v>
      </c>
      <c r="W1745" s="16" t="n">
        <v>1120.76</v>
      </c>
      <c r="X1745" s="1" t="s">
        <v>1532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LEIT COCO MENINA 500</v>
      </c>
      <c r="AC1745" s="1" t="n">
        <v>297321</v>
      </c>
    </row>
    <row r="1746" customFormat="false" ht="12.75" hidden="false" customHeight="true" outlineLevel="0" collapsed="false">
      <c r="A1746" s="14" t="n">
        <v>2</v>
      </c>
      <c r="B1746" s="15" t="n">
        <v>46252</v>
      </c>
      <c r="C1746" s="15" t="n">
        <v>46268</v>
      </c>
      <c r="D1746" s="14" t="n">
        <v>1671</v>
      </c>
      <c r="E1746" s="1" t="s">
        <v>101</v>
      </c>
      <c r="F1746" s="14" t="n">
        <v>24</v>
      </c>
      <c r="G1746" s="1" t="s">
        <v>91</v>
      </c>
      <c r="H1746" s="14" t="n">
        <v>2110405</v>
      </c>
      <c r="I1746" s="1" t="s">
        <v>55</v>
      </c>
      <c r="J1746" s="14" t="n">
        <v>1567131</v>
      </c>
      <c r="L1746" s="14" t="n">
        <v>213983</v>
      </c>
      <c r="M1746" s="1" t="s">
        <v>36</v>
      </c>
      <c r="N1746" s="1" t="s">
        <v>50</v>
      </c>
      <c r="P1746" s="14" t="n">
        <v>113</v>
      </c>
      <c r="Q1746" s="1" t="s">
        <v>38</v>
      </c>
      <c r="R1746" s="1" t="s">
        <v>62</v>
      </c>
      <c r="S1746" s="14" t="n">
        <v>1130101</v>
      </c>
      <c r="T1746" s="1" t="s">
        <v>63</v>
      </c>
      <c r="U1746" s="16" t="n">
        <v>795.81</v>
      </c>
      <c r="W1746" s="16" t="n">
        <v>795.81</v>
      </c>
      <c r="X1746" s="1" t="s">
        <v>1425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SAB LIQ PROTEX CREAM</v>
      </c>
      <c r="AC1746" s="1" t="n">
        <v>586415</v>
      </c>
    </row>
    <row r="1747" customFormat="false" ht="12.75" hidden="false" customHeight="true" outlineLevel="0" collapsed="false">
      <c r="A1747" s="14" t="n">
        <v>2</v>
      </c>
      <c r="B1747" s="15" t="n">
        <v>46255</v>
      </c>
      <c r="C1747" s="15" t="n">
        <v>46268</v>
      </c>
      <c r="D1747" s="14" t="n">
        <v>1681</v>
      </c>
      <c r="E1747" s="1" t="s">
        <v>1533</v>
      </c>
      <c r="F1747" s="14" t="n">
        <v>24</v>
      </c>
      <c r="G1747" s="1" t="s">
        <v>91</v>
      </c>
      <c r="H1747" s="14" t="n">
        <v>2110405</v>
      </c>
      <c r="I1747" s="1" t="s">
        <v>55</v>
      </c>
      <c r="J1747" s="14" t="n">
        <v>1581162</v>
      </c>
      <c r="L1747" s="14" t="n">
        <v>216304</v>
      </c>
      <c r="M1747" s="1" t="s">
        <v>36</v>
      </c>
      <c r="N1747" s="1" t="s">
        <v>50</v>
      </c>
      <c r="P1747" s="14" t="n">
        <v>113</v>
      </c>
      <c r="Q1747" s="1" t="s">
        <v>38</v>
      </c>
      <c r="R1747" s="1" t="s">
        <v>62</v>
      </c>
      <c r="S1747" s="14" t="n">
        <v>1130101</v>
      </c>
      <c r="T1747" s="1" t="s">
        <v>63</v>
      </c>
      <c r="U1747" s="16" t="n">
        <v>2055.66</v>
      </c>
      <c r="W1747" s="16" t="n">
        <v>2055.66</v>
      </c>
      <c r="X1747" s="1" t="s">
        <v>1534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AM MILHO MAIZENA 500</v>
      </c>
      <c r="AC1747" s="1" t="n">
        <v>39521</v>
      </c>
    </row>
    <row r="1748" customFormat="false" ht="12.75" hidden="false" customHeight="true" outlineLevel="0" collapsed="false">
      <c r="A1748" s="14" t="n">
        <v>2</v>
      </c>
      <c r="B1748" s="15" t="n">
        <v>46256</v>
      </c>
      <c r="C1748" s="15" t="n">
        <v>46268</v>
      </c>
      <c r="D1748" s="14" t="n">
        <v>1745</v>
      </c>
      <c r="E1748" s="1" t="s">
        <v>170</v>
      </c>
      <c r="F1748" s="14" t="n">
        <v>24</v>
      </c>
      <c r="G1748" s="1" t="s">
        <v>91</v>
      </c>
      <c r="H1748" s="14" t="n">
        <v>2110405</v>
      </c>
      <c r="I1748" s="1" t="s">
        <v>55</v>
      </c>
      <c r="J1748" s="14" t="n">
        <v>1585070</v>
      </c>
      <c r="L1748" s="14" t="n">
        <v>216839</v>
      </c>
      <c r="M1748" s="1" t="s">
        <v>36</v>
      </c>
      <c r="N1748" s="1" t="s">
        <v>50</v>
      </c>
      <c r="P1748" s="14" t="n">
        <v>113</v>
      </c>
      <c r="Q1748" s="1" t="s">
        <v>38</v>
      </c>
      <c r="R1748" s="1" t="s">
        <v>62</v>
      </c>
      <c r="S1748" s="14" t="n">
        <v>1130101</v>
      </c>
      <c r="T1748" s="1" t="s">
        <v>63</v>
      </c>
      <c r="U1748" s="16" t="n">
        <v>182.8</v>
      </c>
      <c r="W1748" s="16" t="n">
        <v>182.8</v>
      </c>
      <c r="X1748" s="1" t="s">
        <v>1535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MILHO PIPOCA DONA CLARA 400G</v>
      </c>
      <c r="AC1748" s="1" t="n">
        <v>357892</v>
      </c>
    </row>
    <row r="1749" customFormat="false" ht="12.75" hidden="false" customHeight="true" outlineLevel="0" collapsed="false">
      <c r="A1749" s="14" t="n">
        <v>2</v>
      </c>
      <c r="B1749" s="15" t="n">
        <v>46261</v>
      </c>
      <c r="C1749" s="15" t="n">
        <v>46268</v>
      </c>
      <c r="D1749" s="14" t="n">
        <v>1608</v>
      </c>
      <c r="E1749" s="1" t="s">
        <v>224</v>
      </c>
      <c r="F1749" s="14" t="n">
        <v>24</v>
      </c>
      <c r="G1749" s="1" t="s">
        <v>91</v>
      </c>
      <c r="H1749" s="14" t="n">
        <v>2110405</v>
      </c>
      <c r="I1749" s="1" t="s">
        <v>55</v>
      </c>
      <c r="J1749" s="14" t="n">
        <v>1608534</v>
      </c>
      <c r="L1749" s="14" t="n">
        <v>220365</v>
      </c>
      <c r="M1749" s="1" t="s">
        <v>36</v>
      </c>
      <c r="N1749" s="1" t="s">
        <v>50</v>
      </c>
      <c r="P1749" s="14" t="n">
        <v>113</v>
      </c>
      <c r="Q1749" s="1" t="s">
        <v>38</v>
      </c>
      <c r="R1749" s="1" t="s">
        <v>62</v>
      </c>
      <c r="S1749" s="14" t="n">
        <v>1130101</v>
      </c>
      <c r="T1749" s="1" t="s">
        <v>63</v>
      </c>
      <c r="U1749" s="16" t="n">
        <v>774.74</v>
      </c>
      <c r="W1749" s="16" t="n">
        <v>774.74</v>
      </c>
      <c r="X1749" s="1" t="s">
        <v>1536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DANONE GREGO UNID FR</v>
      </c>
      <c r="AC1749" s="1" t="n">
        <v>1719576</v>
      </c>
    </row>
    <row r="1750" customFormat="false" ht="12.75" hidden="false" customHeight="true" outlineLevel="0" collapsed="false">
      <c r="A1750" s="14" t="n">
        <v>2</v>
      </c>
      <c r="B1750" s="15" t="n">
        <v>46262</v>
      </c>
      <c r="C1750" s="15" t="n">
        <v>46268</v>
      </c>
      <c r="D1750" s="14" t="n">
        <v>1695</v>
      </c>
      <c r="E1750" s="1" t="s">
        <v>392</v>
      </c>
      <c r="F1750" s="14" t="n">
        <v>24</v>
      </c>
      <c r="G1750" s="1" t="s">
        <v>91</v>
      </c>
      <c r="H1750" s="14" t="n">
        <v>2110405</v>
      </c>
      <c r="I1750" s="1" t="s">
        <v>55</v>
      </c>
      <c r="J1750" s="14" t="n">
        <v>1613791</v>
      </c>
      <c r="L1750" s="14" t="n">
        <v>221285</v>
      </c>
      <c r="M1750" s="1" t="s">
        <v>36</v>
      </c>
      <c r="N1750" s="1" t="s">
        <v>50</v>
      </c>
      <c r="P1750" s="14" t="n">
        <v>113</v>
      </c>
      <c r="Q1750" s="1" t="s">
        <v>38</v>
      </c>
      <c r="R1750" s="1" t="s">
        <v>62</v>
      </c>
      <c r="S1750" s="14" t="n">
        <v>1130101</v>
      </c>
      <c r="T1750" s="1" t="s">
        <v>63</v>
      </c>
      <c r="U1750" s="16" t="n">
        <v>1063.84</v>
      </c>
      <c r="W1750" s="16" t="n">
        <v>1063.84</v>
      </c>
      <c r="X1750" s="1" t="s">
        <v>1537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CAFE KIMINO 250G</v>
      </c>
      <c r="AC1750" s="1" t="n">
        <v>20104</v>
      </c>
    </row>
    <row r="1751" customFormat="false" ht="12.75" hidden="false" customHeight="true" outlineLevel="0" collapsed="false">
      <c r="A1751" s="14" t="n">
        <v>2</v>
      </c>
      <c r="B1751" s="15" t="n">
        <v>46262</v>
      </c>
      <c r="C1751" s="15" t="n">
        <v>46268</v>
      </c>
      <c r="D1751" s="14" t="n">
        <v>1695</v>
      </c>
      <c r="E1751" s="1" t="s">
        <v>392</v>
      </c>
      <c r="F1751" s="14" t="n">
        <v>34</v>
      </c>
      <c r="G1751" s="1" t="s">
        <v>110</v>
      </c>
      <c r="H1751" s="14" t="n">
        <v>2110405</v>
      </c>
      <c r="I1751" s="1" t="s">
        <v>55</v>
      </c>
      <c r="J1751" s="14" t="n">
        <v>1614920</v>
      </c>
      <c r="L1751" s="14" t="n">
        <v>221517</v>
      </c>
      <c r="M1751" s="1" t="s">
        <v>36</v>
      </c>
      <c r="N1751" s="1" t="s">
        <v>50</v>
      </c>
      <c r="P1751" s="14" t="n">
        <v>113</v>
      </c>
      <c r="Q1751" s="1" t="s">
        <v>38</v>
      </c>
      <c r="R1751" s="1" t="s">
        <v>62</v>
      </c>
      <c r="S1751" s="14" t="n">
        <v>1130101</v>
      </c>
      <c r="T1751" s="1" t="s">
        <v>63</v>
      </c>
      <c r="U1751" s="16" t="n">
        <v>1150.13</v>
      </c>
      <c r="W1751" s="16" t="n">
        <v>1150.13</v>
      </c>
      <c r="X1751" s="1" t="s">
        <v>1538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46263</v>
      </c>
      <c r="C1752" s="15" t="n">
        <v>46268</v>
      </c>
      <c r="D1752" s="14" t="n">
        <v>10090</v>
      </c>
      <c r="E1752" s="1" t="s">
        <v>1539</v>
      </c>
      <c r="F1752" s="14" t="n">
        <v>24</v>
      </c>
      <c r="G1752" s="1" t="s">
        <v>91</v>
      </c>
      <c r="H1752" s="14" t="n">
        <v>2110405</v>
      </c>
      <c r="I1752" s="1" t="s">
        <v>55</v>
      </c>
      <c r="J1752" s="14" t="n">
        <v>1618577</v>
      </c>
      <c r="L1752" s="14" t="n">
        <v>221971</v>
      </c>
      <c r="M1752" s="1" t="s">
        <v>36</v>
      </c>
      <c r="N1752" s="1" t="s">
        <v>50</v>
      </c>
      <c r="P1752" s="14" t="n">
        <v>113</v>
      </c>
      <c r="Q1752" s="1" t="s">
        <v>38</v>
      </c>
      <c r="R1752" s="1" t="s">
        <v>62</v>
      </c>
      <c r="S1752" s="14" t="n">
        <v>1130101</v>
      </c>
      <c r="T1752" s="1" t="s">
        <v>63</v>
      </c>
      <c r="U1752" s="16" t="n">
        <v>1012.44</v>
      </c>
      <c r="W1752" s="16" t="n">
        <v>1012.44</v>
      </c>
      <c r="X1752" s="1" t="s">
        <v>453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299</v>
      </c>
    </row>
    <row r="1753" customFormat="false" ht="12.75" hidden="false" customHeight="true" outlineLevel="0" collapsed="false">
      <c r="A1753" s="14" t="n">
        <v>2</v>
      </c>
      <c r="B1753" s="15" t="n">
        <v>46265</v>
      </c>
      <c r="C1753" s="15" t="n">
        <v>46268</v>
      </c>
      <c r="D1753" s="14" t="n">
        <v>1899</v>
      </c>
      <c r="E1753" s="1" t="s">
        <v>211</v>
      </c>
      <c r="F1753" s="14" t="n">
        <v>24</v>
      </c>
      <c r="G1753" s="1" t="s">
        <v>91</v>
      </c>
      <c r="H1753" s="14" t="n">
        <v>2110405</v>
      </c>
      <c r="I1753" s="1" t="s">
        <v>55</v>
      </c>
      <c r="J1753" s="14" t="n">
        <v>1628827</v>
      </c>
      <c r="L1753" s="14" t="n">
        <v>223363</v>
      </c>
      <c r="M1753" s="1" t="s">
        <v>36</v>
      </c>
      <c r="N1753" s="1" t="s">
        <v>50</v>
      </c>
      <c r="P1753" s="14" t="n">
        <v>113</v>
      </c>
      <c r="Q1753" s="1" t="s">
        <v>38</v>
      </c>
      <c r="R1753" s="1" t="s">
        <v>62</v>
      </c>
      <c r="S1753" s="14" t="n">
        <v>1130101</v>
      </c>
      <c r="T1753" s="1" t="s">
        <v>63</v>
      </c>
      <c r="U1753" s="16" t="n">
        <v>180.22</v>
      </c>
      <c r="W1753" s="16" t="n">
        <v>180.22</v>
      </c>
      <c r="X1753" s="1" t="s">
        <v>1540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PAO DE FORMA REAL MA</v>
      </c>
      <c r="AC1753" s="1" t="n">
        <v>780</v>
      </c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46268</v>
      </c>
      <c r="D1754" s="14" t="n">
        <v>642</v>
      </c>
      <c r="E1754" s="1" t="s">
        <v>144</v>
      </c>
      <c r="F1754" s="14" t="n">
        <v>24</v>
      </c>
      <c r="G1754" s="1" t="s">
        <v>91</v>
      </c>
      <c r="H1754" s="14" t="n">
        <v>2110405</v>
      </c>
      <c r="I1754" s="1" t="s">
        <v>55</v>
      </c>
      <c r="J1754" s="14" t="n">
        <v>1635015</v>
      </c>
      <c r="L1754" s="14" t="n">
        <v>224551</v>
      </c>
      <c r="M1754" s="1" t="s">
        <v>36</v>
      </c>
      <c r="N1754" s="1" t="s">
        <v>50</v>
      </c>
      <c r="P1754" s="14" t="n">
        <v>113</v>
      </c>
      <c r="Q1754" s="1" t="s">
        <v>38</v>
      </c>
      <c r="R1754" s="1" t="s">
        <v>62</v>
      </c>
      <c r="S1754" s="14" t="n">
        <v>1130101</v>
      </c>
      <c r="T1754" s="1" t="s">
        <v>63</v>
      </c>
      <c r="U1754" s="16" t="n">
        <v>180</v>
      </c>
      <c r="W1754" s="16" t="n">
        <v>180</v>
      </c>
      <c r="X1754" s="1" t="s">
        <v>1541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BOLO BLOOM 600G</v>
      </c>
      <c r="AC1754" s="1" t="n">
        <v>633</v>
      </c>
    </row>
    <row r="1755" customFormat="false" ht="12.75" hidden="false" customHeight="true" outlineLevel="0" collapsed="false">
      <c r="A1755" s="14" t="n">
        <v>2</v>
      </c>
      <c r="B1755" s="15" t="n">
        <v>46268</v>
      </c>
      <c r="C1755" s="15" t="n">
        <v>46268</v>
      </c>
      <c r="D1755" s="14" t="n">
        <v>10018</v>
      </c>
      <c r="E1755" s="1" t="s">
        <v>243</v>
      </c>
      <c r="F1755" s="14" t="n">
        <v>34</v>
      </c>
      <c r="G1755" s="1" t="s">
        <v>110</v>
      </c>
      <c r="H1755" s="14" t="n">
        <v>2110405</v>
      </c>
      <c r="I1755" s="1" t="s">
        <v>55</v>
      </c>
      <c r="J1755" s="14" t="n">
        <v>1647397</v>
      </c>
      <c r="L1755" s="14" t="n">
        <v>226222</v>
      </c>
      <c r="M1755" s="1" t="s">
        <v>36</v>
      </c>
      <c r="N1755" s="1" t="s">
        <v>50</v>
      </c>
      <c r="P1755" s="14" t="n">
        <v>113</v>
      </c>
      <c r="Q1755" s="1" t="s">
        <v>38</v>
      </c>
      <c r="R1755" s="1" t="s">
        <v>62</v>
      </c>
      <c r="S1755" s="14" t="n">
        <v>1130101</v>
      </c>
      <c r="T1755" s="1" t="s">
        <v>63</v>
      </c>
      <c r="U1755" s="16" t="n">
        <v>895</v>
      </c>
      <c r="W1755" s="16" t="n">
        <v>895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OVOS BRANCO UNID</v>
      </c>
      <c r="AC1755" s="1" t="n">
        <v>374</v>
      </c>
    </row>
    <row r="1756" customFormat="false" ht="12.75" hidden="false" customHeight="true" outlineLevel="0" collapsed="false">
      <c r="A1756" s="14" t="n">
        <v>2</v>
      </c>
      <c r="B1756" s="15" t="n">
        <v>46269</v>
      </c>
      <c r="C1756" s="15" t="n">
        <v>46269</v>
      </c>
      <c r="D1756" s="14" t="n">
        <v>0</v>
      </c>
      <c r="E1756" s="1" t="s">
        <v>33</v>
      </c>
      <c r="F1756" s="14" t="n">
        <v>17</v>
      </c>
      <c r="G1756" s="1" t="s">
        <v>34</v>
      </c>
      <c r="H1756" s="14" t="n">
        <v>1110101</v>
      </c>
      <c r="I1756" s="1" t="s">
        <v>35</v>
      </c>
      <c r="J1756" s="14" t="n">
        <v>1673243</v>
      </c>
      <c r="L1756" s="14" t="n">
        <v>1673243</v>
      </c>
      <c r="M1756" s="1" t="s">
        <v>36</v>
      </c>
      <c r="N1756" s="1" t="s">
        <v>37</v>
      </c>
      <c r="P1756" s="14" t="n">
        <v>113</v>
      </c>
      <c r="Q1756" s="1" t="s">
        <v>38</v>
      </c>
      <c r="R1756" s="1" t="s">
        <v>214</v>
      </c>
      <c r="S1756" s="14" t="n">
        <v>2110101</v>
      </c>
      <c r="T1756" s="1" t="s">
        <v>48</v>
      </c>
      <c r="U1756" s="16" t="n">
        <v>300</v>
      </c>
      <c r="W1756" s="16" t="n">
        <v>300</v>
      </c>
      <c r="X1756" s="1" t="s">
        <v>1543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46269</v>
      </c>
      <c r="C1757" s="15" t="n">
        <v>46269</v>
      </c>
      <c r="D1757" s="14" t="n">
        <v>0</v>
      </c>
      <c r="E1757" s="1" t="s">
        <v>33</v>
      </c>
      <c r="F1757" s="14" t="n">
        <v>17</v>
      </c>
      <c r="G1757" s="1" t="s">
        <v>34</v>
      </c>
      <c r="H1757" s="14" t="n">
        <v>1110101</v>
      </c>
      <c r="I1757" s="1" t="s">
        <v>35</v>
      </c>
      <c r="J1757" s="14" t="n">
        <v>1673244</v>
      </c>
      <c r="L1757" s="14" t="n">
        <v>1673244</v>
      </c>
      <c r="M1757" s="1" t="s">
        <v>36</v>
      </c>
      <c r="N1757" s="1" t="s">
        <v>37</v>
      </c>
      <c r="P1757" s="14" t="n">
        <v>113</v>
      </c>
      <c r="Q1757" s="1" t="s">
        <v>38</v>
      </c>
      <c r="R1757" s="1" t="s">
        <v>39</v>
      </c>
      <c r="S1757" s="14" t="n">
        <v>4210314</v>
      </c>
      <c r="T1757" s="1" t="s">
        <v>40</v>
      </c>
      <c r="U1757" s="16" t="n">
        <v>50</v>
      </c>
      <c r="W1757" s="16" t="n">
        <v>50</v>
      </c>
      <c r="X1757" s="1" t="s">
        <v>360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4" t="n">
        <v>2</v>
      </c>
      <c r="B1758" s="15" t="n">
        <v>46269</v>
      </c>
      <c r="C1758" s="15" t="n">
        <v>46269</v>
      </c>
      <c r="D1758" s="14" t="n">
        <v>0</v>
      </c>
      <c r="E1758" s="1" t="s">
        <v>33</v>
      </c>
      <c r="F1758" s="14" t="n">
        <v>17</v>
      </c>
      <c r="G1758" s="1" t="s">
        <v>34</v>
      </c>
      <c r="H1758" s="14" t="n">
        <v>1110101</v>
      </c>
      <c r="I1758" s="1" t="s">
        <v>35</v>
      </c>
      <c r="J1758" s="14" t="n">
        <v>1673246</v>
      </c>
      <c r="L1758" s="14" t="n">
        <v>1673246</v>
      </c>
      <c r="M1758" s="1" t="s">
        <v>36</v>
      </c>
      <c r="N1758" s="1" t="s">
        <v>37</v>
      </c>
      <c r="P1758" s="14" t="n">
        <v>113</v>
      </c>
      <c r="Q1758" s="1" t="s">
        <v>38</v>
      </c>
      <c r="R1758" s="1" t="s">
        <v>39</v>
      </c>
      <c r="S1758" s="14" t="n">
        <v>4210309</v>
      </c>
      <c r="T1758" s="1" t="s">
        <v>113</v>
      </c>
      <c r="U1758" s="16" t="n">
        <v>10</v>
      </c>
      <c r="W1758" s="16" t="n">
        <v>10</v>
      </c>
      <c r="X1758" s="1" t="s">
        <v>1480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4" t="n">
        <v>2</v>
      </c>
      <c r="B1759" s="15" t="n">
        <v>46269</v>
      </c>
      <c r="C1759" s="15" t="n">
        <v>46269</v>
      </c>
      <c r="D1759" s="14" t="n">
        <v>0</v>
      </c>
      <c r="E1759" s="1" t="s">
        <v>33</v>
      </c>
      <c r="F1759" s="14" t="n">
        <v>17</v>
      </c>
      <c r="G1759" s="1" t="s">
        <v>34</v>
      </c>
      <c r="H1759" s="14" t="n">
        <v>1110101</v>
      </c>
      <c r="I1759" s="1" t="s">
        <v>35</v>
      </c>
      <c r="J1759" s="14" t="n">
        <v>1673247</v>
      </c>
      <c r="L1759" s="14" t="n">
        <v>1673247</v>
      </c>
      <c r="M1759" s="1" t="s">
        <v>36</v>
      </c>
      <c r="N1759" s="1" t="s">
        <v>37</v>
      </c>
      <c r="P1759" s="14" t="n">
        <v>113</v>
      </c>
      <c r="Q1759" s="1" t="s">
        <v>38</v>
      </c>
      <c r="R1759" s="1" t="s">
        <v>70</v>
      </c>
      <c r="S1759" s="14" t="n">
        <v>4210227</v>
      </c>
      <c r="T1759" s="1" t="s">
        <v>77</v>
      </c>
      <c r="U1759" s="16" t="n">
        <v>100</v>
      </c>
      <c r="W1759" s="16" t="n">
        <v>100</v>
      </c>
      <c r="X1759" s="1" t="s">
        <v>1544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4" t="n">
        <v>2</v>
      </c>
      <c r="B1760" s="15" t="n">
        <v>46238</v>
      </c>
      <c r="C1760" s="15" t="n">
        <v>46269</v>
      </c>
      <c r="D1760" s="14" t="n">
        <v>862</v>
      </c>
      <c r="E1760" s="1" t="s">
        <v>322</v>
      </c>
      <c r="F1760" s="14" t="n">
        <v>24</v>
      </c>
      <c r="G1760" s="1" t="s">
        <v>91</v>
      </c>
      <c r="H1760" s="14" t="n">
        <v>2110405</v>
      </c>
      <c r="I1760" s="1" t="s">
        <v>55</v>
      </c>
      <c r="J1760" s="14" t="n">
        <v>1498421</v>
      </c>
      <c r="L1760" s="14" t="n">
        <v>202608</v>
      </c>
      <c r="M1760" s="1" t="s">
        <v>88</v>
      </c>
      <c r="N1760" s="1" t="s">
        <v>50</v>
      </c>
      <c r="P1760" s="14" t="n">
        <v>101</v>
      </c>
      <c r="Q1760" s="1" t="s">
        <v>56</v>
      </c>
      <c r="R1760" s="1" t="s">
        <v>70</v>
      </c>
      <c r="S1760" s="14" t="n">
        <v>4210233</v>
      </c>
      <c r="T1760" s="1" t="s">
        <v>203</v>
      </c>
      <c r="U1760" s="16" t="n">
        <v>270.9</v>
      </c>
      <c r="W1760" s="16" t="n">
        <v>270.9</v>
      </c>
      <c r="X1760" s="1"/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4" t="n">
        <v>2</v>
      </c>
      <c r="B1761" s="15" t="n">
        <v>46247</v>
      </c>
      <c r="C1761" s="15" t="n">
        <v>46269</v>
      </c>
      <c r="D1761" s="14" t="n">
        <v>1136</v>
      </c>
      <c r="E1761" s="1" t="s">
        <v>1166</v>
      </c>
      <c r="F1761" s="14" t="n">
        <v>24</v>
      </c>
      <c r="G1761" s="1" t="s">
        <v>91</v>
      </c>
      <c r="H1761" s="14" t="n">
        <v>2110405</v>
      </c>
      <c r="I1761" s="1" t="s">
        <v>55</v>
      </c>
      <c r="J1761" s="14" t="n">
        <v>1543200</v>
      </c>
      <c r="L1761" s="14" t="n">
        <v>210474</v>
      </c>
      <c r="M1761" s="1" t="s">
        <v>36</v>
      </c>
      <c r="N1761" s="1" t="s">
        <v>50</v>
      </c>
      <c r="P1761" s="14" t="n">
        <v>113</v>
      </c>
      <c r="Q1761" s="1" t="s">
        <v>38</v>
      </c>
      <c r="R1761" s="1" t="s">
        <v>62</v>
      </c>
      <c r="S1761" s="14" t="n">
        <v>1130101</v>
      </c>
      <c r="T1761" s="1" t="s">
        <v>63</v>
      </c>
      <c r="U1761" s="16" t="n">
        <v>1393.49</v>
      </c>
      <c r="W1761" s="16" t="n">
        <v>1393.49</v>
      </c>
      <c r="X1761" s="1" t="s">
        <v>1545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KRO QUEIJO 100G</v>
      </c>
      <c r="AC1761" s="1" t="n">
        <v>53859</v>
      </c>
    </row>
    <row r="1762" customFormat="false" ht="12.75" hidden="false" customHeight="true" outlineLevel="0" collapsed="false">
      <c r="A1762" s="14" t="n">
        <v>2</v>
      </c>
      <c r="B1762" s="15" t="n">
        <v>46249</v>
      </c>
      <c r="C1762" s="15" t="n">
        <v>46269</v>
      </c>
      <c r="D1762" s="14" t="n">
        <v>1636</v>
      </c>
      <c r="E1762" s="1" t="s">
        <v>98</v>
      </c>
      <c r="F1762" s="14" t="n">
        <v>24</v>
      </c>
      <c r="G1762" s="1" t="s">
        <v>91</v>
      </c>
      <c r="H1762" s="14" t="n">
        <v>2110405</v>
      </c>
      <c r="I1762" s="1" t="s">
        <v>55</v>
      </c>
      <c r="J1762" s="14" t="n">
        <v>1551860</v>
      </c>
      <c r="L1762" s="14" t="n">
        <v>211776</v>
      </c>
      <c r="M1762" s="1" t="s">
        <v>36</v>
      </c>
      <c r="N1762" s="1" t="s">
        <v>50</v>
      </c>
      <c r="P1762" s="14" t="n">
        <v>113</v>
      </c>
      <c r="Q1762" s="1" t="s">
        <v>38</v>
      </c>
      <c r="R1762" s="1" t="s">
        <v>62</v>
      </c>
      <c r="S1762" s="14" t="n">
        <v>1130101</v>
      </c>
      <c r="T1762" s="1" t="s">
        <v>63</v>
      </c>
      <c r="U1762" s="16" t="n">
        <v>748.32</v>
      </c>
      <c r="W1762" s="16" t="n">
        <v>748.32</v>
      </c>
      <c r="X1762" s="1" t="s">
        <v>1546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MOLHO POMAROLA 260G</v>
      </c>
      <c r="AC1762" s="1" t="n">
        <v>3237036</v>
      </c>
    </row>
    <row r="1763" customFormat="false" ht="12.75" hidden="false" customHeight="true" outlineLevel="0" collapsed="false">
      <c r="A1763" s="14" t="n">
        <v>2</v>
      </c>
      <c r="B1763" s="15" t="n">
        <v>46252</v>
      </c>
      <c r="C1763" s="15" t="n">
        <v>46269</v>
      </c>
      <c r="D1763" s="14" t="n">
        <v>1699</v>
      </c>
      <c r="E1763" s="1" t="s">
        <v>231</v>
      </c>
      <c r="F1763" s="14" t="n">
        <v>24</v>
      </c>
      <c r="G1763" s="1" t="s">
        <v>91</v>
      </c>
      <c r="H1763" s="14" t="n">
        <v>2110405</v>
      </c>
      <c r="I1763" s="1" t="s">
        <v>55</v>
      </c>
      <c r="J1763" s="14" t="n">
        <v>1568210</v>
      </c>
      <c r="L1763" s="14" t="n">
        <v>214139</v>
      </c>
      <c r="M1763" s="1" t="s">
        <v>36</v>
      </c>
      <c r="N1763" s="1" t="s">
        <v>50</v>
      </c>
      <c r="P1763" s="14" t="n">
        <v>113</v>
      </c>
      <c r="Q1763" s="1" t="s">
        <v>38</v>
      </c>
      <c r="R1763" s="1" t="s">
        <v>62</v>
      </c>
      <c r="S1763" s="14" t="n">
        <v>1130101</v>
      </c>
      <c r="T1763" s="1" t="s">
        <v>63</v>
      </c>
      <c r="U1763" s="16" t="n">
        <v>474.75</v>
      </c>
      <c r="W1763" s="16" t="n">
        <v>474.75</v>
      </c>
      <c r="X1763" s="1" t="s">
        <v>1436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LING CALABRESA PERD</v>
      </c>
      <c r="AC1763" s="1" t="n">
        <v>311351</v>
      </c>
    </row>
    <row r="1764" customFormat="false" ht="12.75" hidden="false" customHeight="true" outlineLevel="0" collapsed="false">
      <c r="A1764" s="14" t="n">
        <v>2</v>
      </c>
      <c r="B1764" s="15" t="n">
        <v>46256</v>
      </c>
      <c r="C1764" s="15" t="n">
        <v>46269</v>
      </c>
      <c r="D1764" s="14" t="n">
        <v>1666</v>
      </c>
      <c r="E1764" s="1" t="s">
        <v>229</v>
      </c>
      <c r="F1764" s="14" t="n">
        <v>24</v>
      </c>
      <c r="G1764" s="1" t="s">
        <v>91</v>
      </c>
      <c r="H1764" s="14" t="n">
        <v>2110405</v>
      </c>
      <c r="I1764" s="1" t="s">
        <v>55</v>
      </c>
      <c r="J1764" s="14" t="n">
        <v>1585299</v>
      </c>
      <c r="L1764" s="14" t="n">
        <v>216889</v>
      </c>
      <c r="M1764" s="1" t="s">
        <v>36</v>
      </c>
      <c r="N1764" s="1" t="s">
        <v>50</v>
      </c>
      <c r="P1764" s="14" t="n">
        <v>113</v>
      </c>
      <c r="Q1764" s="1" t="s">
        <v>38</v>
      </c>
      <c r="R1764" s="1" t="s">
        <v>62</v>
      </c>
      <c r="S1764" s="14" t="n">
        <v>1130101</v>
      </c>
      <c r="T1764" s="1" t="s">
        <v>63</v>
      </c>
      <c r="U1764" s="16" t="n">
        <v>5720.74</v>
      </c>
      <c r="W1764" s="16" t="n">
        <v>5720.74</v>
      </c>
      <c r="X1764" s="1" t="s">
        <v>1439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DUNHILL CARLTON BLEN</v>
      </c>
      <c r="AC1764" s="1" t="n">
        <v>570907</v>
      </c>
    </row>
    <row r="1765" customFormat="false" ht="12.75" hidden="false" customHeight="true" outlineLevel="0" collapsed="false">
      <c r="A1765" s="14" t="n">
        <v>2</v>
      </c>
      <c r="B1765" s="15" t="n">
        <v>46263</v>
      </c>
      <c r="C1765" s="15" t="n">
        <v>46269</v>
      </c>
      <c r="D1765" s="14" t="n">
        <v>581</v>
      </c>
      <c r="E1765" s="1" t="s">
        <v>140</v>
      </c>
      <c r="F1765" s="14" t="n">
        <v>24</v>
      </c>
      <c r="G1765" s="1" t="s">
        <v>91</v>
      </c>
      <c r="H1765" s="14" t="n">
        <v>2110405</v>
      </c>
      <c r="I1765" s="1" t="s">
        <v>55</v>
      </c>
      <c r="J1765" s="14" t="n">
        <v>1618529</v>
      </c>
      <c r="L1765" s="14" t="n">
        <v>221956</v>
      </c>
      <c r="M1765" s="1" t="s">
        <v>36</v>
      </c>
      <c r="N1765" s="1" t="s">
        <v>50</v>
      </c>
      <c r="P1765" s="14" t="n">
        <v>113</v>
      </c>
      <c r="Q1765" s="1" t="s">
        <v>38</v>
      </c>
      <c r="R1765" s="1" t="s">
        <v>62</v>
      </c>
      <c r="S1765" s="14" t="n">
        <v>1130101</v>
      </c>
      <c r="T1765" s="1" t="s">
        <v>63</v>
      </c>
      <c r="U1765" s="16" t="n">
        <v>264</v>
      </c>
      <c r="W1765" s="16" t="n">
        <v>264</v>
      </c>
      <c r="X1765" s="1" t="s">
        <v>1547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GOMA DE MANDIOCA AMA</v>
      </c>
      <c r="AC1765" s="1" t="n">
        <v>32154</v>
      </c>
    </row>
    <row r="1766" customFormat="false" ht="12.75" hidden="false" customHeight="true" outlineLevel="0" collapsed="false">
      <c r="A1766" s="14" t="n">
        <v>2</v>
      </c>
      <c r="B1766" s="15" t="n">
        <v>46263</v>
      </c>
      <c r="C1766" s="15" t="n">
        <v>46269</v>
      </c>
      <c r="D1766" s="14" t="n">
        <v>1625</v>
      </c>
      <c r="E1766" s="1" t="s">
        <v>272</v>
      </c>
      <c r="F1766" s="14" t="n">
        <v>24</v>
      </c>
      <c r="G1766" s="1" t="s">
        <v>91</v>
      </c>
      <c r="H1766" s="14" t="n">
        <v>2110405</v>
      </c>
      <c r="I1766" s="1" t="s">
        <v>55</v>
      </c>
      <c r="J1766" s="14" t="n">
        <v>1618725</v>
      </c>
      <c r="L1766" s="14" t="n">
        <v>221995</v>
      </c>
      <c r="M1766" s="1" t="s">
        <v>36</v>
      </c>
      <c r="N1766" s="1" t="s">
        <v>50</v>
      </c>
      <c r="P1766" s="14" t="n">
        <v>113</v>
      </c>
      <c r="Q1766" s="1" t="s">
        <v>38</v>
      </c>
      <c r="R1766" s="1" t="s">
        <v>62</v>
      </c>
      <c r="S1766" s="14" t="n">
        <v>1130101</v>
      </c>
      <c r="T1766" s="1" t="s">
        <v>63</v>
      </c>
      <c r="U1766" s="16" t="n">
        <v>2771.2</v>
      </c>
      <c r="W1766" s="16" t="n">
        <v>2771.2</v>
      </c>
      <c r="X1766" s="1" t="s">
        <v>1548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TRASEIRO DE BOI L1</v>
      </c>
      <c r="AC1766" s="1" t="n">
        <v>15192</v>
      </c>
    </row>
    <row r="1767" customFormat="false" ht="12.75" hidden="false" customHeight="true" outlineLevel="0" collapsed="false">
      <c r="A1767" s="14" t="n">
        <v>2</v>
      </c>
      <c r="B1767" s="15" t="n">
        <v>46265</v>
      </c>
      <c r="C1767" s="15" t="n">
        <v>46269</v>
      </c>
      <c r="D1767" s="14" t="n">
        <v>1328</v>
      </c>
      <c r="E1767" s="1" t="s">
        <v>105</v>
      </c>
      <c r="F1767" s="14" t="n">
        <v>24</v>
      </c>
      <c r="G1767" s="1" t="s">
        <v>91</v>
      </c>
      <c r="H1767" s="14" t="n">
        <v>2110405</v>
      </c>
      <c r="I1767" s="1" t="s">
        <v>55</v>
      </c>
      <c r="J1767" s="14" t="n">
        <v>1628800</v>
      </c>
      <c r="L1767" s="14" t="n">
        <v>223358</v>
      </c>
      <c r="M1767" s="1" t="s">
        <v>36</v>
      </c>
      <c r="N1767" s="1" t="s">
        <v>50</v>
      </c>
      <c r="P1767" s="14" t="n">
        <v>113</v>
      </c>
      <c r="Q1767" s="1" t="s">
        <v>38</v>
      </c>
      <c r="R1767" s="1" t="s">
        <v>62</v>
      </c>
      <c r="S1767" s="14" t="n">
        <v>1130101</v>
      </c>
      <c r="T1767" s="1" t="s">
        <v>63</v>
      </c>
      <c r="U1767" s="16" t="n">
        <v>300</v>
      </c>
      <c r="W1767" s="16" t="n">
        <v>300</v>
      </c>
      <c r="X1767" s="1" t="s">
        <v>1549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DE KIKAO 10</v>
      </c>
      <c r="AC1767" s="1" t="n">
        <v>4492</v>
      </c>
    </row>
    <row r="1768" customFormat="false" ht="12.75" hidden="false" customHeight="true" outlineLevel="0" collapsed="false">
      <c r="A1768" s="14" t="n">
        <v>2</v>
      </c>
      <c r="B1768" s="15" t="n">
        <v>46265</v>
      </c>
      <c r="C1768" s="15" t="n">
        <v>46269</v>
      </c>
      <c r="D1768" s="14" t="n">
        <v>1899</v>
      </c>
      <c r="E1768" s="1" t="s">
        <v>211</v>
      </c>
      <c r="F1768" s="14" t="n">
        <v>24</v>
      </c>
      <c r="G1768" s="1" t="s">
        <v>91</v>
      </c>
      <c r="H1768" s="14" t="n">
        <v>2110405</v>
      </c>
      <c r="I1768" s="1" t="s">
        <v>55</v>
      </c>
      <c r="J1768" s="14" t="n">
        <v>1630511</v>
      </c>
      <c r="L1768" s="14" t="n">
        <v>223757</v>
      </c>
      <c r="M1768" s="1" t="s">
        <v>36</v>
      </c>
      <c r="N1768" s="1" t="s">
        <v>50</v>
      </c>
      <c r="P1768" s="14" t="n">
        <v>113</v>
      </c>
      <c r="Q1768" s="1" t="s">
        <v>38</v>
      </c>
      <c r="R1768" s="1" t="s">
        <v>62</v>
      </c>
      <c r="S1768" s="14" t="n">
        <v>1130101</v>
      </c>
      <c r="T1768" s="1" t="s">
        <v>63</v>
      </c>
      <c r="U1768" s="16" t="n">
        <v>90</v>
      </c>
      <c r="W1768" s="16" t="n">
        <v>90</v>
      </c>
      <c r="X1768" s="1" t="s">
        <v>1550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MASSA FINA</v>
      </c>
      <c r="AC1768" s="1" t="n">
        <v>782</v>
      </c>
    </row>
    <row r="1769" customFormat="false" ht="12.75" hidden="false" customHeight="true" outlineLevel="0" collapsed="false">
      <c r="A1769" s="14" t="n">
        <v>2</v>
      </c>
      <c r="B1769" s="15" t="n">
        <v>46269</v>
      </c>
      <c r="C1769" s="15" t="n">
        <v>46269</v>
      </c>
      <c r="D1769" s="14" t="n">
        <v>34</v>
      </c>
      <c r="E1769" s="1" t="s">
        <v>264</v>
      </c>
      <c r="F1769" s="14" t="n">
        <v>23</v>
      </c>
      <c r="G1769" s="1" t="s">
        <v>1551</v>
      </c>
      <c r="H1769" s="14" t="n">
        <v>2110405</v>
      </c>
      <c r="I1769" s="1" t="s">
        <v>55</v>
      </c>
      <c r="J1769" s="14" t="n">
        <v>1651589</v>
      </c>
      <c r="L1769" s="14" t="n">
        <v>226834</v>
      </c>
      <c r="M1769" s="1" t="s">
        <v>36</v>
      </c>
      <c r="N1769" s="1" t="s">
        <v>50</v>
      </c>
      <c r="P1769" s="14" t="n">
        <v>101</v>
      </c>
      <c r="Q1769" s="1" t="s">
        <v>56</v>
      </c>
      <c r="R1769" s="1" t="s">
        <v>70</v>
      </c>
      <c r="S1769" s="14" t="n">
        <v>4210231</v>
      </c>
      <c r="T1769" s="1" t="s">
        <v>746</v>
      </c>
      <c r="U1769" s="16" t="n">
        <v>1736.58</v>
      </c>
      <c r="W1769" s="16" t="n">
        <v>0</v>
      </c>
      <c r="X1769" s="1" t="s">
        <v>1552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46269</v>
      </c>
      <c r="C1770" s="15" t="n">
        <v>46269</v>
      </c>
      <c r="D1770" s="14" t="n">
        <v>48</v>
      </c>
      <c r="E1770" s="1" t="s">
        <v>146</v>
      </c>
      <c r="F1770" s="14" t="n">
        <v>13</v>
      </c>
      <c r="G1770" s="1" t="s">
        <v>147</v>
      </c>
      <c r="H1770" s="14" t="n">
        <v>2110101</v>
      </c>
      <c r="I1770" s="1" t="s">
        <v>48</v>
      </c>
      <c r="J1770" s="14" t="n">
        <v>1652454</v>
      </c>
      <c r="L1770" s="14" t="n">
        <v>2654</v>
      </c>
      <c r="M1770" s="1" t="s">
        <v>36</v>
      </c>
      <c r="N1770" s="1" t="s">
        <v>68</v>
      </c>
      <c r="P1770" s="14" t="n">
        <v>113</v>
      </c>
      <c r="Q1770" s="1" t="s">
        <v>38</v>
      </c>
      <c r="R1770" s="1" t="s">
        <v>62</v>
      </c>
      <c r="S1770" s="14" t="n">
        <v>1130101</v>
      </c>
      <c r="T1770" s="1" t="s">
        <v>63</v>
      </c>
      <c r="U1770" s="16" t="n">
        <v>300</v>
      </c>
      <c r="W1770" s="16" t="n">
        <v>300</v>
      </c>
      <c r="X1770" s="1" t="s">
        <v>1553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46269</v>
      </c>
      <c r="C1771" s="15" t="n">
        <v>46269</v>
      </c>
      <c r="D1771" s="14" t="n">
        <v>48</v>
      </c>
      <c r="E1771" s="1" t="s">
        <v>146</v>
      </c>
      <c r="F1771" s="14" t="n">
        <v>5</v>
      </c>
      <c r="G1771" s="1" t="s">
        <v>1364</v>
      </c>
      <c r="H1771" s="14" t="n">
        <v>2110304</v>
      </c>
      <c r="I1771" s="1" t="s">
        <v>1365</v>
      </c>
      <c r="J1771" s="14" t="n">
        <v>1652619</v>
      </c>
      <c r="L1771" s="14" t="n">
        <v>2655</v>
      </c>
      <c r="M1771" s="1" t="s">
        <v>36</v>
      </c>
      <c r="N1771" s="1" t="s">
        <v>68</v>
      </c>
      <c r="P1771" s="14" t="n">
        <v>113</v>
      </c>
      <c r="Q1771" s="1" t="s">
        <v>38</v>
      </c>
      <c r="R1771" s="1" t="s">
        <v>1366</v>
      </c>
      <c r="S1771" s="14" t="n">
        <v>3110301</v>
      </c>
      <c r="T1771" s="1" t="s">
        <v>1367</v>
      </c>
      <c r="U1771" s="16" t="n">
        <v>16.28</v>
      </c>
      <c r="W1771" s="16" t="n">
        <v>16.28</v>
      </c>
      <c r="X1771" s="1" t="s">
        <v>1554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46269</v>
      </c>
      <c r="C1772" s="15" t="n">
        <v>46269</v>
      </c>
      <c r="D1772" s="14" t="n">
        <v>48</v>
      </c>
      <c r="E1772" s="1" t="s">
        <v>146</v>
      </c>
      <c r="F1772" s="14" t="n">
        <v>34</v>
      </c>
      <c r="G1772" s="1" t="s">
        <v>110</v>
      </c>
      <c r="H1772" s="14" t="n">
        <v>2110101</v>
      </c>
      <c r="I1772" s="1" t="s">
        <v>48</v>
      </c>
      <c r="J1772" s="14" t="n">
        <v>1652758</v>
      </c>
      <c r="L1772" s="14" t="n">
        <v>2656</v>
      </c>
      <c r="M1772" s="1" t="s">
        <v>36</v>
      </c>
      <c r="N1772" s="1" t="s">
        <v>68</v>
      </c>
      <c r="P1772" s="14" t="n">
        <v>113</v>
      </c>
      <c r="Q1772" s="1" t="s">
        <v>38</v>
      </c>
      <c r="R1772" s="1" t="s">
        <v>62</v>
      </c>
      <c r="S1772" s="14" t="n">
        <v>1130101</v>
      </c>
      <c r="T1772" s="1" t="s">
        <v>63</v>
      </c>
      <c r="U1772" s="16" t="n">
        <v>340</v>
      </c>
      <c r="W1772" s="16" t="n">
        <v>340</v>
      </c>
      <c r="X1772" s="1" t="s">
        <v>1504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46269</v>
      </c>
      <c r="C1773" s="15" t="n">
        <v>46269</v>
      </c>
      <c r="D1773" s="14" t="n">
        <v>48</v>
      </c>
      <c r="E1773" s="1" t="s">
        <v>146</v>
      </c>
      <c r="F1773" s="14" t="n">
        <v>34</v>
      </c>
      <c r="G1773" s="1" t="s">
        <v>110</v>
      </c>
      <c r="H1773" s="14" t="n">
        <v>2110101</v>
      </c>
      <c r="I1773" s="1" t="s">
        <v>48</v>
      </c>
      <c r="J1773" s="14" t="n">
        <v>1653148</v>
      </c>
      <c r="L1773" s="14" t="n">
        <v>2657</v>
      </c>
      <c r="M1773" s="1" t="s">
        <v>36</v>
      </c>
      <c r="N1773" s="1" t="s">
        <v>68</v>
      </c>
      <c r="P1773" s="14" t="n">
        <v>113</v>
      </c>
      <c r="Q1773" s="1" t="s">
        <v>38</v>
      </c>
      <c r="R1773" s="1" t="s">
        <v>62</v>
      </c>
      <c r="S1773" s="14" t="n">
        <v>1130101</v>
      </c>
      <c r="T1773" s="1" t="s">
        <v>63</v>
      </c>
      <c r="U1773" s="16" t="n">
        <v>1972</v>
      </c>
      <c r="W1773" s="16" t="n">
        <v>1972</v>
      </c>
      <c r="X1773" s="1" t="s">
        <v>1555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46269</v>
      </c>
      <c r="C1774" s="15" t="n">
        <v>46269</v>
      </c>
      <c r="D1774" s="14" t="n">
        <v>1037</v>
      </c>
      <c r="E1774" s="1" t="s">
        <v>153</v>
      </c>
      <c r="F1774" s="14" t="n">
        <v>34</v>
      </c>
      <c r="G1774" s="1" t="s">
        <v>110</v>
      </c>
      <c r="H1774" s="14" t="n">
        <v>2110405</v>
      </c>
      <c r="I1774" s="1" t="s">
        <v>55</v>
      </c>
      <c r="J1774" s="14" t="n">
        <v>1653157</v>
      </c>
      <c r="L1774" s="14" t="n">
        <v>227121</v>
      </c>
      <c r="M1774" s="1" t="s">
        <v>36</v>
      </c>
      <c r="N1774" s="1" t="s">
        <v>50</v>
      </c>
      <c r="P1774" s="14" t="n">
        <v>113</v>
      </c>
      <c r="Q1774" s="1" t="s">
        <v>38</v>
      </c>
      <c r="R1774" s="1" t="s">
        <v>62</v>
      </c>
      <c r="S1774" s="14" t="n">
        <v>1130101</v>
      </c>
      <c r="T1774" s="1" t="s">
        <v>63</v>
      </c>
      <c r="U1774" s="16" t="n">
        <v>200</v>
      </c>
      <c r="W1774" s="16" t="n">
        <v>200</v>
      </c>
      <c r="X1774" s="1" t="s">
        <v>1556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ABACATE KG</v>
      </c>
      <c r="AC1774" s="1" t="n">
        <v>2657</v>
      </c>
    </row>
    <row r="1775" customFormat="false" ht="12.75" hidden="false" customHeight="true" outlineLevel="0" collapsed="false">
      <c r="A1775" s="14" t="n">
        <v>2</v>
      </c>
      <c r="B1775" s="15" t="n">
        <v>46269</v>
      </c>
      <c r="C1775" s="15" t="n">
        <v>46269</v>
      </c>
      <c r="D1775" s="14" t="n">
        <v>52</v>
      </c>
      <c r="E1775" s="1" t="s">
        <v>252</v>
      </c>
      <c r="F1775" s="14" t="n">
        <v>34</v>
      </c>
      <c r="G1775" s="1" t="s">
        <v>110</v>
      </c>
      <c r="H1775" s="14" t="n">
        <v>2110405</v>
      </c>
      <c r="I1775" s="1" t="s">
        <v>55</v>
      </c>
      <c r="J1775" s="14" t="n">
        <v>1677956</v>
      </c>
      <c r="L1775" s="14" t="n">
        <v>230195</v>
      </c>
      <c r="M1775" s="1" t="s">
        <v>36</v>
      </c>
      <c r="N1775" s="1" t="s">
        <v>50</v>
      </c>
      <c r="P1775" s="14" t="n">
        <v>113</v>
      </c>
      <c r="Q1775" s="1" t="s">
        <v>38</v>
      </c>
      <c r="R1775" s="1" t="s">
        <v>39</v>
      </c>
      <c r="S1775" s="14" t="n">
        <v>4210301</v>
      </c>
      <c r="T1775" s="1" t="s">
        <v>253</v>
      </c>
      <c r="U1775" s="16" t="n">
        <v>506.98</v>
      </c>
      <c r="W1775" s="16" t="n">
        <v>506.98</v>
      </c>
      <c r="X1775" s="1" t="s">
        <v>1557</v>
      </c>
      <c r="Z1775" s="1" t="str">
        <f aca="false">IF($T1775="","",IFERROR(INDEX('Resumo Grupos'!$AC$3:$AC$200,MATCH($T1775,'Resumo Grupos'!$AB$3:$AB$200,0)),"n/d"))</f>
        <v>Salários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4" t="n">
        <v>2</v>
      </c>
      <c r="B1776" s="15" t="n">
        <v>46269</v>
      </c>
      <c r="C1776" s="15" t="n">
        <v>46269</v>
      </c>
      <c r="D1776" s="14" t="n">
        <v>52</v>
      </c>
      <c r="E1776" s="1" t="s">
        <v>252</v>
      </c>
      <c r="F1776" s="14" t="n">
        <v>7</v>
      </c>
      <c r="G1776" s="1" t="s">
        <v>255</v>
      </c>
      <c r="H1776" s="14" t="n">
        <v>2110405</v>
      </c>
      <c r="I1776" s="1" t="s">
        <v>55</v>
      </c>
      <c r="J1776" s="14" t="n">
        <v>1677966</v>
      </c>
      <c r="L1776" s="14" t="n">
        <v>230197</v>
      </c>
      <c r="M1776" s="1" t="s">
        <v>36</v>
      </c>
      <c r="N1776" s="1" t="s">
        <v>50</v>
      </c>
      <c r="P1776" s="14" t="n">
        <v>113</v>
      </c>
      <c r="Q1776" s="1" t="s">
        <v>38</v>
      </c>
      <c r="R1776" s="1" t="s">
        <v>39</v>
      </c>
      <c r="S1776" s="14" t="n">
        <v>4210301</v>
      </c>
      <c r="T1776" s="1" t="s">
        <v>253</v>
      </c>
      <c r="U1776" s="16" t="n">
        <v>496.11</v>
      </c>
      <c r="W1776" s="16" t="n">
        <v>0</v>
      </c>
      <c r="X1776" s="1" t="s">
        <v>755</v>
      </c>
      <c r="Z1776" s="1" t="str">
        <f aca="false">IF($T1776="","",IFERROR(INDEX('Resumo Grupos'!$AC$3:$AC$200,MATCH($T1776,'Resumo Grupos'!$AB$3:$AB$200,0)),"n/d"))</f>
        <v>Salários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46269</v>
      </c>
      <c r="C1777" s="15" t="n">
        <v>46269</v>
      </c>
      <c r="D1777" s="14" t="n">
        <v>340</v>
      </c>
      <c r="E1777" s="1" t="s">
        <v>258</v>
      </c>
      <c r="F1777" s="14" t="n">
        <v>34</v>
      </c>
      <c r="G1777" s="1" t="s">
        <v>110</v>
      </c>
      <c r="H1777" s="14" t="n">
        <v>2110405</v>
      </c>
      <c r="I1777" s="1" t="s">
        <v>55</v>
      </c>
      <c r="J1777" s="14" t="n">
        <v>1677971</v>
      </c>
      <c r="L1777" s="14" t="n">
        <v>230200</v>
      </c>
      <c r="M1777" s="1" t="s">
        <v>36</v>
      </c>
      <c r="N1777" s="1" t="s">
        <v>50</v>
      </c>
      <c r="P1777" s="14" t="n">
        <v>113</v>
      </c>
      <c r="Q1777" s="1" t="s">
        <v>38</v>
      </c>
      <c r="R1777" s="1" t="s">
        <v>39</v>
      </c>
      <c r="S1777" s="14" t="n">
        <v>4210301</v>
      </c>
      <c r="T1777" s="1" t="s">
        <v>253</v>
      </c>
      <c r="U1777" s="16" t="n">
        <v>1495.62</v>
      </c>
      <c r="W1777" s="16" t="n">
        <v>1495.62</v>
      </c>
      <c r="X1777" s="1" t="s">
        <v>1557</v>
      </c>
      <c r="Z1777" s="1" t="str">
        <f aca="false">IF($T1777="","",IFERROR(INDEX('Resumo Grupos'!$AC$3:$AC$200,MATCH($T1777,'Resumo Grupos'!$AB$3:$AB$200,0)),"n/d"))</f>
        <v>Salários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46269</v>
      </c>
      <c r="C1778" s="15" t="n">
        <v>46269</v>
      </c>
      <c r="D1778" s="14" t="n">
        <v>340</v>
      </c>
      <c r="E1778" s="1" t="s">
        <v>258</v>
      </c>
      <c r="F1778" s="14" t="n">
        <v>7</v>
      </c>
      <c r="G1778" s="1" t="s">
        <v>255</v>
      </c>
      <c r="H1778" s="14" t="n">
        <v>2110405</v>
      </c>
      <c r="I1778" s="1" t="s">
        <v>55</v>
      </c>
      <c r="J1778" s="14" t="n">
        <v>1677976</v>
      </c>
      <c r="L1778" s="14" t="n">
        <v>230202</v>
      </c>
      <c r="M1778" s="1" t="s">
        <v>36</v>
      </c>
      <c r="N1778" s="1" t="s">
        <v>50</v>
      </c>
      <c r="P1778" s="14" t="n">
        <v>113</v>
      </c>
      <c r="Q1778" s="1" t="s">
        <v>38</v>
      </c>
      <c r="R1778" s="1" t="s">
        <v>39</v>
      </c>
      <c r="S1778" s="14" t="n">
        <v>4210301</v>
      </c>
      <c r="T1778" s="1" t="s">
        <v>253</v>
      </c>
      <c r="U1778" s="16" t="n">
        <v>97.74</v>
      </c>
      <c r="W1778" s="16" t="n">
        <v>0</v>
      </c>
      <c r="X1778" s="1" t="s">
        <v>755</v>
      </c>
      <c r="Z1778" s="1" t="str">
        <f aca="false">IF($T1778="","",IFERROR(INDEX('Resumo Grupos'!$AC$3:$AC$200,MATCH($T1778,'Resumo Grupos'!$AB$3:$AB$200,0)),"n/d"))</f>
        <v>Salários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46269</v>
      </c>
      <c r="C1779" s="15" t="n">
        <v>46269</v>
      </c>
      <c r="D1779" s="14" t="n">
        <v>23</v>
      </c>
      <c r="E1779" s="1" t="s">
        <v>259</v>
      </c>
      <c r="F1779" s="14" t="n">
        <v>34</v>
      </c>
      <c r="G1779" s="1" t="s">
        <v>110</v>
      </c>
      <c r="H1779" s="14" t="n">
        <v>2110405</v>
      </c>
      <c r="I1779" s="1" t="s">
        <v>55</v>
      </c>
      <c r="J1779" s="14" t="n">
        <v>1677979</v>
      </c>
      <c r="L1779" s="14" t="n">
        <v>230203</v>
      </c>
      <c r="M1779" s="1" t="s">
        <v>36</v>
      </c>
      <c r="N1779" s="1" t="s">
        <v>50</v>
      </c>
      <c r="P1779" s="14" t="n">
        <v>113</v>
      </c>
      <c r="Q1779" s="1" t="s">
        <v>38</v>
      </c>
      <c r="R1779" s="1" t="s">
        <v>39</v>
      </c>
      <c r="S1779" s="14" t="n">
        <v>4210301</v>
      </c>
      <c r="T1779" s="1" t="s">
        <v>253</v>
      </c>
      <c r="U1779" s="16" t="n">
        <v>216.08</v>
      </c>
      <c r="W1779" s="16" t="n">
        <v>216.08</v>
      </c>
      <c r="X1779" s="1" t="s">
        <v>1557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46269</v>
      </c>
      <c r="C1780" s="15" t="n">
        <v>46269</v>
      </c>
      <c r="D1780" s="14" t="n">
        <v>23</v>
      </c>
      <c r="E1780" s="1" t="s">
        <v>259</v>
      </c>
      <c r="F1780" s="14" t="n">
        <v>7</v>
      </c>
      <c r="G1780" s="1" t="s">
        <v>255</v>
      </c>
      <c r="H1780" s="14" t="n">
        <v>2110405</v>
      </c>
      <c r="I1780" s="1" t="s">
        <v>55</v>
      </c>
      <c r="J1780" s="14" t="n">
        <v>1677982</v>
      </c>
      <c r="L1780" s="14" t="n">
        <v>230205</v>
      </c>
      <c r="M1780" s="1" t="s">
        <v>36</v>
      </c>
      <c r="N1780" s="1" t="s">
        <v>50</v>
      </c>
      <c r="P1780" s="14" t="n">
        <v>113</v>
      </c>
      <c r="Q1780" s="1" t="s">
        <v>38</v>
      </c>
      <c r="R1780" s="1" t="s">
        <v>39</v>
      </c>
      <c r="S1780" s="14" t="n">
        <v>4210301</v>
      </c>
      <c r="T1780" s="1" t="s">
        <v>253</v>
      </c>
      <c r="U1780" s="16" t="n">
        <v>800.42</v>
      </c>
      <c r="W1780" s="16" t="n">
        <v>0</v>
      </c>
      <c r="X1780" s="1" t="s">
        <v>1558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46269</v>
      </c>
      <c r="C1781" s="15" t="n">
        <v>46269</v>
      </c>
      <c r="D1781" s="14" t="n">
        <v>73</v>
      </c>
      <c r="E1781" s="1" t="s">
        <v>112</v>
      </c>
      <c r="F1781" s="14" t="n">
        <v>34</v>
      </c>
      <c r="G1781" s="1" t="s">
        <v>110</v>
      </c>
      <c r="H1781" s="14" t="n">
        <v>2110405</v>
      </c>
      <c r="I1781" s="1" t="s">
        <v>55</v>
      </c>
      <c r="J1781" s="14" t="n">
        <v>1677987</v>
      </c>
      <c r="L1781" s="14" t="n">
        <v>230207</v>
      </c>
      <c r="M1781" s="1" t="s">
        <v>36</v>
      </c>
      <c r="N1781" s="1" t="s">
        <v>50</v>
      </c>
      <c r="P1781" s="14" t="n">
        <v>113</v>
      </c>
      <c r="Q1781" s="1" t="s">
        <v>38</v>
      </c>
      <c r="R1781" s="1" t="s">
        <v>39</v>
      </c>
      <c r="S1781" s="14" t="n">
        <v>4210301</v>
      </c>
      <c r="T1781" s="1" t="s">
        <v>253</v>
      </c>
      <c r="U1781" s="16" t="n">
        <v>1088.44</v>
      </c>
      <c r="W1781" s="16" t="n">
        <v>1088.44</v>
      </c>
      <c r="X1781" s="1" t="s">
        <v>1557</v>
      </c>
      <c r="Z1781" s="1" t="str">
        <f aca="false">IF($T1781="","",IFERROR(INDEX('Resumo Grupos'!$AC$3:$AC$200,MATCH($T1781,'Resumo Grupos'!$AB$3:$AB$200,0)),"n/d"))</f>
        <v>Salários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4" t="n">
        <v>2</v>
      </c>
      <c r="B1782" s="15" t="n">
        <v>46269</v>
      </c>
      <c r="C1782" s="15" t="n">
        <v>46269</v>
      </c>
      <c r="D1782" s="14" t="n">
        <v>73</v>
      </c>
      <c r="E1782" s="1" t="s">
        <v>112</v>
      </c>
      <c r="F1782" s="14" t="n">
        <v>7</v>
      </c>
      <c r="G1782" s="1" t="s">
        <v>255</v>
      </c>
      <c r="H1782" s="14" t="n">
        <v>2110405</v>
      </c>
      <c r="I1782" s="1" t="s">
        <v>55</v>
      </c>
      <c r="J1782" s="14" t="n">
        <v>1677992</v>
      </c>
      <c r="L1782" s="14" t="n">
        <v>230208</v>
      </c>
      <c r="M1782" s="1" t="s">
        <v>36</v>
      </c>
      <c r="N1782" s="1" t="s">
        <v>50</v>
      </c>
      <c r="P1782" s="14" t="n">
        <v>113</v>
      </c>
      <c r="Q1782" s="1" t="s">
        <v>38</v>
      </c>
      <c r="R1782" s="1" t="s">
        <v>39</v>
      </c>
      <c r="S1782" s="14" t="n">
        <v>4210301</v>
      </c>
      <c r="T1782" s="1" t="s">
        <v>253</v>
      </c>
      <c r="U1782" s="16" t="n">
        <v>82.95</v>
      </c>
      <c r="W1782" s="16" t="n">
        <v>0</v>
      </c>
      <c r="X1782" s="1" t="s">
        <v>755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4" t="n">
        <v>2</v>
      </c>
      <c r="B1783" s="15" t="n">
        <v>46269</v>
      </c>
      <c r="C1783" s="15" t="n">
        <v>46269</v>
      </c>
      <c r="D1783" s="14" t="n">
        <v>12</v>
      </c>
      <c r="E1783" s="1" t="s">
        <v>54</v>
      </c>
      <c r="F1783" s="14" t="n">
        <v>34</v>
      </c>
      <c r="G1783" s="1" t="s">
        <v>110</v>
      </c>
      <c r="H1783" s="14" t="n">
        <v>2110405</v>
      </c>
      <c r="I1783" s="1" t="s">
        <v>55</v>
      </c>
      <c r="J1783" s="14" t="n">
        <v>1678011</v>
      </c>
      <c r="L1783" s="14" t="n">
        <v>230210</v>
      </c>
      <c r="M1783" s="1" t="s">
        <v>36</v>
      </c>
      <c r="N1783" s="1" t="s">
        <v>50</v>
      </c>
      <c r="P1783" s="14" t="n">
        <v>113</v>
      </c>
      <c r="Q1783" s="1" t="s">
        <v>38</v>
      </c>
      <c r="R1783" s="1" t="s">
        <v>39</v>
      </c>
      <c r="S1783" s="14" t="n">
        <v>4210301</v>
      </c>
      <c r="T1783" s="1" t="s">
        <v>253</v>
      </c>
      <c r="U1783" s="16" t="n">
        <v>295.36</v>
      </c>
      <c r="W1783" s="16" t="n">
        <v>295.36</v>
      </c>
      <c r="X1783" s="1" t="s">
        <v>1557</v>
      </c>
      <c r="Z1783" s="1" t="str">
        <f aca="false">IF($T1783="","",IFERROR(INDEX('Resumo Grupos'!$AC$3:$AC$200,MATCH($T1783,'Resumo Grupos'!$AB$3:$AB$200,0)),"n/d"))</f>
        <v>Salários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4" t="n">
        <v>2</v>
      </c>
      <c r="B1784" s="15" t="n">
        <v>46269</v>
      </c>
      <c r="C1784" s="15" t="n">
        <v>46269</v>
      </c>
      <c r="D1784" s="14" t="n">
        <v>12</v>
      </c>
      <c r="E1784" s="1" t="s">
        <v>54</v>
      </c>
      <c r="F1784" s="14" t="n">
        <v>7</v>
      </c>
      <c r="G1784" s="1" t="s">
        <v>255</v>
      </c>
      <c r="H1784" s="14" t="n">
        <v>2110405</v>
      </c>
      <c r="I1784" s="1" t="s">
        <v>55</v>
      </c>
      <c r="J1784" s="14" t="n">
        <v>1678012</v>
      </c>
      <c r="L1784" s="14" t="n">
        <v>230212</v>
      </c>
      <c r="M1784" s="1" t="s">
        <v>36</v>
      </c>
      <c r="N1784" s="1" t="s">
        <v>50</v>
      </c>
      <c r="P1784" s="14" t="n">
        <v>113</v>
      </c>
      <c r="Q1784" s="1" t="s">
        <v>38</v>
      </c>
      <c r="R1784" s="1" t="s">
        <v>39</v>
      </c>
      <c r="S1784" s="14" t="n">
        <v>4210301</v>
      </c>
      <c r="T1784" s="1" t="s">
        <v>253</v>
      </c>
      <c r="U1784" s="16" t="n">
        <v>435.23</v>
      </c>
      <c r="W1784" s="16" t="n">
        <v>0</v>
      </c>
      <c r="X1784" s="1" t="s">
        <v>755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4" t="n">
        <v>2</v>
      </c>
      <c r="B1785" s="15" t="n">
        <v>46269</v>
      </c>
      <c r="C1785" s="15" t="n">
        <v>46269</v>
      </c>
      <c r="D1785" s="14" t="n">
        <v>22</v>
      </c>
      <c r="E1785" s="1" t="s">
        <v>261</v>
      </c>
      <c r="F1785" s="14" t="n">
        <v>34</v>
      </c>
      <c r="G1785" s="1" t="s">
        <v>110</v>
      </c>
      <c r="H1785" s="14" t="n">
        <v>2110405</v>
      </c>
      <c r="I1785" s="1" t="s">
        <v>55</v>
      </c>
      <c r="J1785" s="14" t="n">
        <v>1678017</v>
      </c>
      <c r="L1785" s="14" t="n">
        <v>230214</v>
      </c>
      <c r="M1785" s="1" t="s">
        <v>36</v>
      </c>
      <c r="N1785" s="1" t="s">
        <v>50</v>
      </c>
      <c r="P1785" s="14" t="n">
        <v>113</v>
      </c>
      <c r="Q1785" s="1" t="s">
        <v>38</v>
      </c>
      <c r="R1785" s="1" t="s">
        <v>39</v>
      </c>
      <c r="S1785" s="14" t="n">
        <v>4210301</v>
      </c>
      <c r="T1785" s="1" t="s">
        <v>253</v>
      </c>
      <c r="U1785" s="16" t="n">
        <v>55.22</v>
      </c>
      <c r="W1785" s="16" t="n">
        <v>55.22</v>
      </c>
      <c r="X1785" s="1" t="s">
        <v>1557</v>
      </c>
      <c r="Z1785" s="1" t="str">
        <f aca="false">IF($T1785="","",IFERROR(INDEX('Resumo Grupos'!$AC$3:$AC$200,MATCH($T1785,'Resumo Grupos'!$AB$3:$AB$200,0)),"n/d"))</f>
        <v>Salários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4" t="n">
        <v>2</v>
      </c>
      <c r="B1786" s="15" t="n">
        <v>46269</v>
      </c>
      <c r="C1786" s="15" t="n">
        <v>46269</v>
      </c>
      <c r="D1786" s="14" t="n">
        <v>1979</v>
      </c>
      <c r="E1786" s="1" t="s">
        <v>262</v>
      </c>
      <c r="F1786" s="14" t="n">
        <v>34</v>
      </c>
      <c r="G1786" s="1" t="s">
        <v>110</v>
      </c>
      <c r="H1786" s="14" t="n">
        <v>2110405</v>
      </c>
      <c r="I1786" s="1" t="s">
        <v>55</v>
      </c>
      <c r="J1786" s="14" t="n">
        <v>1678020</v>
      </c>
      <c r="L1786" s="14" t="n">
        <v>230217</v>
      </c>
      <c r="M1786" s="1" t="s">
        <v>36</v>
      </c>
      <c r="N1786" s="1" t="s">
        <v>50</v>
      </c>
      <c r="P1786" s="14" t="n">
        <v>113</v>
      </c>
      <c r="Q1786" s="1" t="s">
        <v>38</v>
      </c>
      <c r="R1786" s="1" t="s">
        <v>39</v>
      </c>
      <c r="S1786" s="14" t="n">
        <v>4210301</v>
      </c>
      <c r="T1786" s="1" t="s">
        <v>253</v>
      </c>
      <c r="U1786" s="16" t="n">
        <v>821.88</v>
      </c>
      <c r="W1786" s="16" t="n">
        <v>821.88</v>
      </c>
      <c r="X1786" s="1" t="s">
        <v>1557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4" t="n">
        <v>2</v>
      </c>
      <c r="B1787" s="15" t="n">
        <v>46269</v>
      </c>
      <c r="C1787" s="15" t="n">
        <v>46269</v>
      </c>
      <c r="D1787" s="14" t="n">
        <v>1979</v>
      </c>
      <c r="E1787" s="1" t="s">
        <v>262</v>
      </c>
      <c r="F1787" s="14" t="n">
        <v>7</v>
      </c>
      <c r="G1787" s="1" t="s">
        <v>255</v>
      </c>
      <c r="H1787" s="14" t="n">
        <v>2110405</v>
      </c>
      <c r="I1787" s="1" t="s">
        <v>55</v>
      </c>
      <c r="J1787" s="14" t="n">
        <v>1678028</v>
      </c>
      <c r="L1787" s="14" t="n">
        <v>230218</v>
      </c>
      <c r="M1787" s="1" t="s">
        <v>36</v>
      </c>
      <c r="N1787" s="1" t="s">
        <v>50</v>
      </c>
      <c r="P1787" s="14" t="n">
        <v>113</v>
      </c>
      <c r="Q1787" s="1" t="s">
        <v>38</v>
      </c>
      <c r="R1787" s="1" t="s">
        <v>39</v>
      </c>
      <c r="S1787" s="14" t="n">
        <v>4210301</v>
      </c>
      <c r="T1787" s="1" t="s">
        <v>253</v>
      </c>
      <c r="U1787" s="16" t="n">
        <v>391.16</v>
      </c>
      <c r="W1787" s="16" t="n">
        <v>0</v>
      </c>
      <c r="X1787" s="1" t="s">
        <v>755</v>
      </c>
      <c r="Z1787" s="1" t="str">
        <f aca="false">IF($T1787="","",IFERROR(INDEX('Resumo Grupos'!$AC$3:$AC$200,MATCH($T1787,'Resumo Grupos'!$AB$3:$AB$200,0)),"n/d"))</f>
        <v>Salários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4" t="n">
        <v>2</v>
      </c>
      <c r="B1788" s="15" t="n">
        <v>46269</v>
      </c>
      <c r="C1788" s="15" t="n">
        <v>46269</v>
      </c>
      <c r="D1788" s="14" t="n">
        <v>21</v>
      </c>
      <c r="E1788" s="1" t="s">
        <v>115</v>
      </c>
      <c r="F1788" s="14" t="n">
        <v>34</v>
      </c>
      <c r="G1788" s="1" t="s">
        <v>110</v>
      </c>
      <c r="H1788" s="14" t="n">
        <v>2110405</v>
      </c>
      <c r="I1788" s="1" t="s">
        <v>55</v>
      </c>
      <c r="J1788" s="14" t="n">
        <v>1678031</v>
      </c>
      <c r="L1788" s="14" t="n">
        <v>230219</v>
      </c>
      <c r="M1788" s="1" t="s">
        <v>36</v>
      </c>
      <c r="N1788" s="1" t="s">
        <v>50</v>
      </c>
      <c r="P1788" s="14" t="n">
        <v>113</v>
      </c>
      <c r="Q1788" s="1" t="s">
        <v>38</v>
      </c>
      <c r="R1788" s="1" t="s">
        <v>39</v>
      </c>
      <c r="S1788" s="14" t="n">
        <v>4210301</v>
      </c>
      <c r="T1788" s="1" t="s">
        <v>253</v>
      </c>
      <c r="U1788" s="16" t="n">
        <v>443.58</v>
      </c>
      <c r="W1788" s="16" t="n">
        <v>443.58</v>
      </c>
      <c r="X1788" s="1" t="s">
        <v>1557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4" t="n">
        <v>2</v>
      </c>
      <c r="B1789" s="15" t="n">
        <v>46269</v>
      </c>
      <c r="C1789" s="15" t="n">
        <v>46269</v>
      </c>
      <c r="D1789" s="14" t="n">
        <v>21</v>
      </c>
      <c r="E1789" s="1" t="s">
        <v>115</v>
      </c>
      <c r="F1789" s="14" t="n">
        <v>7</v>
      </c>
      <c r="G1789" s="1" t="s">
        <v>255</v>
      </c>
      <c r="H1789" s="14" t="n">
        <v>2110405</v>
      </c>
      <c r="I1789" s="1" t="s">
        <v>55</v>
      </c>
      <c r="J1789" s="14" t="n">
        <v>1678033</v>
      </c>
      <c r="L1789" s="14" t="n">
        <v>230221</v>
      </c>
      <c r="M1789" s="1" t="s">
        <v>36</v>
      </c>
      <c r="N1789" s="1" t="s">
        <v>50</v>
      </c>
      <c r="P1789" s="14" t="n">
        <v>113</v>
      </c>
      <c r="Q1789" s="1" t="s">
        <v>38</v>
      </c>
      <c r="R1789" s="1" t="s">
        <v>39</v>
      </c>
      <c r="S1789" s="14" t="n">
        <v>4210301</v>
      </c>
      <c r="T1789" s="1" t="s">
        <v>253</v>
      </c>
      <c r="U1789" s="16" t="n">
        <v>299.05</v>
      </c>
      <c r="W1789" s="16" t="n">
        <v>0</v>
      </c>
      <c r="X1789" s="1" t="s">
        <v>755</v>
      </c>
      <c r="Z1789" s="1" t="str">
        <f aca="false">IF($T1789="","",IFERROR(INDEX('Resumo Grupos'!$AC$3:$AC$200,MATCH($T1789,'Resumo Grupos'!$AB$3:$AB$200,0)),"n/d"))</f>
        <v>Salários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4" t="n">
        <v>2</v>
      </c>
      <c r="B1790" s="15" t="n">
        <v>46269</v>
      </c>
      <c r="C1790" s="15" t="n">
        <v>46269</v>
      </c>
      <c r="D1790" s="14" t="n">
        <v>16</v>
      </c>
      <c r="E1790" s="1" t="s">
        <v>263</v>
      </c>
      <c r="F1790" s="14" t="n">
        <v>7</v>
      </c>
      <c r="G1790" s="1" t="s">
        <v>255</v>
      </c>
      <c r="H1790" s="14" t="n">
        <v>2110405</v>
      </c>
      <c r="I1790" s="1" t="s">
        <v>55</v>
      </c>
      <c r="J1790" s="14" t="n">
        <v>1678075</v>
      </c>
      <c r="L1790" s="14" t="n">
        <v>230230</v>
      </c>
      <c r="M1790" s="1" t="s">
        <v>36</v>
      </c>
      <c r="N1790" s="1" t="s">
        <v>50</v>
      </c>
      <c r="P1790" s="14" t="n">
        <v>113</v>
      </c>
      <c r="Q1790" s="1" t="s">
        <v>38</v>
      </c>
      <c r="R1790" s="1" t="s">
        <v>39</v>
      </c>
      <c r="S1790" s="14" t="n">
        <v>4210301</v>
      </c>
      <c r="T1790" s="1" t="s">
        <v>253</v>
      </c>
      <c r="U1790" s="16" t="n">
        <v>948.74</v>
      </c>
      <c r="W1790" s="16" t="n">
        <v>0</v>
      </c>
      <c r="X1790" s="1" t="s">
        <v>755</v>
      </c>
      <c r="Z1790" s="1" t="str">
        <f aca="false">IF($T1790="","",IFERROR(INDEX('Resumo Grupos'!$AC$3:$AC$200,MATCH($T1790,'Resumo Grupos'!$AB$3:$AB$200,0)),"n/d"))</f>
        <v>Salários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4" t="n">
        <v>2</v>
      </c>
      <c r="B1791" s="15" t="n">
        <v>46269</v>
      </c>
      <c r="C1791" s="15" t="n">
        <v>46269</v>
      </c>
      <c r="D1791" s="14" t="n">
        <v>17</v>
      </c>
      <c r="E1791" s="1" t="s">
        <v>490</v>
      </c>
      <c r="F1791" s="14" t="n">
        <v>7</v>
      </c>
      <c r="G1791" s="1" t="s">
        <v>255</v>
      </c>
      <c r="H1791" s="14" t="n">
        <v>2110405</v>
      </c>
      <c r="I1791" s="1" t="s">
        <v>55</v>
      </c>
      <c r="J1791" s="14" t="n">
        <v>1678109</v>
      </c>
      <c r="L1791" s="14" t="n">
        <v>230232</v>
      </c>
      <c r="M1791" s="1" t="s">
        <v>36</v>
      </c>
      <c r="N1791" s="1" t="s">
        <v>50</v>
      </c>
      <c r="P1791" s="14" t="n">
        <v>113</v>
      </c>
      <c r="Q1791" s="1" t="s">
        <v>38</v>
      </c>
      <c r="R1791" s="1" t="s">
        <v>39</v>
      </c>
      <c r="S1791" s="14" t="n">
        <v>4210301</v>
      </c>
      <c r="T1791" s="1" t="s">
        <v>253</v>
      </c>
      <c r="U1791" s="16" t="n">
        <v>18.5</v>
      </c>
      <c r="W1791" s="16" t="n">
        <v>0</v>
      </c>
      <c r="X1791" s="1" t="s">
        <v>755</v>
      </c>
      <c r="Z1791" s="1" t="str">
        <f aca="false">IF($T1791="","",IFERROR(INDEX('Resumo Grupos'!$AC$3:$AC$200,MATCH($T1791,'Resumo Grupos'!$AB$3:$AB$200,0)),"n/d"))</f>
        <v>Salários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4" t="n">
        <v>2</v>
      </c>
      <c r="B1792" s="15" t="n">
        <v>46269</v>
      </c>
      <c r="C1792" s="15" t="n">
        <v>46269</v>
      </c>
      <c r="D1792" s="14" t="n">
        <v>34</v>
      </c>
      <c r="E1792" s="1" t="s">
        <v>264</v>
      </c>
      <c r="F1792" s="14" t="n">
        <v>7</v>
      </c>
      <c r="G1792" s="1" t="s">
        <v>255</v>
      </c>
      <c r="H1792" s="14" t="n">
        <v>2110405</v>
      </c>
      <c r="I1792" s="1" t="s">
        <v>55</v>
      </c>
      <c r="J1792" s="14" t="n">
        <v>1678182</v>
      </c>
      <c r="L1792" s="14" t="n">
        <v>230242</v>
      </c>
      <c r="M1792" s="1" t="s">
        <v>36</v>
      </c>
      <c r="N1792" s="1" t="s">
        <v>50</v>
      </c>
      <c r="P1792" s="14" t="n">
        <v>113</v>
      </c>
      <c r="Q1792" s="1" t="s">
        <v>38</v>
      </c>
      <c r="R1792" s="1" t="s">
        <v>39</v>
      </c>
      <c r="S1792" s="14" t="n">
        <v>4210301</v>
      </c>
      <c r="T1792" s="1" t="s">
        <v>253</v>
      </c>
      <c r="U1792" s="16" t="n">
        <v>1736.58</v>
      </c>
      <c r="W1792" s="16" t="n">
        <v>0</v>
      </c>
      <c r="X1792" s="1" t="s">
        <v>755</v>
      </c>
      <c r="Z1792" s="1" t="str">
        <f aca="false">IF($T1792="","",IFERROR(INDEX('Resumo Grupos'!$AC$3:$AC$200,MATCH($T1792,'Resumo Grupos'!$AB$3:$AB$200,0)),"n/d"))</f>
        <v>Salários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4" t="n">
        <v>2</v>
      </c>
      <c r="B1793" s="15" t="n">
        <v>46269</v>
      </c>
      <c r="C1793" s="15" t="n">
        <v>46269</v>
      </c>
      <c r="D1793" s="14" t="n">
        <v>18</v>
      </c>
      <c r="E1793" s="1" t="s">
        <v>117</v>
      </c>
      <c r="F1793" s="14" t="n">
        <v>7</v>
      </c>
      <c r="G1793" s="1" t="s">
        <v>255</v>
      </c>
      <c r="H1793" s="14" t="n">
        <v>2110405</v>
      </c>
      <c r="I1793" s="1" t="s">
        <v>55</v>
      </c>
      <c r="J1793" s="14" t="n">
        <v>1678194</v>
      </c>
      <c r="L1793" s="14" t="n">
        <v>230245</v>
      </c>
      <c r="M1793" s="1" t="s">
        <v>36</v>
      </c>
      <c r="N1793" s="1" t="s">
        <v>50</v>
      </c>
      <c r="P1793" s="14" t="n">
        <v>113</v>
      </c>
      <c r="Q1793" s="1" t="s">
        <v>38</v>
      </c>
      <c r="R1793" s="1" t="s">
        <v>39</v>
      </c>
      <c r="S1793" s="14" t="n">
        <v>4210301</v>
      </c>
      <c r="T1793" s="1" t="s">
        <v>253</v>
      </c>
      <c r="U1793" s="16" t="n">
        <v>525.19</v>
      </c>
      <c r="W1793" s="16" t="n">
        <v>0</v>
      </c>
      <c r="X1793" s="1" t="s">
        <v>755</v>
      </c>
      <c r="Z1793" s="1" t="str">
        <f aca="false">IF($T1793="","",IFERROR(INDEX('Resumo Grupos'!$AC$3:$AC$200,MATCH($T1793,'Resumo Grupos'!$AB$3:$AB$200,0)),"n/d"))</f>
        <v>Salários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4" t="n">
        <v>2</v>
      </c>
      <c r="B1794" s="15" t="n">
        <v>46269</v>
      </c>
      <c r="C1794" s="15" t="n">
        <v>46269</v>
      </c>
      <c r="D1794" s="14" t="n">
        <v>717</v>
      </c>
      <c r="E1794" s="1" t="s">
        <v>455</v>
      </c>
      <c r="F1794" s="14" t="n">
        <v>34</v>
      </c>
      <c r="G1794" s="1" t="s">
        <v>110</v>
      </c>
      <c r="H1794" s="14" t="n">
        <v>2110405</v>
      </c>
      <c r="I1794" s="1" t="s">
        <v>55</v>
      </c>
      <c r="J1794" s="14" t="n">
        <v>1678452</v>
      </c>
      <c r="L1794" s="14" t="n">
        <v>230270</v>
      </c>
      <c r="M1794" s="1" t="s">
        <v>36</v>
      </c>
      <c r="N1794" s="1" t="s">
        <v>50</v>
      </c>
      <c r="P1794" s="14" t="n">
        <v>102</v>
      </c>
      <c r="Q1794" s="1" t="s">
        <v>315</v>
      </c>
      <c r="R1794" s="1" t="s">
        <v>39</v>
      </c>
      <c r="S1794" s="14" t="n">
        <v>4210316</v>
      </c>
      <c r="T1794" s="1" t="s">
        <v>123</v>
      </c>
      <c r="U1794" s="16" t="n">
        <v>100</v>
      </c>
      <c r="W1794" s="16" t="n">
        <v>100</v>
      </c>
      <c r="X1794" s="1" t="s">
        <v>1559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4" t="n">
        <v>2</v>
      </c>
      <c r="B1795" s="15" t="n">
        <v>46270</v>
      </c>
      <c r="C1795" s="15" t="n">
        <v>46270</v>
      </c>
      <c r="D1795" s="14" t="n">
        <v>0</v>
      </c>
      <c r="E1795" s="1" t="s">
        <v>33</v>
      </c>
      <c r="F1795" s="14" t="n">
        <v>17</v>
      </c>
      <c r="G1795" s="1" t="s">
        <v>34</v>
      </c>
      <c r="H1795" s="14" t="n">
        <v>1110101</v>
      </c>
      <c r="I1795" s="1" t="s">
        <v>35</v>
      </c>
      <c r="J1795" s="14" t="n">
        <v>1673344</v>
      </c>
      <c r="L1795" s="14" t="n">
        <v>1673344</v>
      </c>
      <c r="M1795" s="1" t="s">
        <v>36</v>
      </c>
      <c r="N1795" s="1" t="s">
        <v>37</v>
      </c>
      <c r="P1795" s="14" t="n">
        <v>113</v>
      </c>
      <c r="Q1795" s="1" t="s">
        <v>38</v>
      </c>
      <c r="R1795" s="1" t="s">
        <v>55</v>
      </c>
      <c r="S1795" s="14" t="n">
        <v>2110405</v>
      </c>
      <c r="T1795" s="1" t="s">
        <v>55</v>
      </c>
      <c r="U1795" s="16" t="n">
        <v>200</v>
      </c>
      <c r="W1795" s="16" t="n">
        <v>200</v>
      </c>
      <c r="X1795" s="1" t="s">
        <v>1560</v>
      </c>
      <c r="Z1795" s="1" t="str">
        <f aca="false">IF($T1795="","",IFERROR(INDEX('Resumo Grupos'!$AC$3:$AC$200,MATCH($T1795,'Resumo Grupos'!$AB$3:$AB$200,0)),"n/d"))</f>
        <v>Cobertura de conta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4" t="n">
        <v>2</v>
      </c>
      <c r="B1796" s="15" t="n">
        <v>46270</v>
      </c>
      <c r="C1796" s="15" t="n">
        <v>46270</v>
      </c>
      <c r="D1796" s="14" t="n">
        <v>0</v>
      </c>
      <c r="E1796" s="1" t="s">
        <v>33</v>
      </c>
      <c r="F1796" s="14" t="n">
        <v>17</v>
      </c>
      <c r="G1796" s="1" t="s">
        <v>34</v>
      </c>
      <c r="H1796" s="14" t="n">
        <v>1110101</v>
      </c>
      <c r="I1796" s="1" t="s">
        <v>35</v>
      </c>
      <c r="J1796" s="14" t="n">
        <v>1673360</v>
      </c>
      <c r="L1796" s="14" t="n">
        <v>1673360</v>
      </c>
      <c r="M1796" s="1" t="s">
        <v>36</v>
      </c>
      <c r="N1796" s="1" t="s">
        <v>37</v>
      </c>
      <c r="P1796" s="14" t="n">
        <v>113</v>
      </c>
      <c r="Q1796" s="1" t="s">
        <v>38</v>
      </c>
      <c r="R1796" s="1" t="s">
        <v>39</v>
      </c>
      <c r="S1796" s="14" t="n">
        <v>4210314</v>
      </c>
      <c r="T1796" s="1" t="s">
        <v>40</v>
      </c>
      <c r="U1796" s="16" t="n">
        <v>50</v>
      </c>
      <c r="W1796" s="16" t="n">
        <v>50</v>
      </c>
      <c r="X1796" s="1" t="s">
        <v>360</v>
      </c>
      <c r="Z1796" s="1" t="str">
        <f aca="false">IF($T1796="","",IFERROR(INDEX('Resumo Grupos'!$AC$3:$AC$200,MATCH($T1796,'Resumo Grupos'!$AB$3:$AB$200,0)),"n/d"))</f>
        <v>Despesa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4" t="n">
        <v>2</v>
      </c>
      <c r="B1797" s="15" t="n">
        <v>46270</v>
      </c>
      <c r="C1797" s="15" t="n">
        <v>46270</v>
      </c>
      <c r="D1797" s="14" t="n">
        <v>0</v>
      </c>
      <c r="E1797" s="1" t="s">
        <v>33</v>
      </c>
      <c r="F1797" s="14" t="n">
        <v>17</v>
      </c>
      <c r="G1797" s="1" t="s">
        <v>34</v>
      </c>
      <c r="H1797" s="14" t="n">
        <v>1110101</v>
      </c>
      <c r="I1797" s="1" t="s">
        <v>35</v>
      </c>
      <c r="J1797" s="14" t="n">
        <v>1673363</v>
      </c>
      <c r="L1797" s="14" t="n">
        <v>1673363</v>
      </c>
      <c r="M1797" s="1" t="s">
        <v>36</v>
      </c>
      <c r="N1797" s="1" t="s">
        <v>37</v>
      </c>
      <c r="P1797" s="14" t="n">
        <v>113</v>
      </c>
      <c r="Q1797" s="1" t="s">
        <v>38</v>
      </c>
      <c r="R1797" s="1" t="s">
        <v>39</v>
      </c>
      <c r="S1797" s="14" t="n">
        <v>4210314</v>
      </c>
      <c r="T1797" s="1" t="s">
        <v>40</v>
      </c>
      <c r="U1797" s="16" t="n">
        <v>200</v>
      </c>
      <c r="W1797" s="16" t="n">
        <v>200</v>
      </c>
      <c r="X1797" s="1" t="s">
        <v>1561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4" t="n">
        <v>2</v>
      </c>
      <c r="B1798" s="15" t="n">
        <v>46270</v>
      </c>
      <c r="C1798" s="15" t="n">
        <v>46270</v>
      </c>
      <c r="D1798" s="14" t="n">
        <v>0</v>
      </c>
      <c r="E1798" s="1" t="s">
        <v>33</v>
      </c>
      <c r="F1798" s="14" t="n">
        <v>17</v>
      </c>
      <c r="G1798" s="1" t="s">
        <v>34</v>
      </c>
      <c r="H1798" s="14" t="n">
        <v>1110101</v>
      </c>
      <c r="I1798" s="1" t="s">
        <v>35</v>
      </c>
      <c r="J1798" s="14" t="n">
        <v>1673365</v>
      </c>
      <c r="L1798" s="14" t="n">
        <v>1673365</v>
      </c>
      <c r="M1798" s="1" t="s">
        <v>36</v>
      </c>
      <c r="N1798" s="1" t="s">
        <v>37</v>
      </c>
      <c r="P1798" s="14" t="n">
        <v>113</v>
      </c>
      <c r="Q1798" s="1" t="s">
        <v>38</v>
      </c>
      <c r="R1798" s="1" t="s">
        <v>39</v>
      </c>
      <c r="S1798" s="14" t="n">
        <v>4210316</v>
      </c>
      <c r="T1798" s="1" t="s">
        <v>123</v>
      </c>
      <c r="U1798" s="16" t="n">
        <v>400</v>
      </c>
      <c r="W1798" s="16" t="n">
        <v>400</v>
      </c>
      <c r="X1798" s="1" t="s">
        <v>1562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46270</v>
      </c>
      <c r="C1799" s="15" t="n">
        <v>46270</v>
      </c>
      <c r="D1799" s="14" t="n">
        <v>0</v>
      </c>
      <c r="E1799" s="1" t="s">
        <v>33</v>
      </c>
      <c r="F1799" s="14" t="n">
        <v>17</v>
      </c>
      <c r="G1799" s="1" t="s">
        <v>34</v>
      </c>
      <c r="H1799" s="14" t="n">
        <v>1110101</v>
      </c>
      <c r="I1799" s="1" t="s">
        <v>35</v>
      </c>
      <c r="J1799" s="14" t="n">
        <v>1673367</v>
      </c>
      <c r="L1799" s="14" t="n">
        <v>1673367</v>
      </c>
      <c r="M1799" s="1" t="s">
        <v>36</v>
      </c>
      <c r="N1799" s="1" t="s">
        <v>37</v>
      </c>
      <c r="P1799" s="14" t="n">
        <v>113</v>
      </c>
      <c r="Q1799" s="1" t="s">
        <v>38</v>
      </c>
      <c r="R1799" s="1" t="s">
        <v>39</v>
      </c>
      <c r="S1799" s="14" t="n">
        <v>4210309</v>
      </c>
      <c r="T1799" s="1" t="s">
        <v>113</v>
      </c>
      <c r="U1799" s="16" t="n">
        <v>10</v>
      </c>
      <c r="W1799" s="16" t="n">
        <v>10</v>
      </c>
      <c r="X1799" s="1" t="s">
        <v>1480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46270</v>
      </c>
      <c r="C1800" s="15" t="n">
        <v>46270</v>
      </c>
      <c r="D1800" s="14" t="n">
        <v>0</v>
      </c>
      <c r="E1800" s="1" t="s">
        <v>33</v>
      </c>
      <c r="F1800" s="14" t="n">
        <v>17</v>
      </c>
      <c r="G1800" s="1" t="s">
        <v>34</v>
      </c>
      <c r="H1800" s="14" t="n">
        <v>1110101</v>
      </c>
      <c r="I1800" s="1" t="s">
        <v>35</v>
      </c>
      <c r="J1800" s="14" t="n">
        <v>1673394</v>
      </c>
      <c r="L1800" s="14" t="n">
        <v>1673394</v>
      </c>
      <c r="M1800" s="1" t="s">
        <v>36</v>
      </c>
      <c r="N1800" s="1" t="s">
        <v>37</v>
      </c>
      <c r="P1800" s="14" t="n">
        <v>113</v>
      </c>
      <c r="Q1800" s="1" t="s">
        <v>38</v>
      </c>
      <c r="R1800" s="1" t="s">
        <v>70</v>
      </c>
      <c r="S1800" s="14" t="n">
        <v>4210227</v>
      </c>
      <c r="T1800" s="1" t="s">
        <v>77</v>
      </c>
      <c r="U1800" s="16" t="n">
        <v>400</v>
      </c>
      <c r="W1800" s="16" t="n">
        <v>400</v>
      </c>
      <c r="X1800" s="1" t="s">
        <v>1563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46270</v>
      </c>
      <c r="C1801" s="15" t="n">
        <v>46270</v>
      </c>
      <c r="D1801" s="14" t="n">
        <v>0</v>
      </c>
      <c r="E1801" s="1" t="s">
        <v>33</v>
      </c>
      <c r="F1801" s="14" t="n">
        <v>17</v>
      </c>
      <c r="G1801" s="1" t="s">
        <v>34</v>
      </c>
      <c r="H1801" s="14" t="n">
        <v>1110101</v>
      </c>
      <c r="I1801" s="1" t="s">
        <v>35</v>
      </c>
      <c r="J1801" s="14" t="n">
        <v>1673401</v>
      </c>
      <c r="L1801" s="14" t="n">
        <v>1673401</v>
      </c>
      <c r="M1801" s="1" t="s">
        <v>36</v>
      </c>
      <c r="N1801" s="1" t="s">
        <v>37</v>
      </c>
      <c r="P1801" s="14" t="n">
        <v>113</v>
      </c>
      <c r="Q1801" s="1" t="s">
        <v>38</v>
      </c>
      <c r="R1801" s="1" t="s">
        <v>70</v>
      </c>
      <c r="S1801" s="14" t="n">
        <v>4210227</v>
      </c>
      <c r="T1801" s="1" t="s">
        <v>77</v>
      </c>
      <c r="U1801" s="16" t="n">
        <v>372.25</v>
      </c>
      <c r="W1801" s="16" t="n">
        <v>372.25</v>
      </c>
      <c r="X1801" s="1" t="s">
        <v>1563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4" t="n">
        <v>2</v>
      </c>
      <c r="B1802" s="15" t="n">
        <v>46209</v>
      </c>
      <c r="C1802" s="15" t="n">
        <v>46270</v>
      </c>
      <c r="D1802" s="14" t="n">
        <v>1768</v>
      </c>
      <c r="E1802" s="1" t="s">
        <v>386</v>
      </c>
      <c r="F1802" s="14" t="n">
        <v>34</v>
      </c>
      <c r="G1802" s="1" t="s">
        <v>110</v>
      </c>
      <c r="H1802" s="14" t="n">
        <v>2110405</v>
      </c>
      <c r="I1802" s="1" t="s">
        <v>55</v>
      </c>
      <c r="J1802" s="14" t="n">
        <v>628286</v>
      </c>
      <c r="L1802" s="14" t="n">
        <v>81552</v>
      </c>
      <c r="M1802" s="1" t="s">
        <v>49</v>
      </c>
      <c r="N1802" s="1" t="s">
        <v>50</v>
      </c>
      <c r="P1802" s="14" t="n">
        <v>102</v>
      </c>
      <c r="Q1802" s="1" t="s">
        <v>315</v>
      </c>
      <c r="R1802" s="1" t="s">
        <v>70</v>
      </c>
      <c r="S1802" s="14" t="n">
        <v>4210202</v>
      </c>
      <c r="T1802" s="1" t="s">
        <v>387</v>
      </c>
      <c r="U1802" s="16" t="n">
        <v>2431.5</v>
      </c>
      <c r="W1802" s="16" t="n">
        <v>2431.5</v>
      </c>
      <c r="X1802" s="1" t="s">
        <v>388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4" t="n">
        <v>2</v>
      </c>
      <c r="B1803" s="15" t="n">
        <v>46248</v>
      </c>
      <c r="C1803" s="15" t="n">
        <v>46270</v>
      </c>
      <c r="D1803" s="14" t="n">
        <v>1718</v>
      </c>
      <c r="E1803" s="1" t="s">
        <v>222</v>
      </c>
      <c r="F1803" s="14" t="n">
        <v>24</v>
      </c>
      <c r="G1803" s="1" t="s">
        <v>91</v>
      </c>
      <c r="H1803" s="14" t="n">
        <v>2110405</v>
      </c>
      <c r="I1803" s="1" t="s">
        <v>55</v>
      </c>
      <c r="J1803" s="14" t="n">
        <v>1547755</v>
      </c>
      <c r="L1803" s="14" t="n">
        <v>211394</v>
      </c>
      <c r="M1803" s="1" t="s">
        <v>36</v>
      </c>
      <c r="N1803" s="1" t="s">
        <v>50</v>
      </c>
      <c r="P1803" s="14" t="n">
        <v>113</v>
      </c>
      <c r="Q1803" s="1" t="s">
        <v>38</v>
      </c>
      <c r="R1803" s="1" t="s">
        <v>62</v>
      </c>
      <c r="S1803" s="14" t="n">
        <v>1130101</v>
      </c>
      <c r="T1803" s="1" t="s">
        <v>63</v>
      </c>
      <c r="U1803" s="16" t="n">
        <v>706.56</v>
      </c>
      <c r="W1803" s="16" t="n">
        <v>706.56</v>
      </c>
      <c r="X1803" s="1" t="s">
        <v>1451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CAFE PILAO 250G</v>
      </c>
      <c r="AC1803" s="1" t="n">
        <v>689222</v>
      </c>
    </row>
    <row r="1804" customFormat="false" ht="12.75" hidden="false" customHeight="true" outlineLevel="0" collapsed="false">
      <c r="A1804" s="14" t="n">
        <v>2</v>
      </c>
      <c r="B1804" s="15" t="n">
        <v>46249</v>
      </c>
      <c r="C1804" s="15" t="n">
        <v>46270</v>
      </c>
      <c r="D1804" s="14" t="n">
        <v>1718</v>
      </c>
      <c r="E1804" s="1" t="s">
        <v>222</v>
      </c>
      <c r="F1804" s="14" t="n">
        <v>24</v>
      </c>
      <c r="G1804" s="1" t="s">
        <v>91</v>
      </c>
      <c r="H1804" s="14" t="n">
        <v>2110405</v>
      </c>
      <c r="I1804" s="1" t="s">
        <v>55</v>
      </c>
      <c r="J1804" s="14" t="n">
        <v>1551498</v>
      </c>
      <c r="L1804" s="14" t="n">
        <v>211718</v>
      </c>
      <c r="M1804" s="1" t="s">
        <v>36</v>
      </c>
      <c r="N1804" s="1" t="s">
        <v>50</v>
      </c>
      <c r="P1804" s="14" t="n">
        <v>113</v>
      </c>
      <c r="Q1804" s="1" t="s">
        <v>38</v>
      </c>
      <c r="R1804" s="1" t="s">
        <v>62</v>
      </c>
      <c r="S1804" s="14" t="n">
        <v>1130101</v>
      </c>
      <c r="T1804" s="1" t="s">
        <v>63</v>
      </c>
      <c r="U1804" s="16" t="n">
        <v>1422.67</v>
      </c>
      <c r="W1804" s="16" t="n">
        <v>1422.67</v>
      </c>
      <c r="X1804" s="1" t="s">
        <v>1452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TRIDENT CANELA</v>
      </c>
      <c r="AC1804" s="1" t="n">
        <v>689224</v>
      </c>
    </row>
    <row r="1805" customFormat="false" ht="12.75" hidden="false" customHeight="true" outlineLevel="0" collapsed="false">
      <c r="A1805" s="14" t="n">
        <v>2</v>
      </c>
      <c r="B1805" s="15" t="n">
        <v>46262</v>
      </c>
      <c r="C1805" s="15" t="n">
        <v>46270</v>
      </c>
      <c r="D1805" s="14" t="n">
        <v>1778</v>
      </c>
      <c r="E1805" s="1" t="s">
        <v>208</v>
      </c>
      <c r="F1805" s="14" t="n">
        <v>24</v>
      </c>
      <c r="G1805" s="1" t="s">
        <v>91</v>
      </c>
      <c r="H1805" s="14" t="n">
        <v>2110405</v>
      </c>
      <c r="I1805" s="1" t="s">
        <v>55</v>
      </c>
      <c r="J1805" s="14" t="n">
        <v>1614618</v>
      </c>
      <c r="L1805" s="14" t="n">
        <v>221466</v>
      </c>
      <c r="M1805" s="1" t="s">
        <v>36</v>
      </c>
      <c r="N1805" s="1" t="s">
        <v>50</v>
      </c>
      <c r="P1805" s="14" t="n">
        <v>113</v>
      </c>
      <c r="Q1805" s="1" t="s">
        <v>38</v>
      </c>
      <c r="R1805" s="1" t="s">
        <v>70</v>
      </c>
      <c r="S1805" s="14" t="n">
        <v>4210207</v>
      </c>
      <c r="T1805" s="1" t="s">
        <v>209</v>
      </c>
      <c r="U1805" s="16" t="n">
        <v>620.88</v>
      </c>
      <c r="W1805" s="16" t="n">
        <v>620.88</v>
      </c>
      <c r="X1805" s="1" t="s">
        <v>210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46265</v>
      </c>
      <c r="C1806" s="15" t="n">
        <v>46270</v>
      </c>
      <c r="D1806" s="14" t="n">
        <v>1363</v>
      </c>
      <c r="E1806" s="1" t="s">
        <v>187</v>
      </c>
      <c r="F1806" s="14" t="n">
        <v>24</v>
      </c>
      <c r="G1806" s="1" t="s">
        <v>91</v>
      </c>
      <c r="H1806" s="14" t="n">
        <v>2110405</v>
      </c>
      <c r="I1806" s="1" t="s">
        <v>55</v>
      </c>
      <c r="J1806" s="14" t="n">
        <v>1628789</v>
      </c>
      <c r="L1806" s="14" t="n">
        <v>223357</v>
      </c>
      <c r="M1806" s="1" t="s">
        <v>36</v>
      </c>
      <c r="N1806" s="1" t="s">
        <v>50</v>
      </c>
      <c r="P1806" s="14" t="n">
        <v>113</v>
      </c>
      <c r="Q1806" s="1" t="s">
        <v>38</v>
      </c>
      <c r="R1806" s="1" t="s">
        <v>62</v>
      </c>
      <c r="S1806" s="14" t="n">
        <v>1130101</v>
      </c>
      <c r="T1806" s="1" t="s">
        <v>63</v>
      </c>
      <c r="U1806" s="16" t="n">
        <v>125</v>
      </c>
      <c r="W1806" s="16" t="n">
        <v>125</v>
      </c>
      <c r="X1806" s="1" t="s">
        <v>1564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PAO HAMBURGUER SANTO PAO</v>
      </c>
      <c r="AC1806" s="1" t="n">
        <v>3829</v>
      </c>
    </row>
    <row r="1807" customFormat="false" ht="12.75" hidden="false" customHeight="true" outlineLevel="0" collapsed="false">
      <c r="A1807" s="14" t="n">
        <v>2</v>
      </c>
      <c r="B1807" s="15" t="n">
        <v>46265</v>
      </c>
      <c r="C1807" s="15" t="n">
        <v>46270</v>
      </c>
      <c r="D1807" s="14" t="n">
        <v>1625</v>
      </c>
      <c r="E1807" s="1" t="s">
        <v>272</v>
      </c>
      <c r="F1807" s="14" t="n">
        <v>24</v>
      </c>
      <c r="G1807" s="1" t="s">
        <v>91</v>
      </c>
      <c r="H1807" s="14" t="n">
        <v>2110405</v>
      </c>
      <c r="I1807" s="1" t="s">
        <v>55</v>
      </c>
      <c r="J1807" s="14" t="n">
        <v>1629113</v>
      </c>
      <c r="L1807" s="14" t="n">
        <v>223429</v>
      </c>
      <c r="M1807" s="1" t="s">
        <v>36</v>
      </c>
      <c r="N1807" s="1" t="s">
        <v>50</v>
      </c>
      <c r="P1807" s="14" t="n">
        <v>113</v>
      </c>
      <c r="Q1807" s="1" t="s">
        <v>38</v>
      </c>
      <c r="R1807" s="1" t="s">
        <v>62</v>
      </c>
      <c r="S1807" s="14" t="n">
        <v>1130101</v>
      </c>
      <c r="T1807" s="1" t="s">
        <v>63</v>
      </c>
      <c r="U1807" s="16" t="n">
        <v>1557.6</v>
      </c>
      <c r="W1807" s="16" t="n">
        <v>1557.6</v>
      </c>
      <c r="X1807" s="1" t="s">
        <v>1565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DIANTEIRO DE BOI L</v>
      </c>
      <c r="AC1807" s="1" t="n">
        <v>15213</v>
      </c>
    </row>
    <row r="1808" customFormat="false" ht="12.75" hidden="false" customHeight="true" outlineLevel="0" collapsed="false">
      <c r="A1808" s="14" t="n">
        <v>2</v>
      </c>
      <c r="B1808" s="15" t="n">
        <v>46270</v>
      </c>
      <c r="C1808" s="15" t="n">
        <v>46270</v>
      </c>
      <c r="D1808" s="14" t="n">
        <v>10096</v>
      </c>
      <c r="E1808" s="1" t="s">
        <v>624</v>
      </c>
      <c r="F1808" s="14" t="n">
        <v>13</v>
      </c>
      <c r="G1808" s="1" t="s">
        <v>147</v>
      </c>
      <c r="H1808" s="14" t="n">
        <v>2110405</v>
      </c>
      <c r="I1808" s="1" t="s">
        <v>55</v>
      </c>
      <c r="J1808" s="14" t="n">
        <v>1672522</v>
      </c>
      <c r="L1808" s="14" t="n">
        <v>229259</v>
      </c>
      <c r="M1808" s="1" t="s">
        <v>36</v>
      </c>
      <c r="N1808" s="1" t="s">
        <v>50</v>
      </c>
      <c r="P1808" s="14" t="n">
        <v>113</v>
      </c>
      <c r="Q1808" s="1" t="s">
        <v>38</v>
      </c>
      <c r="R1808" s="1" t="s">
        <v>62</v>
      </c>
      <c r="S1808" s="14" t="n">
        <v>1130101</v>
      </c>
      <c r="T1808" s="1" t="s">
        <v>63</v>
      </c>
      <c r="U1808" s="16" t="n">
        <v>200</v>
      </c>
      <c r="W1808" s="16" t="n">
        <v>200</v>
      </c>
      <c r="X1808" s="1" t="s">
        <v>1566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BOLO MIYAZAKI GRANDE</v>
      </c>
      <c r="AC1808" s="1" t="n">
        <v>256</v>
      </c>
    </row>
    <row r="1809" customFormat="false" ht="12.75" hidden="false" customHeight="true" outlineLevel="0" collapsed="false">
      <c r="A1809" s="14" t="n">
        <v>2</v>
      </c>
      <c r="B1809" s="15" t="n">
        <v>46271</v>
      </c>
      <c r="C1809" s="15" t="n">
        <v>46271</v>
      </c>
      <c r="D1809" s="14" t="n">
        <v>0</v>
      </c>
      <c r="E1809" s="1" t="s">
        <v>33</v>
      </c>
      <c r="F1809" s="14" t="n">
        <v>17</v>
      </c>
      <c r="G1809" s="1" t="s">
        <v>34</v>
      </c>
      <c r="H1809" s="14" t="n">
        <v>1110101</v>
      </c>
      <c r="I1809" s="1" t="s">
        <v>35</v>
      </c>
      <c r="J1809" s="14" t="n">
        <v>1673466</v>
      </c>
      <c r="L1809" s="14" t="n">
        <v>1673466</v>
      </c>
      <c r="M1809" s="1" t="s">
        <v>36</v>
      </c>
      <c r="N1809" s="1" t="s">
        <v>37</v>
      </c>
      <c r="P1809" s="14" t="n">
        <v>113</v>
      </c>
      <c r="Q1809" s="1" t="s">
        <v>38</v>
      </c>
      <c r="R1809" s="1" t="s">
        <v>39</v>
      </c>
      <c r="S1809" s="14" t="n">
        <v>4210310</v>
      </c>
      <c r="T1809" s="1" t="s">
        <v>150</v>
      </c>
      <c r="U1809" s="16" t="n">
        <v>92</v>
      </c>
      <c r="W1809" s="16" t="n">
        <v>92</v>
      </c>
      <c r="X1809" s="1" t="s">
        <v>278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46271</v>
      </c>
      <c r="C1810" s="15" t="n">
        <v>46271</v>
      </c>
      <c r="D1810" s="14" t="n">
        <v>0</v>
      </c>
      <c r="E1810" s="1" t="s">
        <v>33</v>
      </c>
      <c r="F1810" s="14" t="n">
        <v>17</v>
      </c>
      <c r="G1810" s="1" t="s">
        <v>34</v>
      </c>
      <c r="H1810" s="14" t="n">
        <v>1110101</v>
      </c>
      <c r="I1810" s="1" t="s">
        <v>35</v>
      </c>
      <c r="J1810" s="14" t="n">
        <v>1673471</v>
      </c>
      <c r="L1810" s="14" t="n">
        <v>1673471</v>
      </c>
      <c r="M1810" s="1" t="s">
        <v>36</v>
      </c>
      <c r="N1810" s="1" t="s">
        <v>37</v>
      </c>
      <c r="P1810" s="14" t="n">
        <v>113</v>
      </c>
      <c r="Q1810" s="1" t="s">
        <v>38</v>
      </c>
      <c r="R1810" s="1" t="s">
        <v>39</v>
      </c>
      <c r="S1810" s="14" t="n">
        <v>4210314</v>
      </c>
      <c r="T1810" s="1" t="s">
        <v>40</v>
      </c>
      <c r="U1810" s="16" t="n">
        <v>70</v>
      </c>
      <c r="W1810" s="16" t="n">
        <v>70</v>
      </c>
      <c r="X1810" s="1" t="s">
        <v>360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4" t="n">
        <v>2</v>
      </c>
      <c r="B1811" s="15" t="n">
        <v>46271</v>
      </c>
      <c r="C1811" s="15" t="n">
        <v>46271</v>
      </c>
      <c r="D1811" s="14" t="n">
        <v>0</v>
      </c>
      <c r="E1811" s="1" t="s">
        <v>33</v>
      </c>
      <c r="F1811" s="14" t="n">
        <v>17</v>
      </c>
      <c r="G1811" s="1" t="s">
        <v>34</v>
      </c>
      <c r="H1811" s="14" t="n">
        <v>1110101</v>
      </c>
      <c r="I1811" s="1" t="s">
        <v>35</v>
      </c>
      <c r="J1811" s="14" t="n">
        <v>1673474</v>
      </c>
      <c r="L1811" s="14" t="n">
        <v>1673474</v>
      </c>
      <c r="M1811" s="1" t="s">
        <v>36</v>
      </c>
      <c r="N1811" s="1" t="s">
        <v>37</v>
      </c>
      <c r="P1811" s="14" t="n">
        <v>113</v>
      </c>
      <c r="Q1811" s="1" t="s">
        <v>38</v>
      </c>
      <c r="R1811" s="1" t="s">
        <v>39</v>
      </c>
      <c r="S1811" s="14" t="n">
        <v>4210314</v>
      </c>
      <c r="T1811" s="1" t="s">
        <v>40</v>
      </c>
      <c r="U1811" s="16" t="n">
        <v>70</v>
      </c>
      <c r="W1811" s="16" t="n">
        <v>70</v>
      </c>
      <c r="X1811" s="1" t="s">
        <v>167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4" t="n">
        <v>2</v>
      </c>
      <c r="B1812" s="15" t="n">
        <v>46272</v>
      </c>
      <c r="C1812" s="15" t="n">
        <v>46272</v>
      </c>
      <c r="D1812" s="14" t="n">
        <v>0</v>
      </c>
      <c r="E1812" s="1" t="s">
        <v>33</v>
      </c>
      <c r="F1812" s="14" t="n">
        <v>17</v>
      </c>
      <c r="G1812" s="1" t="s">
        <v>34</v>
      </c>
      <c r="H1812" s="14" t="n">
        <v>1110101</v>
      </c>
      <c r="I1812" s="1" t="s">
        <v>35</v>
      </c>
      <c r="J1812" s="14" t="n">
        <v>1673521</v>
      </c>
      <c r="L1812" s="14" t="n">
        <v>1673521</v>
      </c>
      <c r="M1812" s="1" t="s">
        <v>36</v>
      </c>
      <c r="N1812" s="1" t="s">
        <v>37</v>
      </c>
      <c r="P1812" s="14" t="n">
        <v>113</v>
      </c>
      <c r="Q1812" s="1" t="s">
        <v>38</v>
      </c>
      <c r="R1812" s="1" t="s">
        <v>39</v>
      </c>
      <c r="S1812" s="14" t="n">
        <v>4210316</v>
      </c>
      <c r="T1812" s="1" t="s">
        <v>123</v>
      </c>
      <c r="U1812" s="16" t="n">
        <v>200</v>
      </c>
      <c r="W1812" s="16" t="n">
        <v>200</v>
      </c>
      <c r="X1812" s="1" t="s">
        <v>1567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46272</v>
      </c>
      <c r="C1813" s="15" t="n">
        <v>46272</v>
      </c>
      <c r="D1813" s="14" t="n">
        <v>0</v>
      </c>
      <c r="E1813" s="1" t="s">
        <v>33</v>
      </c>
      <c r="F1813" s="14" t="n">
        <v>17</v>
      </c>
      <c r="G1813" s="1" t="s">
        <v>34</v>
      </c>
      <c r="H1813" s="14" t="n">
        <v>1110101</v>
      </c>
      <c r="I1813" s="1" t="s">
        <v>35</v>
      </c>
      <c r="J1813" s="14" t="n">
        <v>1673524</v>
      </c>
      <c r="L1813" s="14" t="n">
        <v>1673524</v>
      </c>
      <c r="M1813" s="1" t="s">
        <v>36</v>
      </c>
      <c r="N1813" s="1" t="s">
        <v>37</v>
      </c>
      <c r="P1813" s="14" t="n">
        <v>113</v>
      </c>
      <c r="Q1813" s="1" t="s">
        <v>38</v>
      </c>
      <c r="R1813" s="1" t="s">
        <v>39</v>
      </c>
      <c r="S1813" s="14" t="n">
        <v>4210309</v>
      </c>
      <c r="T1813" s="1" t="s">
        <v>113</v>
      </c>
      <c r="U1813" s="16" t="n">
        <v>10</v>
      </c>
      <c r="W1813" s="16" t="n">
        <v>10</v>
      </c>
      <c r="X1813" s="1" t="s">
        <v>1480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46272</v>
      </c>
      <c r="C1814" s="15" t="n">
        <v>46272</v>
      </c>
      <c r="D1814" s="14" t="n">
        <v>0</v>
      </c>
      <c r="E1814" s="1" t="s">
        <v>33</v>
      </c>
      <c r="F1814" s="14" t="n">
        <v>17</v>
      </c>
      <c r="G1814" s="1" t="s">
        <v>34</v>
      </c>
      <c r="H1814" s="14" t="n">
        <v>1110101</v>
      </c>
      <c r="I1814" s="1" t="s">
        <v>35</v>
      </c>
      <c r="J1814" s="14" t="n">
        <v>1673526</v>
      </c>
      <c r="L1814" s="14" t="n">
        <v>1673526</v>
      </c>
      <c r="M1814" s="1" t="s">
        <v>36</v>
      </c>
      <c r="N1814" s="1" t="s">
        <v>37</v>
      </c>
      <c r="P1814" s="14" t="n">
        <v>113</v>
      </c>
      <c r="Q1814" s="1" t="s">
        <v>38</v>
      </c>
      <c r="R1814" s="1" t="s">
        <v>70</v>
      </c>
      <c r="S1814" s="14" t="n">
        <v>4210227</v>
      </c>
      <c r="T1814" s="1" t="s">
        <v>77</v>
      </c>
      <c r="U1814" s="16" t="n">
        <v>10</v>
      </c>
      <c r="W1814" s="16" t="n">
        <v>10</v>
      </c>
      <c r="X1814" s="1" t="s">
        <v>1568</v>
      </c>
      <c r="Z1814" s="1" t="str">
        <f aca="false">IF($T1814="","",IFERROR(INDEX('Resumo Grupos'!$AC$3:$AC$200,MATCH($T1814,'Resumo Grupos'!$AB$3:$AB$200,0)),"n/d"))</f>
        <v>Despesa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46272</v>
      </c>
      <c r="C1815" s="15" t="n">
        <v>46272</v>
      </c>
      <c r="D1815" s="14" t="n">
        <v>0</v>
      </c>
      <c r="E1815" s="1" t="s">
        <v>33</v>
      </c>
      <c r="F1815" s="14" t="n">
        <v>17</v>
      </c>
      <c r="G1815" s="1" t="s">
        <v>34</v>
      </c>
      <c r="H1815" s="14" t="n">
        <v>1110101</v>
      </c>
      <c r="I1815" s="1" t="s">
        <v>35</v>
      </c>
      <c r="J1815" s="14" t="n">
        <v>1673529</v>
      </c>
      <c r="L1815" s="14" t="n">
        <v>1673529</v>
      </c>
      <c r="M1815" s="1" t="s">
        <v>36</v>
      </c>
      <c r="N1815" s="1" t="s">
        <v>37</v>
      </c>
      <c r="P1815" s="14" t="n">
        <v>113</v>
      </c>
      <c r="Q1815" s="1" t="s">
        <v>38</v>
      </c>
      <c r="R1815" s="1" t="s">
        <v>39</v>
      </c>
      <c r="S1815" s="14" t="n">
        <v>4210310</v>
      </c>
      <c r="T1815" s="1" t="s">
        <v>150</v>
      </c>
      <c r="U1815" s="16" t="n">
        <v>126</v>
      </c>
      <c r="W1815" s="16" t="n">
        <v>126</v>
      </c>
      <c r="X1815" s="1" t="s">
        <v>278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4" t="n">
        <v>2</v>
      </c>
      <c r="B1816" s="15" t="n">
        <v>46232</v>
      </c>
      <c r="C1816" s="15" t="n">
        <v>46272</v>
      </c>
      <c r="D1816" s="14" t="n">
        <v>1932</v>
      </c>
      <c r="E1816" s="1" t="s">
        <v>282</v>
      </c>
      <c r="F1816" s="14" t="n">
        <v>34</v>
      </c>
      <c r="G1816" s="1" t="s">
        <v>110</v>
      </c>
      <c r="H1816" s="14" t="n">
        <v>2110405</v>
      </c>
      <c r="I1816" s="1" t="s">
        <v>55</v>
      </c>
      <c r="J1816" s="14" t="n">
        <v>1469462</v>
      </c>
      <c r="L1816" s="14" t="n">
        <v>199057</v>
      </c>
      <c r="M1816" s="1" t="s">
        <v>88</v>
      </c>
      <c r="N1816" s="1" t="s">
        <v>50</v>
      </c>
      <c r="P1816" s="14" t="n">
        <v>101</v>
      </c>
      <c r="Q1816" s="1" t="s">
        <v>56</v>
      </c>
      <c r="R1816" s="1" t="s">
        <v>39</v>
      </c>
      <c r="S1816" s="14" t="n">
        <v>4210315</v>
      </c>
      <c r="T1816" s="1" t="s">
        <v>283</v>
      </c>
      <c r="U1816" s="16" t="n">
        <v>119.97</v>
      </c>
      <c r="W1816" s="16" t="n">
        <v>119.97</v>
      </c>
      <c r="X1816" s="1" t="s">
        <v>1203</v>
      </c>
      <c r="Z1816" s="1" t="str">
        <f aca="false">IF($T1816="","",IFERROR(INDEX('Resumo Grupos'!$AC$3:$AC$200,MATCH($T1816,'Resumo Grupos'!$AB$3:$AB$200,0)),"n/d"))</f>
        <v>Despesa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4" t="n">
        <v>2</v>
      </c>
      <c r="B1817" s="15" t="n">
        <v>46246</v>
      </c>
      <c r="C1817" s="15" t="n">
        <v>46272</v>
      </c>
      <c r="D1817" s="14" t="n">
        <v>1668</v>
      </c>
      <c r="E1817" s="1" t="s">
        <v>135</v>
      </c>
      <c r="F1817" s="14" t="n">
        <v>24</v>
      </c>
      <c r="G1817" s="1" t="s">
        <v>91</v>
      </c>
      <c r="H1817" s="14" t="n">
        <v>2110405</v>
      </c>
      <c r="I1817" s="1" t="s">
        <v>55</v>
      </c>
      <c r="J1817" s="14" t="n">
        <v>1534508</v>
      </c>
      <c r="L1817" s="14" t="n">
        <v>209393</v>
      </c>
      <c r="M1817" s="1" t="s">
        <v>36</v>
      </c>
      <c r="N1817" s="1" t="s">
        <v>50</v>
      </c>
      <c r="P1817" s="14" t="n">
        <v>113</v>
      </c>
      <c r="Q1817" s="1" t="s">
        <v>38</v>
      </c>
      <c r="R1817" s="1" t="s">
        <v>62</v>
      </c>
      <c r="S1817" s="14" t="n">
        <v>1130101</v>
      </c>
      <c r="T1817" s="1" t="s">
        <v>63</v>
      </c>
      <c r="U1817" s="16" t="n">
        <v>509.85</v>
      </c>
      <c r="W1817" s="16" t="n">
        <v>509.85</v>
      </c>
      <c r="X1817" s="1" t="s">
        <v>1569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MARMITEX ISOP COPOBRAS C/10UND</v>
      </c>
      <c r="AC1817" s="1" t="n">
        <v>747704</v>
      </c>
    </row>
    <row r="1818" customFormat="false" ht="12.75" hidden="false" customHeight="true" outlineLevel="0" collapsed="false">
      <c r="A1818" s="14" t="n">
        <v>2</v>
      </c>
      <c r="B1818" s="15" t="n">
        <v>46247</v>
      </c>
      <c r="C1818" s="15" t="n">
        <v>46272</v>
      </c>
      <c r="D1818" s="14" t="n">
        <v>1671</v>
      </c>
      <c r="E1818" s="1" t="s">
        <v>101</v>
      </c>
      <c r="F1818" s="14" t="n">
        <v>24</v>
      </c>
      <c r="G1818" s="1" t="s">
        <v>91</v>
      </c>
      <c r="H1818" s="14" t="n">
        <v>2110405</v>
      </c>
      <c r="I1818" s="1" t="s">
        <v>55</v>
      </c>
      <c r="J1818" s="14" t="n">
        <v>1543021</v>
      </c>
      <c r="L1818" s="14" t="n">
        <v>210470</v>
      </c>
      <c r="M1818" s="1" t="s">
        <v>36</v>
      </c>
      <c r="N1818" s="1" t="s">
        <v>50</v>
      </c>
      <c r="P1818" s="14" t="n">
        <v>113</v>
      </c>
      <c r="Q1818" s="1" t="s">
        <v>38</v>
      </c>
      <c r="R1818" s="1" t="s">
        <v>62</v>
      </c>
      <c r="S1818" s="14" t="n">
        <v>1130101</v>
      </c>
      <c r="T1818" s="1" t="s">
        <v>63</v>
      </c>
      <c r="U1818" s="16" t="n">
        <v>271.2</v>
      </c>
      <c r="W1818" s="16" t="n">
        <v>271.2</v>
      </c>
      <c r="X1818" s="1" t="s">
        <v>1570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MASSA P LASANHA ESTR</v>
      </c>
      <c r="AC1818" s="1" t="n">
        <v>586317</v>
      </c>
    </row>
    <row r="1819" customFormat="false" ht="12.75" hidden="false" customHeight="true" outlineLevel="0" collapsed="false">
      <c r="A1819" s="14" t="n">
        <v>2</v>
      </c>
      <c r="B1819" s="15" t="n">
        <v>46251</v>
      </c>
      <c r="C1819" s="15" t="n">
        <v>46272</v>
      </c>
      <c r="D1819" s="14" t="n">
        <v>1921</v>
      </c>
      <c r="E1819" s="1" t="s">
        <v>182</v>
      </c>
      <c r="F1819" s="14" t="n">
        <v>24</v>
      </c>
      <c r="G1819" s="1" t="s">
        <v>91</v>
      </c>
      <c r="H1819" s="14" t="n">
        <v>2110405</v>
      </c>
      <c r="I1819" s="1" t="s">
        <v>55</v>
      </c>
      <c r="J1819" s="14" t="n">
        <v>1562668</v>
      </c>
      <c r="L1819" s="14" t="n">
        <v>213270</v>
      </c>
      <c r="M1819" s="1" t="s">
        <v>36</v>
      </c>
      <c r="N1819" s="1" t="s">
        <v>50</v>
      </c>
      <c r="P1819" s="14" t="n">
        <v>113</v>
      </c>
      <c r="Q1819" s="1" t="s">
        <v>38</v>
      </c>
      <c r="R1819" s="1" t="s">
        <v>62</v>
      </c>
      <c r="S1819" s="14" t="n">
        <v>1130101</v>
      </c>
      <c r="T1819" s="1" t="s">
        <v>63</v>
      </c>
      <c r="U1819" s="16" t="n">
        <v>691.91</v>
      </c>
      <c r="W1819" s="16" t="n">
        <v>691.91</v>
      </c>
      <c r="X1819" s="1" t="s">
        <v>1571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MILHO PIPOCA 200G</v>
      </c>
      <c r="AC1819" s="1" t="n">
        <v>21279</v>
      </c>
    </row>
    <row r="1820" customFormat="false" ht="12.75" hidden="false" customHeight="true" outlineLevel="0" collapsed="false">
      <c r="A1820" s="14" t="n">
        <v>2</v>
      </c>
      <c r="B1820" s="15" t="n">
        <v>46251</v>
      </c>
      <c r="C1820" s="15" t="n">
        <v>46272</v>
      </c>
      <c r="D1820" s="14" t="n">
        <v>1636</v>
      </c>
      <c r="E1820" s="1" t="s">
        <v>98</v>
      </c>
      <c r="F1820" s="14" t="n">
        <v>24</v>
      </c>
      <c r="G1820" s="1" t="s">
        <v>91</v>
      </c>
      <c r="H1820" s="14" t="n">
        <v>2110405</v>
      </c>
      <c r="I1820" s="1" t="s">
        <v>55</v>
      </c>
      <c r="J1820" s="14" t="n">
        <v>1562691</v>
      </c>
      <c r="L1820" s="14" t="n">
        <v>213277</v>
      </c>
      <c r="M1820" s="1" t="s">
        <v>36</v>
      </c>
      <c r="N1820" s="1" t="s">
        <v>50</v>
      </c>
      <c r="P1820" s="14" t="n">
        <v>113</v>
      </c>
      <c r="Q1820" s="1" t="s">
        <v>38</v>
      </c>
      <c r="R1820" s="1" t="s">
        <v>62</v>
      </c>
      <c r="S1820" s="14" t="n">
        <v>1130101</v>
      </c>
      <c r="T1820" s="1" t="s">
        <v>63</v>
      </c>
      <c r="U1820" s="16" t="n">
        <v>1352.12</v>
      </c>
      <c r="W1820" s="16" t="n">
        <v>1352.12</v>
      </c>
      <c r="X1820" s="1" t="s">
        <v>1572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PAPEL HIG SUBLIME NATURAL 4R</v>
      </c>
      <c r="AC1820" s="1" t="n">
        <v>3237634</v>
      </c>
    </row>
    <row r="1821" customFormat="false" ht="12.75" hidden="false" customHeight="true" outlineLevel="0" collapsed="false">
      <c r="A1821" s="14" t="n">
        <v>2</v>
      </c>
      <c r="B1821" s="15" t="n">
        <v>46253</v>
      </c>
      <c r="C1821" s="15" t="n">
        <v>46272</v>
      </c>
      <c r="D1821" s="14" t="n">
        <v>1616</v>
      </c>
      <c r="E1821" s="1" t="s">
        <v>94</v>
      </c>
      <c r="F1821" s="14" t="n">
        <v>24</v>
      </c>
      <c r="G1821" s="1" t="s">
        <v>91</v>
      </c>
      <c r="H1821" s="14" t="n">
        <v>2110405</v>
      </c>
      <c r="I1821" s="1" t="s">
        <v>55</v>
      </c>
      <c r="J1821" s="14" t="n">
        <v>1570979</v>
      </c>
      <c r="L1821" s="14" t="n">
        <v>214492</v>
      </c>
      <c r="M1821" s="1" t="s">
        <v>36</v>
      </c>
      <c r="N1821" s="1" t="s">
        <v>50</v>
      </c>
      <c r="P1821" s="14" t="n">
        <v>113</v>
      </c>
      <c r="Q1821" s="1" t="s">
        <v>38</v>
      </c>
      <c r="R1821" s="1" t="s">
        <v>62</v>
      </c>
      <c r="S1821" s="14" t="n">
        <v>1130101</v>
      </c>
      <c r="T1821" s="1" t="s">
        <v>63</v>
      </c>
      <c r="U1821" s="16" t="n">
        <v>606.56</v>
      </c>
      <c r="W1821" s="16" t="n">
        <v>606.56</v>
      </c>
      <c r="X1821" s="1" t="s">
        <v>1465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DETER LIMPOL MACA 500ML</v>
      </c>
      <c r="AC1821" s="1" t="n">
        <v>654907</v>
      </c>
    </row>
    <row r="1822" customFormat="false" ht="12.75" hidden="false" customHeight="true" outlineLevel="0" collapsed="false">
      <c r="A1822" s="14" t="n">
        <v>2</v>
      </c>
      <c r="B1822" s="15" t="n">
        <v>46253</v>
      </c>
      <c r="C1822" s="15" t="n">
        <v>46272</v>
      </c>
      <c r="D1822" s="14" t="n">
        <v>616</v>
      </c>
      <c r="E1822" s="1" t="s">
        <v>939</v>
      </c>
      <c r="F1822" s="14" t="n">
        <v>24</v>
      </c>
      <c r="G1822" s="1" t="s">
        <v>91</v>
      </c>
      <c r="H1822" s="14" t="n">
        <v>2110405</v>
      </c>
      <c r="I1822" s="1" t="s">
        <v>55</v>
      </c>
      <c r="J1822" s="14" t="n">
        <v>1572199</v>
      </c>
      <c r="L1822" s="14" t="n">
        <v>214772</v>
      </c>
      <c r="M1822" s="1" t="s">
        <v>36</v>
      </c>
      <c r="N1822" s="1" t="s">
        <v>50</v>
      </c>
      <c r="P1822" s="14" t="n">
        <v>113</v>
      </c>
      <c r="Q1822" s="1" t="s">
        <v>38</v>
      </c>
      <c r="R1822" s="1" t="s">
        <v>62</v>
      </c>
      <c r="S1822" s="14" t="n">
        <v>1130101</v>
      </c>
      <c r="T1822" s="1" t="s">
        <v>63</v>
      </c>
      <c r="U1822" s="16" t="n">
        <v>983.76</v>
      </c>
      <c r="W1822" s="16" t="n">
        <v>983.76</v>
      </c>
      <c r="X1822" s="1" t="s">
        <v>1573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4" t="n">
        <v>2</v>
      </c>
      <c r="B1823" s="15" t="n">
        <v>46254</v>
      </c>
      <c r="C1823" s="15" t="n">
        <v>46272</v>
      </c>
      <c r="D1823" s="14" t="n">
        <v>10012</v>
      </c>
      <c r="E1823" s="1" t="s">
        <v>176</v>
      </c>
      <c r="F1823" s="14" t="n">
        <v>24</v>
      </c>
      <c r="G1823" s="1" t="s">
        <v>91</v>
      </c>
      <c r="H1823" s="14" t="n">
        <v>2110405</v>
      </c>
      <c r="I1823" s="1" t="s">
        <v>55</v>
      </c>
      <c r="J1823" s="14" t="n">
        <v>1577216</v>
      </c>
      <c r="L1823" s="14" t="n">
        <v>215616</v>
      </c>
      <c r="M1823" s="1" t="s">
        <v>36</v>
      </c>
      <c r="N1823" s="1" t="s">
        <v>50</v>
      </c>
      <c r="P1823" s="14" t="n">
        <v>113</v>
      </c>
      <c r="Q1823" s="1" t="s">
        <v>38</v>
      </c>
      <c r="R1823" s="1" t="s">
        <v>62</v>
      </c>
      <c r="S1823" s="14" t="n">
        <v>1130101</v>
      </c>
      <c r="T1823" s="1" t="s">
        <v>63</v>
      </c>
      <c r="U1823" s="16" t="n">
        <v>521.58</v>
      </c>
      <c r="W1823" s="16" t="n">
        <v>521.58</v>
      </c>
      <c r="X1823" s="1" t="s">
        <v>1574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SAB PHEBO ODOR90G</v>
      </c>
      <c r="AC1823" s="1" t="n">
        <v>1966312</v>
      </c>
    </row>
    <row r="1824" customFormat="false" ht="12.75" hidden="false" customHeight="true" outlineLevel="0" collapsed="false">
      <c r="A1824" s="14" t="n">
        <v>2</v>
      </c>
      <c r="B1824" s="15" t="n">
        <v>46268</v>
      </c>
      <c r="C1824" s="15" t="n">
        <v>46272</v>
      </c>
      <c r="D1824" s="14" t="n">
        <v>1899</v>
      </c>
      <c r="E1824" s="1" t="s">
        <v>211</v>
      </c>
      <c r="F1824" s="14" t="n">
        <v>24</v>
      </c>
      <c r="G1824" s="1" t="s">
        <v>91</v>
      </c>
      <c r="H1824" s="14" t="n">
        <v>2110405</v>
      </c>
      <c r="I1824" s="1" t="s">
        <v>55</v>
      </c>
      <c r="J1824" s="14" t="n">
        <v>1647882</v>
      </c>
      <c r="L1824" s="14" t="n">
        <v>226324</v>
      </c>
      <c r="M1824" s="1" t="s">
        <v>36</v>
      </c>
      <c r="N1824" s="1" t="s">
        <v>50</v>
      </c>
      <c r="P1824" s="14" t="n">
        <v>113</v>
      </c>
      <c r="Q1824" s="1" t="s">
        <v>38</v>
      </c>
      <c r="R1824" s="1" t="s">
        <v>62</v>
      </c>
      <c r="S1824" s="14" t="n">
        <v>1130101</v>
      </c>
      <c r="T1824" s="1" t="s">
        <v>63</v>
      </c>
      <c r="U1824" s="16" t="n">
        <v>204.77</v>
      </c>
      <c r="W1824" s="16" t="n">
        <v>204.77</v>
      </c>
      <c r="X1824" s="1" t="s">
        <v>1575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PAO DE FORMA REAL MA</v>
      </c>
      <c r="AC1824" s="1" t="n">
        <v>790</v>
      </c>
    </row>
    <row r="1825" customFormat="false" ht="12.75" hidden="false" customHeight="true" outlineLevel="0" collapsed="false">
      <c r="A1825" s="14" t="n">
        <v>2</v>
      </c>
      <c r="B1825" s="15" t="n">
        <v>46273</v>
      </c>
      <c r="C1825" s="15" t="n">
        <v>46273</v>
      </c>
      <c r="D1825" s="14" t="n">
        <v>0</v>
      </c>
      <c r="E1825" s="1" t="s">
        <v>33</v>
      </c>
      <c r="F1825" s="14" t="n">
        <v>17</v>
      </c>
      <c r="G1825" s="1" t="s">
        <v>34</v>
      </c>
      <c r="H1825" s="14" t="n">
        <v>1110101</v>
      </c>
      <c r="I1825" s="1" t="s">
        <v>35</v>
      </c>
      <c r="J1825" s="14" t="n">
        <v>1676396</v>
      </c>
      <c r="L1825" s="14" t="n">
        <v>1676396</v>
      </c>
      <c r="M1825" s="1" t="s">
        <v>36</v>
      </c>
      <c r="N1825" s="1" t="s">
        <v>37</v>
      </c>
      <c r="P1825" s="14" t="n">
        <v>113</v>
      </c>
      <c r="Q1825" s="1" t="s">
        <v>38</v>
      </c>
      <c r="R1825" s="1" t="s">
        <v>214</v>
      </c>
      <c r="S1825" s="14" t="n">
        <v>2110101</v>
      </c>
      <c r="T1825" s="1" t="s">
        <v>48</v>
      </c>
      <c r="U1825" s="16" t="n">
        <v>300</v>
      </c>
      <c r="W1825" s="16" t="n">
        <v>300</v>
      </c>
      <c r="X1825" s="1" t="s">
        <v>1576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4" t="n">
        <v>2</v>
      </c>
      <c r="B1826" s="15" t="n">
        <v>46273</v>
      </c>
      <c r="C1826" s="15" t="n">
        <v>46273</v>
      </c>
      <c r="D1826" s="14" t="n">
        <v>0</v>
      </c>
      <c r="E1826" s="1" t="s">
        <v>33</v>
      </c>
      <c r="F1826" s="14" t="n">
        <v>17</v>
      </c>
      <c r="G1826" s="1" t="s">
        <v>34</v>
      </c>
      <c r="H1826" s="14" t="n">
        <v>1110101</v>
      </c>
      <c r="I1826" s="1" t="s">
        <v>35</v>
      </c>
      <c r="J1826" s="14" t="n">
        <v>1676397</v>
      </c>
      <c r="L1826" s="14" t="n">
        <v>1676397</v>
      </c>
      <c r="M1826" s="1" t="s">
        <v>36</v>
      </c>
      <c r="N1826" s="1" t="s">
        <v>37</v>
      </c>
      <c r="P1826" s="14" t="n">
        <v>113</v>
      </c>
      <c r="Q1826" s="1" t="s">
        <v>38</v>
      </c>
      <c r="R1826" s="1" t="s">
        <v>39</v>
      </c>
      <c r="S1826" s="14" t="n">
        <v>4210314</v>
      </c>
      <c r="T1826" s="1" t="s">
        <v>40</v>
      </c>
      <c r="U1826" s="16" t="n">
        <v>50</v>
      </c>
      <c r="W1826" s="16" t="n">
        <v>50</v>
      </c>
      <c r="X1826" s="1" t="s">
        <v>360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46273</v>
      </c>
      <c r="C1827" s="15" t="n">
        <v>46273</v>
      </c>
      <c r="D1827" s="14" t="n">
        <v>0</v>
      </c>
      <c r="E1827" s="1" t="s">
        <v>33</v>
      </c>
      <c r="F1827" s="14" t="n">
        <v>17</v>
      </c>
      <c r="G1827" s="1" t="s">
        <v>34</v>
      </c>
      <c r="H1827" s="14" t="n">
        <v>1110101</v>
      </c>
      <c r="I1827" s="1" t="s">
        <v>35</v>
      </c>
      <c r="J1827" s="14" t="n">
        <v>1676399</v>
      </c>
      <c r="L1827" s="14" t="n">
        <v>1676399</v>
      </c>
      <c r="M1827" s="1" t="s">
        <v>36</v>
      </c>
      <c r="N1827" s="1" t="s">
        <v>37</v>
      </c>
      <c r="P1827" s="14" t="n">
        <v>113</v>
      </c>
      <c r="Q1827" s="1" t="s">
        <v>38</v>
      </c>
      <c r="R1827" s="1" t="s">
        <v>39</v>
      </c>
      <c r="S1827" s="14" t="n">
        <v>4210309</v>
      </c>
      <c r="T1827" s="1" t="s">
        <v>113</v>
      </c>
      <c r="U1827" s="16" t="n">
        <v>10</v>
      </c>
      <c r="W1827" s="16" t="n">
        <v>10</v>
      </c>
      <c r="X1827" s="1" t="s">
        <v>1480</v>
      </c>
      <c r="Z1827" s="1" t="str">
        <f aca="false">IF($T1827="","",IFERROR(INDEX('Resumo Grupos'!$AC$3:$AC$200,MATCH($T1827,'Resumo Grupos'!$AB$3:$AB$200,0)),"n/d"))</f>
        <v>Salários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46273</v>
      </c>
      <c r="C1828" s="15" t="n">
        <v>46273</v>
      </c>
      <c r="D1828" s="14" t="n">
        <v>0</v>
      </c>
      <c r="E1828" s="1" t="s">
        <v>33</v>
      </c>
      <c r="F1828" s="14" t="n">
        <v>17</v>
      </c>
      <c r="G1828" s="1" t="s">
        <v>34</v>
      </c>
      <c r="H1828" s="14" t="n">
        <v>1110101</v>
      </c>
      <c r="I1828" s="1" t="s">
        <v>35</v>
      </c>
      <c r="J1828" s="14" t="n">
        <v>1676400</v>
      </c>
      <c r="L1828" s="14" t="n">
        <v>1676400</v>
      </c>
      <c r="M1828" s="1" t="s">
        <v>36</v>
      </c>
      <c r="N1828" s="1" t="s">
        <v>37</v>
      </c>
      <c r="P1828" s="14" t="n">
        <v>113</v>
      </c>
      <c r="Q1828" s="1" t="s">
        <v>38</v>
      </c>
      <c r="R1828" s="1" t="s">
        <v>39</v>
      </c>
      <c r="S1828" s="14" t="n">
        <v>4210309</v>
      </c>
      <c r="T1828" s="1" t="s">
        <v>113</v>
      </c>
      <c r="U1828" s="16" t="n">
        <v>10</v>
      </c>
      <c r="W1828" s="16" t="n">
        <v>10</v>
      </c>
      <c r="X1828" s="1" t="s">
        <v>1480</v>
      </c>
      <c r="Z1828" s="1" t="str">
        <f aca="false">IF($T1828="","",IFERROR(INDEX('Resumo Grupos'!$AC$3:$AC$200,MATCH($T1828,'Resumo Grupos'!$AB$3:$AB$200,0)),"n/d"))</f>
        <v>Salários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46273</v>
      </c>
      <c r="C1829" s="15" t="n">
        <v>46273</v>
      </c>
      <c r="D1829" s="14" t="n">
        <v>0</v>
      </c>
      <c r="E1829" s="1" t="s">
        <v>33</v>
      </c>
      <c r="F1829" s="14" t="n">
        <v>17</v>
      </c>
      <c r="G1829" s="1" t="s">
        <v>34</v>
      </c>
      <c r="H1829" s="14" t="n">
        <v>1110101</v>
      </c>
      <c r="I1829" s="1" t="s">
        <v>35</v>
      </c>
      <c r="J1829" s="14" t="n">
        <v>1676401</v>
      </c>
      <c r="L1829" s="14" t="n">
        <v>1676401</v>
      </c>
      <c r="M1829" s="1" t="s">
        <v>36</v>
      </c>
      <c r="N1829" s="1" t="s">
        <v>37</v>
      </c>
      <c r="P1829" s="14" t="n">
        <v>113</v>
      </c>
      <c r="Q1829" s="1" t="s">
        <v>38</v>
      </c>
      <c r="R1829" s="1" t="s">
        <v>39</v>
      </c>
      <c r="S1829" s="14" t="n">
        <v>4210314</v>
      </c>
      <c r="T1829" s="1" t="s">
        <v>40</v>
      </c>
      <c r="U1829" s="16" t="n">
        <v>200</v>
      </c>
      <c r="W1829" s="16" t="n">
        <v>200</v>
      </c>
      <c r="X1829" s="1" t="s">
        <v>1577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46239</v>
      </c>
      <c r="C1830" s="15" t="n">
        <v>46273</v>
      </c>
      <c r="D1830" s="14" t="n">
        <v>1637</v>
      </c>
      <c r="E1830" s="1" t="s">
        <v>870</v>
      </c>
      <c r="F1830" s="14" t="n">
        <v>24</v>
      </c>
      <c r="G1830" s="1" t="s">
        <v>91</v>
      </c>
      <c r="H1830" s="14" t="n">
        <v>2110405</v>
      </c>
      <c r="I1830" s="1" t="s">
        <v>55</v>
      </c>
      <c r="J1830" s="14" t="n">
        <v>1503931</v>
      </c>
      <c r="L1830" s="14" t="n">
        <v>204198</v>
      </c>
      <c r="M1830" s="1" t="s">
        <v>36</v>
      </c>
      <c r="N1830" s="1" t="s">
        <v>50</v>
      </c>
      <c r="P1830" s="14" t="n">
        <v>113</v>
      </c>
      <c r="Q1830" s="1" t="s">
        <v>38</v>
      </c>
      <c r="R1830" s="1" t="s">
        <v>62</v>
      </c>
      <c r="S1830" s="14" t="n">
        <v>1130101</v>
      </c>
      <c r="T1830" s="1" t="s">
        <v>63</v>
      </c>
      <c r="U1830" s="16" t="n">
        <v>1184.7</v>
      </c>
      <c r="W1830" s="16" t="n">
        <v>1184.7</v>
      </c>
      <c r="X1830" s="1" t="s">
        <v>1578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CERVEJA ITAIPAVA 269ML</v>
      </c>
      <c r="AC1830" s="1" t="n">
        <v>1915876</v>
      </c>
    </row>
    <row r="1831" customFormat="false" ht="12.75" hidden="false" customHeight="true" outlineLevel="0" collapsed="false">
      <c r="A1831" s="14" t="n">
        <v>2</v>
      </c>
      <c r="B1831" s="15" t="n">
        <v>46244</v>
      </c>
      <c r="C1831" s="15" t="n">
        <v>46273</v>
      </c>
      <c r="D1831" s="14" t="n">
        <v>33</v>
      </c>
      <c r="E1831" s="1" t="s">
        <v>305</v>
      </c>
      <c r="F1831" s="14" t="n">
        <v>34</v>
      </c>
      <c r="G1831" s="1" t="s">
        <v>110</v>
      </c>
      <c r="H1831" s="14" t="n">
        <v>2110405</v>
      </c>
      <c r="I1831" s="1" t="s">
        <v>55</v>
      </c>
      <c r="J1831" s="14" t="n">
        <v>1530158</v>
      </c>
      <c r="L1831" s="14" t="n">
        <v>208205</v>
      </c>
      <c r="M1831" s="1" t="s">
        <v>36</v>
      </c>
      <c r="N1831" s="1" t="s">
        <v>50</v>
      </c>
      <c r="P1831" s="14" t="n">
        <v>101</v>
      </c>
      <c r="Q1831" s="1" t="s">
        <v>56</v>
      </c>
      <c r="R1831" s="1" t="s">
        <v>39</v>
      </c>
      <c r="S1831" s="14" t="n">
        <v>4210301</v>
      </c>
      <c r="T1831" s="1" t="s">
        <v>253</v>
      </c>
      <c r="U1831" s="16" t="n">
        <v>253.2</v>
      </c>
      <c r="W1831" s="16" t="n">
        <v>253.2</v>
      </c>
      <c r="X1831" s="1" t="s">
        <v>1579</v>
      </c>
      <c r="Z1831" s="1" t="str">
        <f aca="false">IF($T1831="","",IFERROR(INDEX('Resumo Grupos'!$AC$3:$AC$200,MATCH($T1831,'Resumo Grupos'!$AB$3:$AB$200,0)),"n/d"))</f>
        <v>Salários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4" t="n">
        <v>2</v>
      </c>
      <c r="B1832" s="15" t="n">
        <v>46251</v>
      </c>
      <c r="C1832" s="15" t="n">
        <v>46273</v>
      </c>
      <c r="D1832" s="14" t="n">
        <v>10017</v>
      </c>
      <c r="E1832" s="1" t="s">
        <v>184</v>
      </c>
      <c r="F1832" s="14" t="n">
        <v>24</v>
      </c>
      <c r="G1832" s="1" t="s">
        <v>91</v>
      </c>
      <c r="H1832" s="14" t="n">
        <v>2110405</v>
      </c>
      <c r="I1832" s="1" t="s">
        <v>55</v>
      </c>
      <c r="J1832" s="14" t="n">
        <v>1561245</v>
      </c>
      <c r="L1832" s="14" t="n">
        <v>212996</v>
      </c>
      <c r="M1832" s="1" t="s">
        <v>36</v>
      </c>
      <c r="N1832" s="1" t="s">
        <v>50</v>
      </c>
      <c r="P1832" s="14" t="n">
        <v>113</v>
      </c>
      <c r="Q1832" s="1" t="s">
        <v>38</v>
      </c>
      <c r="R1832" s="1" t="s">
        <v>62</v>
      </c>
      <c r="S1832" s="14" t="n">
        <v>1130101</v>
      </c>
      <c r="T1832" s="1" t="s">
        <v>63</v>
      </c>
      <c r="U1832" s="16" t="n">
        <v>599.85</v>
      </c>
      <c r="W1832" s="16" t="n">
        <v>599.85</v>
      </c>
      <c r="X1832" s="1" t="s">
        <v>1488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PAPEL HIGIENICO ALLE</v>
      </c>
      <c r="AC1832" s="1" t="n">
        <v>195597</v>
      </c>
    </row>
    <row r="1833" customFormat="false" ht="12.75" hidden="false" customHeight="true" outlineLevel="0" collapsed="false">
      <c r="A1833" s="14" t="n">
        <v>2</v>
      </c>
      <c r="B1833" s="15" t="n">
        <v>46252</v>
      </c>
      <c r="C1833" s="15" t="n">
        <v>46273</v>
      </c>
      <c r="D1833" s="14" t="n">
        <v>1697</v>
      </c>
      <c r="E1833" s="1" t="s">
        <v>775</v>
      </c>
      <c r="F1833" s="14" t="n">
        <v>24</v>
      </c>
      <c r="G1833" s="1" t="s">
        <v>91</v>
      </c>
      <c r="H1833" s="14" t="n">
        <v>2110405</v>
      </c>
      <c r="I1833" s="1" t="s">
        <v>55</v>
      </c>
      <c r="J1833" s="14" t="n">
        <v>1566729</v>
      </c>
      <c r="L1833" s="14" t="n">
        <v>213867</v>
      </c>
      <c r="M1833" s="1" t="s">
        <v>36</v>
      </c>
      <c r="N1833" s="1" t="s">
        <v>50</v>
      </c>
      <c r="P1833" s="14" t="n">
        <v>113</v>
      </c>
      <c r="Q1833" s="1" t="s">
        <v>38</v>
      </c>
      <c r="R1833" s="1" t="s">
        <v>62</v>
      </c>
      <c r="S1833" s="14" t="n">
        <v>1130101</v>
      </c>
      <c r="T1833" s="1" t="s">
        <v>63</v>
      </c>
      <c r="U1833" s="16" t="n">
        <v>584.64</v>
      </c>
      <c r="W1833" s="16" t="n">
        <v>584.64</v>
      </c>
      <c r="X1833" s="1" t="s">
        <v>1489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LEITE ITALAC DESN 1L</v>
      </c>
      <c r="AC1833" s="1" t="n">
        <v>211355</v>
      </c>
    </row>
    <row r="1834" customFormat="false" ht="12.75" hidden="false" customHeight="true" outlineLevel="0" collapsed="false">
      <c r="A1834" s="14" t="n">
        <v>2</v>
      </c>
      <c r="B1834" s="15" t="n">
        <v>46252</v>
      </c>
      <c r="C1834" s="15" t="n">
        <v>46273</v>
      </c>
      <c r="D1834" s="14" t="n">
        <v>1711</v>
      </c>
      <c r="E1834" s="1" t="s">
        <v>1491</v>
      </c>
      <c r="F1834" s="14" t="n">
        <v>24</v>
      </c>
      <c r="G1834" s="1" t="s">
        <v>91</v>
      </c>
      <c r="H1834" s="14" t="n">
        <v>2110405</v>
      </c>
      <c r="I1834" s="1" t="s">
        <v>55</v>
      </c>
      <c r="J1834" s="14" t="n">
        <v>1568092</v>
      </c>
      <c r="L1834" s="14" t="n">
        <v>214110</v>
      </c>
      <c r="M1834" s="1" t="s">
        <v>36</v>
      </c>
      <c r="N1834" s="1" t="s">
        <v>50</v>
      </c>
      <c r="P1834" s="14" t="n">
        <v>113</v>
      </c>
      <c r="Q1834" s="1" t="s">
        <v>38</v>
      </c>
      <c r="R1834" s="1" t="s">
        <v>62</v>
      </c>
      <c r="S1834" s="14" t="n">
        <v>1130101</v>
      </c>
      <c r="T1834" s="1" t="s">
        <v>63</v>
      </c>
      <c r="U1834" s="16" t="n">
        <v>645.71</v>
      </c>
      <c r="W1834" s="16" t="n">
        <v>645.71</v>
      </c>
      <c r="X1834" s="1" t="s">
        <v>1492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CAD BROCH UNIV COST</v>
      </c>
      <c r="AC1834" s="1" t="n">
        <v>160332</v>
      </c>
    </row>
    <row r="1835" customFormat="false" ht="12.75" hidden="false" customHeight="true" outlineLevel="0" collapsed="false">
      <c r="A1835" s="14" t="n">
        <v>2</v>
      </c>
      <c r="B1835" s="15" t="n">
        <v>46253</v>
      </c>
      <c r="C1835" s="15" t="n">
        <v>46273</v>
      </c>
      <c r="D1835" s="14" t="n">
        <v>1708</v>
      </c>
      <c r="E1835" s="1" t="s">
        <v>269</v>
      </c>
      <c r="F1835" s="14" t="n">
        <v>24</v>
      </c>
      <c r="G1835" s="1" t="s">
        <v>91</v>
      </c>
      <c r="H1835" s="14" t="n">
        <v>2110405</v>
      </c>
      <c r="I1835" s="1" t="s">
        <v>55</v>
      </c>
      <c r="J1835" s="14" t="n">
        <v>1572971</v>
      </c>
      <c r="L1835" s="14" t="n">
        <v>214927</v>
      </c>
      <c r="M1835" s="1" t="s">
        <v>36</v>
      </c>
      <c r="N1835" s="1" t="s">
        <v>50</v>
      </c>
      <c r="P1835" s="14" t="n">
        <v>113</v>
      </c>
      <c r="Q1835" s="1" t="s">
        <v>38</v>
      </c>
      <c r="R1835" s="1" t="s">
        <v>62</v>
      </c>
      <c r="S1835" s="14" t="n">
        <v>1130101</v>
      </c>
      <c r="T1835" s="1" t="s">
        <v>63</v>
      </c>
      <c r="U1835" s="16" t="n">
        <v>548.18</v>
      </c>
      <c r="W1835" s="16" t="n">
        <v>548.18</v>
      </c>
      <c r="X1835" s="1" t="s">
        <v>1494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DISQUETI 18G</v>
      </c>
      <c r="AC1835" s="1" t="n">
        <v>265359</v>
      </c>
    </row>
    <row r="1836" customFormat="false" ht="12.75" hidden="false" customHeight="true" outlineLevel="0" collapsed="false">
      <c r="A1836" s="14" t="n">
        <v>2</v>
      </c>
      <c r="B1836" s="15" t="n">
        <v>46254</v>
      </c>
      <c r="C1836" s="15" t="n">
        <v>46273</v>
      </c>
      <c r="D1836" s="14" t="n">
        <v>967</v>
      </c>
      <c r="E1836" s="1" t="s">
        <v>1495</v>
      </c>
      <c r="F1836" s="14" t="n">
        <v>24</v>
      </c>
      <c r="G1836" s="1" t="s">
        <v>91</v>
      </c>
      <c r="H1836" s="14" t="n">
        <v>2110405</v>
      </c>
      <c r="I1836" s="1" t="s">
        <v>55</v>
      </c>
      <c r="J1836" s="14" t="n">
        <v>1576162</v>
      </c>
      <c r="L1836" s="14" t="n">
        <v>215378</v>
      </c>
      <c r="M1836" s="1" t="s">
        <v>36</v>
      </c>
      <c r="N1836" s="1" t="s">
        <v>50</v>
      </c>
      <c r="P1836" s="14" t="n">
        <v>113</v>
      </c>
      <c r="Q1836" s="1" t="s">
        <v>38</v>
      </c>
      <c r="R1836" s="1" t="s">
        <v>62</v>
      </c>
      <c r="S1836" s="14" t="n">
        <v>1130101</v>
      </c>
      <c r="T1836" s="1" t="s">
        <v>63</v>
      </c>
      <c r="U1836" s="16" t="n">
        <v>424</v>
      </c>
      <c r="W1836" s="16" t="n">
        <v>424</v>
      </c>
      <c r="X1836" s="1" t="s">
        <v>1496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COROTE LIMÃO 50ML</v>
      </c>
      <c r="AC1836" s="1" t="n">
        <v>37213</v>
      </c>
    </row>
    <row r="1837" customFormat="false" ht="12.75" hidden="false" customHeight="true" outlineLevel="0" collapsed="false">
      <c r="A1837" s="14" t="n">
        <v>2</v>
      </c>
      <c r="B1837" s="15" t="n">
        <v>46259</v>
      </c>
      <c r="C1837" s="15" t="n">
        <v>46273</v>
      </c>
      <c r="D1837" s="14" t="n">
        <v>1705</v>
      </c>
      <c r="E1837" s="1" t="s">
        <v>131</v>
      </c>
      <c r="F1837" s="14" t="n">
        <v>24</v>
      </c>
      <c r="G1837" s="1" t="s">
        <v>91</v>
      </c>
      <c r="H1837" s="14" t="n">
        <v>2110405</v>
      </c>
      <c r="I1837" s="1" t="s">
        <v>55</v>
      </c>
      <c r="J1837" s="14" t="n">
        <v>1600068</v>
      </c>
      <c r="L1837" s="14" t="n">
        <v>219099</v>
      </c>
      <c r="M1837" s="1" t="s">
        <v>36</v>
      </c>
      <c r="N1837" s="1" t="s">
        <v>50</v>
      </c>
      <c r="P1837" s="14" t="n">
        <v>113</v>
      </c>
      <c r="Q1837" s="1" t="s">
        <v>38</v>
      </c>
      <c r="R1837" s="1" t="s">
        <v>62</v>
      </c>
      <c r="S1837" s="14" t="n">
        <v>1130101</v>
      </c>
      <c r="T1837" s="1" t="s">
        <v>63</v>
      </c>
      <c r="U1837" s="16" t="n">
        <v>639.05</v>
      </c>
      <c r="W1837" s="16" t="n">
        <v>639.05</v>
      </c>
      <c r="X1837" s="1" t="s">
        <v>1580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CERVEJA KAISER LATA</v>
      </c>
      <c r="AC1837" s="1" t="n">
        <v>1262093</v>
      </c>
    </row>
    <row r="1838" customFormat="false" ht="12.75" hidden="false" customHeight="true" outlineLevel="0" collapsed="false">
      <c r="A1838" s="14" t="n">
        <v>2</v>
      </c>
      <c r="B1838" s="15" t="n">
        <v>46259</v>
      </c>
      <c r="C1838" s="15" t="n">
        <v>46273</v>
      </c>
      <c r="D1838" s="14" t="n">
        <v>1705</v>
      </c>
      <c r="E1838" s="1" t="s">
        <v>131</v>
      </c>
      <c r="F1838" s="14" t="n">
        <v>24</v>
      </c>
      <c r="G1838" s="1" t="s">
        <v>91</v>
      </c>
      <c r="H1838" s="14" t="n">
        <v>2110405</v>
      </c>
      <c r="I1838" s="1" t="s">
        <v>55</v>
      </c>
      <c r="J1838" s="14" t="n">
        <v>1600077</v>
      </c>
      <c r="L1838" s="14" t="n">
        <v>219102</v>
      </c>
      <c r="M1838" s="1" t="s">
        <v>36</v>
      </c>
      <c r="N1838" s="1" t="s">
        <v>50</v>
      </c>
      <c r="P1838" s="14" t="n">
        <v>113</v>
      </c>
      <c r="Q1838" s="1" t="s">
        <v>38</v>
      </c>
      <c r="R1838" s="1" t="s">
        <v>62</v>
      </c>
      <c r="S1838" s="14" t="n">
        <v>1130101</v>
      </c>
      <c r="T1838" s="1" t="s">
        <v>63</v>
      </c>
      <c r="U1838" s="16" t="n">
        <v>3064.41</v>
      </c>
      <c r="W1838" s="16" t="n">
        <v>3064.41</v>
      </c>
      <c r="X1838" s="1" t="s">
        <v>1581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REFRI. FANTA UVA 1,5</v>
      </c>
      <c r="AC1838" s="1" t="n">
        <v>2004983</v>
      </c>
    </row>
    <row r="1839" customFormat="false" ht="12.75" hidden="false" customHeight="true" outlineLevel="0" collapsed="false">
      <c r="A1839" s="14" t="n">
        <v>2</v>
      </c>
      <c r="B1839" s="15" t="n">
        <v>46259</v>
      </c>
      <c r="C1839" s="15" t="n">
        <v>46273</v>
      </c>
      <c r="D1839" s="14" t="n">
        <v>10009</v>
      </c>
      <c r="E1839" s="1" t="s">
        <v>469</v>
      </c>
      <c r="F1839" s="14" t="n">
        <v>24</v>
      </c>
      <c r="G1839" s="1" t="s">
        <v>91</v>
      </c>
      <c r="H1839" s="14" t="n">
        <v>2110405</v>
      </c>
      <c r="I1839" s="1" t="s">
        <v>55</v>
      </c>
      <c r="J1839" s="14" t="n">
        <v>1600144</v>
      </c>
      <c r="L1839" s="14" t="n">
        <v>219111</v>
      </c>
      <c r="M1839" s="1" t="s">
        <v>36</v>
      </c>
      <c r="N1839" s="1" t="s">
        <v>50</v>
      </c>
      <c r="P1839" s="14" t="n">
        <v>113</v>
      </c>
      <c r="Q1839" s="1" t="s">
        <v>38</v>
      </c>
      <c r="R1839" s="1" t="s">
        <v>62</v>
      </c>
      <c r="S1839" s="14" t="n">
        <v>1130101</v>
      </c>
      <c r="T1839" s="1" t="s">
        <v>63</v>
      </c>
      <c r="U1839" s="16" t="n">
        <v>1509.12</v>
      </c>
      <c r="W1839" s="16" t="n">
        <v>1509.12</v>
      </c>
      <c r="X1839" s="1" t="s">
        <v>1582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PRESTIGIO 33G</v>
      </c>
      <c r="AC1839" s="1" t="n">
        <v>1442202</v>
      </c>
    </row>
    <row r="1840" customFormat="false" ht="12.75" hidden="false" customHeight="true" outlineLevel="0" collapsed="false">
      <c r="A1840" s="14" t="n">
        <v>2</v>
      </c>
      <c r="B1840" s="15" t="n">
        <v>46259</v>
      </c>
      <c r="C1840" s="15" t="n">
        <v>46273</v>
      </c>
      <c r="D1840" s="14" t="n">
        <v>10009</v>
      </c>
      <c r="E1840" s="1" t="s">
        <v>469</v>
      </c>
      <c r="F1840" s="14" t="n">
        <v>24</v>
      </c>
      <c r="G1840" s="1" t="s">
        <v>91</v>
      </c>
      <c r="H1840" s="14" t="n">
        <v>2110405</v>
      </c>
      <c r="I1840" s="1" t="s">
        <v>55</v>
      </c>
      <c r="J1840" s="14" t="n">
        <v>1600168</v>
      </c>
      <c r="L1840" s="14" t="n">
        <v>219115</v>
      </c>
      <c r="M1840" s="1" t="s">
        <v>36</v>
      </c>
      <c r="N1840" s="1" t="s">
        <v>50</v>
      </c>
      <c r="P1840" s="14" t="n">
        <v>113</v>
      </c>
      <c r="Q1840" s="1" t="s">
        <v>38</v>
      </c>
      <c r="R1840" s="1" t="s">
        <v>62</v>
      </c>
      <c r="S1840" s="14" t="n">
        <v>1130101</v>
      </c>
      <c r="T1840" s="1" t="s">
        <v>63</v>
      </c>
      <c r="U1840" s="16" t="n">
        <v>202.95</v>
      </c>
      <c r="W1840" s="16" t="n">
        <v>202.95</v>
      </c>
      <c r="X1840" s="1" t="s">
        <v>1583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TEMP MAGGI FONDO120G</v>
      </c>
      <c r="AC1840" s="1" t="n">
        <v>1441732</v>
      </c>
    </row>
    <row r="1841" customFormat="false" ht="12.75" hidden="false" customHeight="true" outlineLevel="0" collapsed="false">
      <c r="A1841" s="14" t="n">
        <v>2</v>
      </c>
      <c r="B1841" s="15" t="n">
        <v>46260</v>
      </c>
      <c r="C1841" s="15" t="n">
        <v>46273</v>
      </c>
      <c r="D1841" s="14" t="n">
        <v>1601</v>
      </c>
      <c r="E1841" s="1" t="s">
        <v>192</v>
      </c>
      <c r="F1841" s="14" t="n">
        <v>24</v>
      </c>
      <c r="G1841" s="1" t="s">
        <v>91</v>
      </c>
      <c r="H1841" s="14" t="n">
        <v>2110405</v>
      </c>
      <c r="I1841" s="1" t="s">
        <v>55</v>
      </c>
      <c r="J1841" s="14" t="n">
        <v>1603992</v>
      </c>
      <c r="L1841" s="14" t="n">
        <v>219684</v>
      </c>
      <c r="M1841" s="1" t="s">
        <v>36</v>
      </c>
      <c r="N1841" s="1" t="s">
        <v>50</v>
      </c>
      <c r="P1841" s="14" t="n">
        <v>113</v>
      </c>
      <c r="Q1841" s="1" t="s">
        <v>38</v>
      </c>
      <c r="R1841" s="1" t="s">
        <v>62</v>
      </c>
      <c r="S1841" s="14" t="n">
        <v>1130101</v>
      </c>
      <c r="T1841" s="1" t="s">
        <v>63</v>
      </c>
      <c r="U1841" s="16" t="n">
        <v>843.65</v>
      </c>
      <c r="W1841" s="16" t="n">
        <v>843.65</v>
      </c>
      <c r="X1841" s="1" t="s">
        <v>1584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HEINZ YELLOW MUSTARD</v>
      </c>
      <c r="AC1841" s="1" t="n">
        <v>866347</v>
      </c>
    </row>
    <row r="1842" customFormat="false" ht="12.75" hidden="false" customHeight="true" outlineLevel="0" collapsed="false">
      <c r="A1842" s="14" t="n">
        <v>2</v>
      </c>
      <c r="B1842" s="15" t="n">
        <v>46260</v>
      </c>
      <c r="C1842" s="15" t="n">
        <v>46273</v>
      </c>
      <c r="D1842" s="14" t="n">
        <v>794</v>
      </c>
      <c r="E1842" s="1" t="s">
        <v>343</v>
      </c>
      <c r="F1842" s="14" t="n">
        <v>24</v>
      </c>
      <c r="G1842" s="1" t="s">
        <v>91</v>
      </c>
      <c r="H1842" s="14" t="n">
        <v>2110405</v>
      </c>
      <c r="I1842" s="1" t="s">
        <v>55</v>
      </c>
      <c r="J1842" s="14" t="n">
        <v>1604320</v>
      </c>
      <c r="L1842" s="14" t="n">
        <v>219749</v>
      </c>
      <c r="M1842" s="1" t="s">
        <v>36</v>
      </c>
      <c r="N1842" s="1" t="s">
        <v>50</v>
      </c>
      <c r="P1842" s="14" t="n">
        <v>113</v>
      </c>
      <c r="Q1842" s="1" t="s">
        <v>38</v>
      </c>
      <c r="R1842" s="1" t="s">
        <v>62</v>
      </c>
      <c r="S1842" s="14" t="n">
        <v>1130101</v>
      </c>
      <c r="T1842" s="1" t="s">
        <v>63</v>
      </c>
      <c r="U1842" s="16" t="n">
        <v>873.08</v>
      </c>
      <c r="W1842" s="16" t="n">
        <v>873.08</v>
      </c>
      <c r="X1842" s="1" t="s">
        <v>1585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RODO M 30CM CONDOR</v>
      </c>
      <c r="AC1842" s="1" t="n">
        <v>8744</v>
      </c>
    </row>
    <row r="1843" customFormat="false" ht="12.75" hidden="false" customHeight="true" outlineLevel="0" collapsed="false">
      <c r="A1843" s="14" t="n">
        <v>2</v>
      </c>
      <c r="B1843" s="15" t="n">
        <v>46273</v>
      </c>
      <c r="C1843" s="15" t="n">
        <v>46273</v>
      </c>
      <c r="D1843" s="14" t="n">
        <v>642</v>
      </c>
      <c r="E1843" s="1" t="s">
        <v>144</v>
      </c>
      <c r="F1843" s="14" t="n">
        <v>24</v>
      </c>
      <c r="G1843" s="1" t="s">
        <v>91</v>
      </c>
      <c r="H1843" s="14" t="n">
        <v>2110405</v>
      </c>
      <c r="I1843" s="1" t="s">
        <v>55</v>
      </c>
      <c r="J1843" s="14" t="n">
        <v>1672490</v>
      </c>
      <c r="L1843" s="14" t="n">
        <v>229254</v>
      </c>
      <c r="M1843" s="1" t="s">
        <v>36</v>
      </c>
      <c r="N1843" s="1" t="s">
        <v>50</v>
      </c>
      <c r="P1843" s="14" t="n">
        <v>113</v>
      </c>
      <c r="Q1843" s="1" t="s">
        <v>38</v>
      </c>
      <c r="R1843" s="1" t="s">
        <v>62</v>
      </c>
      <c r="S1843" s="14" t="n">
        <v>1130101</v>
      </c>
      <c r="T1843" s="1" t="s">
        <v>63</v>
      </c>
      <c r="U1843" s="16" t="n">
        <v>132</v>
      </c>
      <c r="W1843" s="16" t="n">
        <v>132</v>
      </c>
      <c r="X1843" s="1" t="s">
        <v>1586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BOLO BLOOM 600G</v>
      </c>
      <c r="AC1843" s="1" t="n">
        <v>644</v>
      </c>
    </row>
    <row r="1844" customFormat="false" ht="12.75" hidden="false" customHeight="true" outlineLevel="0" collapsed="false">
      <c r="A1844" s="14" t="n">
        <v>2</v>
      </c>
      <c r="B1844" s="15" t="n">
        <v>46265</v>
      </c>
      <c r="C1844" s="15" t="n">
        <v>46273</v>
      </c>
      <c r="D1844" s="14" t="n">
        <v>1196</v>
      </c>
      <c r="E1844" s="1" t="s">
        <v>1423</v>
      </c>
      <c r="F1844" s="14" t="n">
        <v>24</v>
      </c>
      <c r="G1844" s="1" t="s">
        <v>91</v>
      </c>
      <c r="H1844" s="14" t="n">
        <v>2110405</v>
      </c>
      <c r="I1844" s="1" t="s">
        <v>55</v>
      </c>
      <c r="J1844" s="14" t="n">
        <v>1629256</v>
      </c>
      <c r="L1844" s="14" t="n">
        <v>223466</v>
      </c>
      <c r="M1844" s="1" t="s">
        <v>36</v>
      </c>
      <c r="N1844" s="1" t="s">
        <v>50</v>
      </c>
      <c r="P1844" s="14" t="n">
        <v>113</v>
      </c>
      <c r="Q1844" s="1" t="s">
        <v>38</v>
      </c>
      <c r="R1844" s="1" t="s">
        <v>62</v>
      </c>
      <c r="S1844" s="14" t="n">
        <v>1130101</v>
      </c>
      <c r="T1844" s="1" t="s">
        <v>63</v>
      </c>
      <c r="U1844" s="16" t="n">
        <v>410</v>
      </c>
      <c r="W1844" s="16" t="n">
        <v>410</v>
      </c>
      <c r="X1844" s="1" t="s">
        <v>1587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ACUCAR CRISTAL DOCE TODO DIA 30X1KG</v>
      </c>
      <c r="AC1844" s="1" t="n">
        <v>13095</v>
      </c>
    </row>
    <row r="1845" customFormat="false" ht="12.75" hidden="false" customHeight="true" outlineLevel="0" collapsed="false">
      <c r="A1845" s="14" t="n">
        <v>2</v>
      </c>
      <c r="B1845" s="15" t="n">
        <v>46265</v>
      </c>
      <c r="C1845" s="15" t="n">
        <v>46273</v>
      </c>
      <c r="D1845" s="14" t="n">
        <v>1621</v>
      </c>
      <c r="E1845" s="1" t="s">
        <v>235</v>
      </c>
      <c r="F1845" s="14" t="n">
        <v>24</v>
      </c>
      <c r="G1845" s="1" t="s">
        <v>91</v>
      </c>
      <c r="H1845" s="14" t="n">
        <v>2110405</v>
      </c>
      <c r="I1845" s="1" t="s">
        <v>55</v>
      </c>
      <c r="J1845" s="14" t="n">
        <v>1630703</v>
      </c>
      <c r="L1845" s="14" t="n">
        <v>223795</v>
      </c>
      <c r="M1845" s="1" t="s">
        <v>36</v>
      </c>
      <c r="N1845" s="1" t="s">
        <v>50</v>
      </c>
      <c r="P1845" s="14" t="n">
        <v>113</v>
      </c>
      <c r="Q1845" s="1" t="s">
        <v>38</v>
      </c>
      <c r="R1845" s="1" t="s">
        <v>62</v>
      </c>
      <c r="S1845" s="14" t="n">
        <v>1130101</v>
      </c>
      <c r="T1845" s="1" t="s">
        <v>63</v>
      </c>
      <c r="U1845" s="16" t="n">
        <v>1825.37</v>
      </c>
      <c r="W1845" s="16" t="n">
        <v>1825.37</v>
      </c>
      <c r="X1845" s="1" t="s">
        <v>1588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CERVEJANTARCTIC 1L</v>
      </c>
      <c r="AC1845" s="1" t="n">
        <v>982558</v>
      </c>
    </row>
    <row r="1846" customFormat="false" ht="12.75" hidden="false" customHeight="true" outlineLevel="0" collapsed="false">
      <c r="A1846" s="14" t="n">
        <v>2</v>
      </c>
      <c r="B1846" s="15" t="n">
        <v>46266</v>
      </c>
      <c r="C1846" s="15" t="n">
        <v>46273</v>
      </c>
      <c r="D1846" s="14" t="n">
        <v>1642</v>
      </c>
      <c r="E1846" s="1" t="s">
        <v>233</v>
      </c>
      <c r="F1846" s="14" t="n">
        <v>24</v>
      </c>
      <c r="G1846" s="1" t="s">
        <v>91</v>
      </c>
      <c r="H1846" s="14" t="n">
        <v>2110405</v>
      </c>
      <c r="I1846" s="1" t="s">
        <v>55</v>
      </c>
      <c r="J1846" s="14" t="n">
        <v>1633903</v>
      </c>
      <c r="L1846" s="14" t="n">
        <v>224228</v>
      </c>
      <c r="M1846" s="1" t="s">
        <v>36</v>
      </c>
      <c r="N1846" s="1" t="s">
        <v>50</v>
      </c>
      <c r="P1846" s="14" t="n">
        <v>113</v>
      </c>
      <c r="Q1846" s="1" t="s">
        <v>38</v>
      </c>
      <c r="R1846" s="1" t="s">
        <v>62</v>
      </c>
      <c r="S1846" s="14" t="n">
        <v>1130101</v>
      </c>
      <c r="T1846" s="1" t="s">
        <v>63</v>
      </c>
      <c r="U1846" s="16" t="n">
        <v>492.29</v>
      </c>
      <c r="W1846" s="16" t="n">
        <v>492.29</v>
      </c>
      <c r="X1846" s="1" t="s">
        <v>1589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PAO DE FORMA BROTHER</v>
      </c>
      <c r="AC1846" s="1" t="n">
        <v>1039683</v>
      </c>
    </row>
    <row r="1847" customFormat="false" ht="12.75" hidden="false" customHeight="true" outlineLevel="0" collapsed="false">
      <c r="A1847" s="14" t="n">
        <v>2</v>
      </c>
      <c r="B1847" s="15" t="n">
        <v>46266</v>
      </c>
      <c r="C1847" s="15" t="n">
        <v>46273</v>
      </c>
      <c r="D1847" s="14" t="n">
        <v>560</v>
      </c>
      <c r="E1847" s="1" t="s">
        <v>451</v>
      </c>
      <c r="F1847" s="14" t="n">
        <v>24</v>
      </c>
      <c r="G1847" s="1" t="s">
        <v>91</v>
      </c>
      <c r="H1847" s="14" t="n">
        <v>2110405</v>
      </c>
      <c r="I1847" s="1" t="s">
        <v>55</v>
      </c>
      <c r="J1847" s="14" t="n">
        <v>1635028</v>
      </c>
      <c r="L1847" s="14" t="n">
        <v>224552</v>
      </c>
      <c r="M1847" s="1" t="s">
        <v>36</v>
      </c>
      <c r="N1847" s="1" t="s">
        <v>50</v>
      </c>
      <c r="P1847" s="14" t="n">
        <v>113</v>
      </c>
      <c r="Q1847" s="1" t="s">
        <v>38</v>
      </c>
      <c r="R1847" s="1" t="s">
        <v>62</v>
      </c>
      <c r="S1847" s="14" t="n">
        <v>1130101</v>
      </c>
      <c r="T1847" s="1" t="s">
        <v>63</v>
      </c>
      <c r="U1847" s="16" t="n">
        <v>250</v>
      </c>
      <c r="W1847" s="16" t="n">
        <v>250</v>
      </c>
      <c r="X1847" s="1" t="s">
        <v>1590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BISCOITOS DA MARIA S</v>
      </c>
      <c r="AC1847" s="1" t="n">
        <v>2142</v>
      </c>
    </row>
    <row r="1848" customFormat="false" ht="12.75" hidden="false" customHeight="true" outlineLevel="0" collapsed="false">
      <c r="A1848" s="14" t="n">
        <v>2</v>
      </c>
      <c r="B1848" s="15" t="n">
        <v>46266</v>
      </c>
      <c r="C1848" s="15" t="n">
        <v>46273</v>
      </c>
      <c r="D1848" s="14" t="n">
        <v>1699</v>
      </c>
      <c r="E1848" s="1" t="s">
        <v>231</v>
      </c>
      <c r="F1848" s="14" t="n">
        <v>24</v>
      </c>
      <c r="G1848" s="1" t="s">
        <v>91</v>
      </c>
      <c r="H1848" s="14" t="n">
        <v>2110405</v>
      </c>
      <c r="I1848" s="1" t="s">
        <v>55</v>
      </c>
      <c r="J1848" s="14" t="n">
        <v>1635345</v>
      </c>
      <c r="L1848" s="14" t="n">
        <v>224604</v>
      </c>
      <c r="M1848" s="1" t="s">
        <v>36</v>
      </c>
      <c r="N1848" s="1" t="s">
        <v>50</v>
      </c>
      <c r="P1848" s="14" t="n">
        <v>113</v>
      </c>
      <c r="Q1848" s="1" t="s">
        <v>38</v>
      </c>
      <c r="R1848" s="1" t="s">
        <v>62</v>
      </c>
      <c r="S1848" s="14" t="n">
        <v>1130101</v>
      </c>
      <c r="T1848" s="1" t="s">
        <v>63</v>
      </c>
      <c r="U1848" s="16" t="n">
        <v>658.8</v>
      </c>
      <c r="W1848" s="16" t="n">
        <v>658.8</v>
      </c>
      <c r="X1848" s="1" t="s">
        <v>1471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SUCO JANDAI CAJU500M</v>
      </c>
      <c r="AC1848" s="1" t="n">
        <v>311270</v>
      </c>
    </row>
    <row r="1849" customFormat="false" ht="12.75" hidden="false" customHeight="true" outlineLevel="0" collapsed="false">
      <c r="A1849" s="14" t="n">
        <v>2</v>
      </c>
      <c r="B1849" s="15" t="n">
        <v>46267</v>
      </c>
      <c r="C1849" s="15" t="n">
        <v>46273</v>
      </c>
      <c r="D1849" s="14" t="n">
        <v>1625</v>
      </c>
      <c r="E1849" s="1" t="s">
        <v>272</v>
      </c>
      <c r="F1849" s="14" t="n">
        <v>24</v>
      </c>
      <c r="G1849" s="1" t="s">
        <v>91</v>
      </c>
      <c r="H1849" s="14" t="n">
        <v>2110405</v>
      </c>
      <c r="I1849" s="1" t="s">
        <v>55</v>
      </c>
      <c r="J1849" s="14" t="n">
        <v>1638627</v>
      </c>
      <c r="L1849" s="14" t="n">
        <v>225125</v>
      </c>
      <c r="M1849" s="1" t="s">
        <v>36</v>
      </c>
      <c r="N1849" s="1" t="s">
        <v>50</v>
      </c>
      <c r="P1849" s="14" t="n">
        <v>113</v>
      </c>
      <c r="Q1849" s="1" t="s">
        <v>38</v>
      </c>
      <c r="R1849" s="1" t="s">
        <v>62</v>
      </c>
      <c r="S1849" s="14" t="n">
        <v>1130101</v>
      </c>
      <c r="T1849" s="1" t="s">
        <v>63</v>
      </c>
      <c r="U1849" s="16" t="n">
        <v>4886.4</v>
      </c>
      <c r="W1849" s="16" t="n">
        <v>4886.4</v>
      </c>
      <c r="X1849" s="1" t="s">
        <v>1591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TRASEIRO DE BOI L1</v>
      </c>
      <c r="AC1849" s="1" t="n">
        <v>15237</v>
      </c>
    </row>
    <row r="1850" customFormat="false" ht="12.75" hidden="false" customHeight="true" outlineLevel="0" collapsed="false">
      <c r="A1850" s="14" t="n">
        <v>2</v>
      </c>
      <c r="B1850" s="15" t="n">
        <v>46268</v>
      </c>
      <c r="C1850" s="15" t="n">
        <v>46273</v>
      </c>
      <c r="D1850" s="14" t="n">
        <v>1328</v>
      </c>
      <c r="E1850" s="1" t="s">
        <v>105</v>
      </c>
      <c r="F1850" s="14" t="n">
        <v>24</v>
      </c>
      <c r="G1850" s="1" t="s">
        <v>91</v>
      </c>
      <c r="H1850" s="14" t="n">
        <v>2110405</v>
      </c>
      <c r="I1850" s="1" t="s">
        <v>55</v>
      </c>
      <c r="J1850" s="14" t="n">
        <v>1646208</v>
      </c>
      <c r="L1850" s="14" t="n">
        <v>225890</v>
      </c>
      <c r="M1850" s="1" t="s">
        <v>36</v>
      </c>
      <c r="N1850" s="1" t="s">
        <v>50</v>
      </c>
      <c r="P1850" s="14" t="n">
        <v>113</v>
      </c>
      <c r="Q1850" s="1" t="s">
        <v>38</v>
      </c>
      <c r="R1850" s="1" t="s">
        <v>62</v>
      </c>
      <c r="S1850" s="14" t="n">
        <v>1130101</v>
      </c>
      <c r="T1850" s="1" t="s">
        <v>63</v>
      </c>
      <c r="U1850" s="16" t="n">
        <v>133.5</v>
      </c>
      <c r="W1850" s="16" t="n">
        <v>133.5</v>
      </c>
      <c r="X1850" s="1" t="s">
        <v>1592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PAO DE KIKAO 10</v>
      </c>
      <c r="AC1850" s="1" t="n">
        <v>4523</v>
      </c>
    </row>
    <row r="1851" customFormat="false" ht="12.75" hidden="false" customHeight="true" outlineLevel="0" collapsed="false">
      <c r="A1851" s="14" t="n">
        <v>2</v>
      </c>
      <c r="B1851" s="15" t="n">
        <v>46269</v>
      </c>
      <c r="C1851" s="15" t="n">
        <v>46273</v>
      </c>
      <c r="D1851" s="14" t="n">
        <v>10035</v>
      </c>
      <c r="E1851" s="1" t="s">
        <v>109</v>
      </c>
      <c r="F1851" s="14" t="n">
        <v>34</v>
      </c>
      <c r="G1851" s="1" t="s">
        <v>110</v>
      </c>
      <c r="H1851" s="14" t="n">
        <v>2110405</v>
      </c>
      <c r="I1851" s="1" t="s">
        <v>55</v>
      </c>
      <c r="J1851" s="14" t="n">
        <v>1651836</v>
      </c>
      <c r="L1851" s="14" t="n">
        <v>226891</v>
      </c>
      <c r="M1851" s="1" t="s">
        <v>36</v>
      </c>
      <c r="N1851" s="1" t="s">
        <v>50</v>
      </c>
      <c r="P1851" s="14" t="n">
        <v>113</v>
      </c>
      <c r="Q1851" s="1" t="s">
        <v>38</v>
      </c>
      <c r="R1851" s="1" t="s">
        <v>62</v>
      </c>
      <c r="S1851" s="14" t="n">
        <v>1130101</v>
      </c>
      <c r="T1851" s="1" t="s">
        <v>63</v>
      </c>
      <c r="U1851" s="16" t="n">
        <v>177.5</v>
      </c>
      <c r="W1851" s="16" t="n">
        <v>177.5</v>
      </c>
      <c r="X1851" s="1" t="s">
        <v>1593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CARVAO VEGETAL 3KG</v>
      </c>
      <c r="AC1851" s="1" t="n">
        <v>427</v>
      </c>
    </row>
    <row r="1852" customFormat="false" ht="12.75" hidden="false" customHeight="true" outlineLevel="0" collapsed="false">
      <c r="A1852" s="14" t="n">
        <v>2</v>
      </c>
      <c r="B1852" s="15" t="n">
        <v>46273</v>
      </c>
      <c r="C1852" s="15" t="n">
        <v>46273</v>
      </c>
      <c r="D1852" s="14" t="n">
        <v>48</v>
      </c>
      <c r="E1852" s="1" t="s">
        <v>146</v>
      </c>
      <c r="F1852" s="14" t="n">
        <v>13</v>
      </c>
      <c r="G1852" s="1" t="s">
        <v>147</v>
      </c>
      <c r="H1852" s="14" t="n">
        <v>2110101</v>
      </c>
      <c r="I1852" s="1" t="s">
        <v>48</v>
      </c>
      <c r="J1852" s="14" t="n">
        <v>1673597</v>
      </c>
      <c r="L1852" s="14" t="n">
        <v>2660</v>
      </c>
      <c r="M1852" s="1" t="s">
        <v>36</v>
      </c>
      <c r="N1852" s="1" t="s">
        <v>68</v>
      </c>
      <c r="P1852" s="14" t="n">
        <v>113</v>
      </c>
      <c r="Q1852" s="1" t="s">
        <v>38</v>
      </c>
      <c r="R1852" s="1" t="s">
        <v>62</v>
      </c>
      <c r="S1852" s="14" t="n">
        <v>1130101</v>
      </c>
      <c r="T1852" s="1" t="s">
        <v>63</v>
      </c>
      <c r="U1852" s="16" t="n">
        <v>300</v>
      </c>
      <c r="W1852" s="16" t="n">
        <v>300</v>
      </c>
      <c r="X1852" s="1" t="s">
        <v>1594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46273</v>
      </c>
      <c r="C1853" s="15" t="n">
        <v>46273</v>
      </c>
      <c r="D1853" s="14" t="n">
        <v>48</v>
      </c>
      <c r="E1853" s="1" t="s">
        <v>146</v>
      </c>
      <c r="F1853" s="14" t="n">
        <v>34</v>
      </c>
      <c r="G1853" s="1" t="s">
        <v>110</v>
      </c>
      <c r="H1853" s="14" t="n">
        <v>2110101</v>
      </c>
      <c r="I1853" s="1" t="s">
        <v>48</v>
      </c>
      <c r="J1853" s="14" t="n">
        <v>1673635</v>
      </c>
      <c r="L1853" s="14" t="n">
        <v>2661</v>
      </c>
      <c r="M1853" s="1" t="s">
        <v>36</v>
      </c>
      <c r="N1853" s="1" t="s">
        <v>68</v>
      </c>
      <c r="P1853" s="14" t="n">
        <v>113</v>
      </c>
      <c r="Q1853" s="1" t="s">
        <v>38</v>
      </c>
      <c r="R1853" s="1" t="s">
        <v>62</v>
      </c>
      <c r="S1853" s="14" t="n">
        <v>1130101</v>
      </c>
      <c r="T1853" s="1" t="s">
        <v>63</v>
      </c>
      <c r="U1853" s="16" t="n">
        <v>1637</v>
      </c>
      <c r="W1853" s="16" t="n">
        <v>1637</v>
      </c>
      <c r="X1853" s="1" t="s">
        <v>1257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46273</v>
      </c>
      <c r="C1854" s="15" t="n">
        <v>46273</v>
      </c>
      <c r="D1854" s="14" t="n">
        <v>1037</v>
      </c>
      <c r="E1854" s="1" t="s">
        <v>153</v>
      </c>
      <c r="F1854" s="14" t="n">
        <v>34</v>
      </c>
      <c r="G1854" s="1" t="s">
        <v>110</v>
      </c>
      <c r="H1854" s="14" t="n">
        <v>2110405</v>
      </c>
      <c r="I1854" s="1" t="s">
        <v>55</v>
      </c>
      <c r="J1854" s="14" t="n">
        <v>1673644</v>
      </c>
      <c r="L1854" s="14" t="n">
        <v>229464</v>
      </c>
      <c r="M1854" s="1" t="s">
        <v>36</v>
      </c>
      <c r="N1854" s="1" t="s">
        <v>50</v>
      </c>
      <c r="P1854" s="14" t="n">
        <v>113</v>
      </c>
      <c r="Q1854" s="1" t="s">
        <v>38</v>
      </c>
      <c r="R1854" s="1" t="s">
        <v>62</v>
      </c>
      <c r="S1854" s="14" t="n">
        <v>1130101</v>
      </c>
      <c r="T1854" s="1" t="s">
        <v>63</v>
      </c>
      <c r="U1854" s="16" t="n">
        <v>340</v>
      </c>
      <c r="W1854" s="16" t="n">
        <v>340</v>
      </c>
      <c r="X1854" s="1" t="s">
        <v>1595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ABACATE KG</v>
      </c>
      <c r="AC1854" s="1" t="n">
        <v>2661</v>
      </c>
    </row>
    <row r="1855" customFormat="false" ht="12.75" hidden="false" customHeight="true" outlineLevel="0" collapsed="false">
      <c r="A1855" s="14" t="n">
        <v>2</v>
      </c>
      <c r="B1855" s="15" t="n">
        <v>46273</v>
      </c>
      <c r="C1855" s="15" t="n">
        <v>46273</v>
      </c>
      <c r="D1855" s="14" t="n">
        <v>1936</v>
      </c>
      <c r="E1855" s="1" t="s">
        <v>1254</v>
      </c>
      <c r="F1855" s="14" t="n">
        <v>24</v>
      </c>
      <c r="G1855" s="1" t="s">
        <v>91</v>
      </c>
      <c r="H1855" s="14" t="n">
        <v>2110405</v>
      </c>
      <c r="I1855" s="1" t="s">
        <v>55</v>
      </c>
      <c r="J1855" s="14" t="n">
        <v>1678249</v>
      </c>
      <c r="L1855" s="14" t="n">
        <v>230251</v>
      </c>
      <c r="M1855" s="1" t="s">
        <v>36</v>
      </c>
      <c r="N1855" s="1" t="s">
        <v>50</v>
      </c>
      <c r="P1855" s="14" t="n">
        <v>102</v>
      </c>
      <c r="Q1855" s="1" t="s">
        <v>315</v>
      </c>
      <c r="R1855" s="1" t="s">
        <v>62</v>
      </c>
      <c r="S1855" s="14" t="n">
        <v>1130101</v>
      </c>
      <c r="T1855" s="1" t="s">
        <v>63</v>
      </c>
      <c r="U1855" s="16" t="n">
        <v>504</v>
      </c>
      <c r="W1855" s="16" t="n">
        <v>504</v>
      </c>
      <c r="X1855" s="1" t="s">
        <v>1596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46273</v>
      </c>
      <c r="C1856" s="15" t="n">
        <v>46273</v>
      </c>
      <c r="D1856" s="14" t="n">
        <v>519</v>
      </c>
      <c r="E1856" s="1" t="s">
        <v>263</v>
      </c>
      <c r="F1856" s="14" t="n">
        <v>34</v>
      </c>
      <c r="G1856" s="1" t="s">
        <v>110</v>
      </c>
      <c r="H1856" s="14" t="n">
        <v>2110405</v>
      </c>
      <c r="I1856" s="1" t="s">
        <v>55</v>
      </c>
      <c r="J1856" s="14" t="n">
        <v>1678261</v>
      </c>
      <c r="L1856" s="14" t="n">
        <v>230253</v>
      </c>
      <c r="M1856" s="1" t="s">
        <v>36</v>
      </c>
      <c r="N1856" s="1" t="s">
        <v>50</v>
      </c>
      <c r="P1856" s="14" t="n">
        <v>102</v>
      </c>
      <c r="Q1856" s="1" t="s">
        <v>315</v>
      </c>
      <c r="R1856" s="1" t="s">
        <v>39</v>
      </c>
      <c r="S1856" s="14" t="n">
        <v>4210301</v>
      </c>
      <c r="T1856" s="1" t="s">
        <v>253</v>
      </c>
      <c r="U1856" s="16" t="n">
        <v>500</v>
      </c>
      <c r="W1856" s="16" t="n">
        <v>500</v>
      </c>
      <c r="X1856" s="1" t="s">
        <v>1597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46273</v>
      </c>
      <c r="C1857" s="15" t="n">
        <v>46273</v>
      </c>
      <c r="D1857" s="14" t="n">
        <v>515</v>
      </c>
      <c r="E1857" s="1" t="s">
        <v>157</v>
      </c>
      <c r="F1857" s="14" t="n">
        <v>34</v>
      </c>
      <c r="G1857" s="1" t="s">
        <v>110</v>
      </c>
      <c r="H1857" s="14" t="n">
        <v>2110405</v>
      </c>
      <c r="I1857" s="1" t="s">
        <v>55</v>
      </c>
      <c r="J1857" s="14" t="n">
        <v>1678273</v>
      </c>
      <c r="L1857" s="14" t="n">
        <v>230256</v>
      </c>
      <c r="M1857" s="1" t="s">
        <v>36</v>
      </c>
      <c r="N1857" s="1" t="s">
        <v>50</v>
      </c>
      <c r="P1857" s="14" t="n">
        <v>102</v>
      </c>
      <c r="Q1857" s="1" t="s">
        <v>315</v>
      </c>
      <c r="R1857" s="1" t="s">
        <v>158</v>
      </c>
      <c r="S1857" s="14" t="n">
        <v>4210502</v>
      </c>
      <c r="T1857" s="1" t="s">
        <v>266</v>
      </c>
      <c r="U1857" s="16" t="n">
        <v>2846.63</v>
      </c>
      <c r="W1857" s="16" t="n">
        <v>2846.63</v>
      </c>
      <c r="X1857" s="1" t="s">
        <v>1598</v>
      </c>
      <c r="Z1857" s="1" t="str">
        <f aca="false">IF($T1857="","",IFERROR(INDEX('Resumo Grupos'!$AC$3:$AC$200,MATCH($T1857,'Resumo Grupos'!$AB$3:$AB$200,0)),"n/d"))</f>
        <v>Empréstimo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46274</v>
      </c>
      <c r="C1858" s="15" t="n">
        <v>46274</v>
      </c>
      <c r="D1858" s="14" t="n">
        <v>0</v>
      </c>
      <c r="E1858" s="1" t="s">
        <v>33</v>
      </c>
      <c r="F1858" s="14" t="n">
        <v>17</v>
      </c>
      <c r="G1858" s="1" t="s">
        <v>34</v>
      </c>
      <c r="H1858" s="14" t="n">
        <v>1110101</v>
      </c>
      <c r="I1858" s="1" t="s">
        <v>35</v>
      </c>
      <c r="J1858" s="14" t="n">
        <v>1681494</v>
      </c>
      <c r="L1858" s="14" t="n">
        <v>1681494</v>
      </c>
      <c r="M1858" s="1" t="s">
        <v>36</v>
      </c>
      <c r="N1858" s="1" t="s">
        <v>37</v>
      </c>
      <c r="P1858" s="14" t="n">
        <v>113</v>
      </c>
      <c r="Q1858" s="1" t="s">
        <v>38</v>
      </c>
      <c r="R1858" s="1" t="s">
        <v>214</v>
      </c>
      <c r="S1858" s="14" t="n">
        <v>2110101</v>
      </c>
      <c r="T1858" s="1" t="s">
        <v>48</v>
      </c>
      <c r="U1858" s="16" t="n">
        <v>180</v>
      </c>
      <c r="W1858" s="16" t="n">
        <v>180</v>
      </c>
      <c r="X1858" s="1" t="s">
        <v>1599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46274</v>
      </c>
      <c r="C1859" s="15" t="n">
        <v>46274</v>
      </c>
      <c r="D1859" s="14" t="n">
        <v>0</v>
      </c>
      <c r="E1859" s="1" t="s">
        <v>33</v>
      </c>
      <c r="F1859" s="14" t="n">
        <v>17</v>
      </c>
      <c r="G1859" s="1" t="s">
        <v>34</v>
      </c>
      <c r="H1859" s="14" t="n">
        <v>1110101</v>
      </c>
      <c r="I1859" s="1" t="s">
        <v>35</v>
      </c>
      <c r="J1859" s="14" t="n">
        <v>1681496</v>
      </c>
      <c r="L1859" s="14" t="n">
        <v>1681496</v>
      </c>
      <c r="M1859" s="1" t="s">
        <v>36</v>
      </c>
      <c r="N1859" s="1" t="s">
        <v>37</v>
      </c>
      <c r="P1859" s="14" t="n">
        <v>113</v>
      </c>
      <c r="Q1859" s="1" t="s">
        <v>38</v>
      </c>
      <c r="R1859" s="1" t="s">
        <v>55</v>
      </c>
      <c r="S1859" s="14" t="n">
        <v>2110405</v>
      </c>
      <c r="T1859" s="1" t="s">
        <v>55</v>
      </c>
      <c r="U1859" s="16" t="n">
        <v>140</v>
      </c>
      <c r="W1859" s="16" t="n">
        <v>140</v>
      </c>
      <c r="X1859" s="1" t="s">
        <v>1600</v>
      </c>
      <c r="Z1859" s="1" t="str">
        <f aca="false">IF($T1859="","",IFERROR(INDEX('Resumo Grupos'!$AC$3:$AC$200,MATCH($T1859,'Resumo Grupos'!$AB$3:$AB$200,0)),"n/d"))</f>
        <v>Cobertura de conta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46274</v>
      </c>
      <c r="C1860" s="15" t="n">
        <v>46274</v>
      </c>
      <c r="D1860" s="14" t="n">
        <v>0</v>
      </c>
      <c r="E1860" s="1" t="s">
        <v>33</v>
      </c>
      <c r="F1860" s="14" t="n">
        <v>17</v>
      </c>
      <c r="G1860" s="1" t="s">
        <v>34</v>
      </c>
      <c r="H1860" s="14" t="n">
        <v>1110101</v>
      </c>
      <c r="I1860" s="1" t="s">
        <v>35</v>
      </c>
      <c r="J1860" s="14" t="n">
        <v>1681497</v>
      </c>
      <c r="L1860" s="14" t="n">
        <v>1681497</v>
      </c>
      <c r="M1860" s="1" t="s">
        <v>36</v>
      </c>
      <c r="N1860" s="1" t="s">
        <v>37</v>
      </c>
      <c r="P1860" s="14" t="n">
        <v>113</v>
      </c>
      <c r="Q1860" s="1" t="s">
        <v>38</v>
      </c>
      <c r="R1860" s="1" t="s">
        <v>62</v>
      </c>
      <c r="S1860" s="14" t="n">
        <v>1130101</v>
      </c>
      <c r="T1860" s="1" t="s">
        <v>63</v>
      </c>
      <c r="U1860" s="16" t="n">
        <v>145</v>
      </c>
      <c r="W1860" s="16" t="n">
        <v>145</v>
      </c>
      <c r="X1860" s="1" t="s">
        <v>1601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46274</v>
      </c>
      <c r="C1861" s="15" t="n">
        <v>46274</v>
      </c>
      <c r="D1861" s="14" t="n">
        <v>0</v>
      </c>
      <c r="E1861" s="1" t="s">
        <v>33</v>
      </c>
      <c r="F1861" s="14" t="n">
        <v>17</v>
      </c>
      <c r="G1861" s="1" t="s">
        <v>34</v>
      </c>
      <c r="H1861" s="14" t="n">
        <v>1110101</v>
      </c>
      <c r="I1861" s="1" t="s">
        <v>35</v>
      </c>
      <c r="J1861" s="14" t="n">
        <v>1681503</v>
      </c>
      <c r="L1861" s="14" t="n">
        <v>1681503</v>
      </c>
      <c r="M1861" s="1" t="s">
        <v>36</v>
      </c>
      <c r="N1861" s="1" t="s">
        <v>37</v>
      </c>
      <c r="P1861" s="14" t="n">
        <v>113</v>
      </c>
      <c r="Q1861" s="1" t="s">
        <v>38</v>
      </c>
      <c r="R1861" s="1" t="s">
        <v>39</v>
      </c>
      <c r="S1861" s="14" t="n">
        <v>4210314</v>
      </c>
      <c r="T1861" s="1" t="s">
        <v>40</v>
      </c>
      <c r="U1861" s="16" t="n">
        <v>50</v>
      </c>
      <c r="W1861" s="16" t="n">
        <v>50</v>
      </c>
      <c r="X1861" s="1" t="s">
        <v>1602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46274</v>
      </c>
      <c r="C1862" s="15" t="n">
        <v>46274</v>
      </c>
      <c r="D1862" s="14" t="n">
        <v>0</v>
      </c>
      <c r="E1862" s="1" t="s">
        <v>33</v>
      </c>
      <c r="F1862" s="14" t="n">
        <v>17</v>
      </c>
      <c r="G1862" s="1" t="s">
        <v>34</v>
      </c>
      <c r="H1862" s="14" t="n">
        <v>1110101</v>
      </c>
      <c r="I1862" s="1" t="s">
        <v>35</v>
      </c>
      <c r="J1862" s="14" t="n">
        <v>1681510</v>
      </c>
      <c r="L1862" s="14" t="n">
        <v>1681510</v>
      </c>
      <c r="M1862" s="1" t="s">
        <v>36</v>
      </c>
      <c r="N1862" s="1" t="s">
        <v>37</v>
      </c>
      <c r="P1862" s="14" t="n">
        <v>113</v>
      </c>
      <c r="Q1862" s="1" t="s">
        <v>38</v>
      </c>
      <c r="R1862" s="1" t="s">
        <v>39</v>
      </c>
      <c r="S1862" s="14" t="n">
        <v>4210314</v>
      </c>
      <c r="T1862" s="1" t="s">
        <v>40</v>
      </c>
      <c r="U1862" s="16" t="n">
        <v>100</v>
      </c>
      <c r="W1862" s="16" t="n">
        <v>100</v>
      </c>
      <c r="X1862" s="1" t="s">
        <v>1603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12.75" hidden="false" customHeight="true" outlineLevel="0" collapsed="false">
      <c r="A1863" s="14" t="n">
        <v>2</v>
      </c>
      <c r="B1863" s="15" t="n">
        <v>46274</v>
      </c>
      <c r="C1863" s="15" t="n">
        <v>46274</v>
      </c>
      <c r="D1863" s="14" t="n">
        <v>0</v>
      </c>
      <c r="E1863" s="1" t="s">
        <v>33</v>
      </c>
      <c r="F1863" s="14" t="n">
        <v>17</v>
      </c>
      <c r="G1863" s="1" t="s">
        <v>34</v>
      </c>
      <c r="H1863" s="14" t="n">
        <v>1110101</v>
      </c>
      <c r="I1863" s="1" t="s">
        <v>35</v>
      </c>
      <c r="J1863" s="14" t="n">
        <v>1681512</v>
      </c>
      <c r="L1863" s="14" t="n">
        <v>1681512</v>
      </c>
      <c r="M1863" s="1" t="s">
        <v>36</v>
      </c>
      <c r="N1863" s="1" t="s">
        <v>37</v>
      </c>
      <c r="P1863" s="14" t="n">
        <v>113</v>
      </c>
      <c r="Q1863" s="1" t="s">
        <v>38</v>
      </c>
      <c r="R1863" s="1" t="s">
        <v>39</v>
      </c>
      <c r="S1863" s="14" t="n">
        <v>4210309</v>
      </c>
      <c r="T1863" s="1" t="s">
        <v>113</v>
      </c>
      <c r="U1863" s="16" t="n">
        <v>10</v>
      </c>
      <c r="W1863" s="16" t="n">
        <v>10</v>
      </c>
      <c r="X1863" s="1" t="s">
        <v>1480</v>
      </c>
      <c r="Z1863" s="1" t="str">
        <f aca="false">IF($T1863="","",IFERROR(INDEX('Resumo Grupos'!$AC$3:$AC$200,MATCH($T1863,'Resumo Grupos'!$AB$3:$AB$200,0)),"n/d"))</f>
        <v>Salários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12.75" hidden="false" customHeight="true" outlineLevel="0" collapsed="false">
      <c r="A1864" s="14" t="n">
        <v>2</v>
      </c>
      <c r="B1864" s="15" t="n">
        <v>46274</v>
      </c>
      <c r="C1864" s="15" t="n">
        <v>46274</v>
      </c>
      <c r="D1864" s="14" t="n">
        <v>0</v>
      </c>
      <c r="E1864" s="1" t="s">
        <v>33</v>
      </c>
      <c r="F1864" s="14" t="n">
        <v>17</v>
      </c>
      <c r="G1864" s="1" t="s">
        <v>34</v>
      </c>
      <c r="H1864" s="14" t="n">
        <v>1110101</v>
      </c>
      <c r="I1864" s="1" t="s">
        <v>35</v>
      </c>
      <c r="J1864" s="14" t="n">
        <v>1681514</v>
      </c>
      <c r="L1864" s="14" t="n">
        <v>1681514</v>
      </c>
      <c r="M1864" s="1" t="s">
        <v>36</v>
      </c>
      <c r="N1864" s="1" t="s">
        <v>37</v>
      </c>
      <c r="P1864" s="14" t="n">
        <v>113</v>
      </c>
      <c r="Q1864" s="1" t="s">
        <v>38</v>
      </c>
      <c r="R1864" s="1" t="s">
        <v>39</v>
      </c>
      <c r="S1864" s="14" t="n">
        <v>4210314</v>
      </c>
      <c r="T1864" s="1" t="s">
        <v>40</v>
      </c>
      <c r="U1864" s="16" t="n">
        <v>70</v>
      </c>
      <c r="W1864" s="16" t="n">
        <v>70</v>
      </c>
      <c r="X1864" s="1" t="s">
        <v>167</v>
      </c>
      <c r="Z1864" s="1" t="str">
        <f aca="false">IF($T1864="","",IFERROR(INDEX('Resumo Grupos'!$AC$3:$AC$200,MATCH($T1864,'Resumo Grupos'!$AB$3:$AB$200,0)),"n/d"))</f>
        <v>Despesa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4" t="n">
        <v>2</v>
      </c>
      <c r="B1865" s="15" t="n">
        <v>46274</v>
      </c>
      <c r="C1865" s="15" t="n">
        <v>46274</v>
      </c>
      <c r="D1865" s="14" t="n">
        <v>0</v>
      </c>
      <c r="E1865" s="1" t="s">
        <v>33</v>
      </c>
      <c r="F1865" s="14" t="n">
        <v>17</v>
      </c>
      <c r="G1865" s="1" t="s">
        <v>34</v>
      </c>
      <c r="H1865" s="14" t="n">
        <v>1110101</v>
      </c>
      <c r="I1865" s="1" t="s">
        <v>35</v>
      </c>
      <c r="J1865" s="14" t="n">
        <v>1681531</v>
      </c>
      <c r="L1865" s="14" t="n">
        <v>1681531</v>
      </c>
      <c r="M1865" s="1" t="s">
        <v>36</v>
      </c>
      <c r="N1865" s="1" t="s">
        <v>37</v>
      </c>
      <c r="P1865" s="14" t="n">
        <v>113</v>
      </c>
      <c r="Q1865" s="1" t="s">
        <v>38</v>
      </c>
      <c r="R1865" s="1" t="s">
        <v>55</v>
      </c>
      <c r="S1865" s="14" t="n">
        <v>2110405</v>
      </c>
      <c r="T1865" s="1" t="s">
        <v>55</v>
      </c>
      <c r="U1865" s="16" t="n">
        <v>160.32</v>
      </c>
      <c r="W1865" s="16" t="n">
        <v>160.32</v>
      </c>
      <c r="X1865" s="1" t="s">
        <v>1604</v>
      </c>
      <c r="Z1865" s="1" t="str">
        <f aca="false">IF($T1865="","",IFERROR(INDEX('Resumo Grupos'!$AC$3:$AC$200,MATCH($T1865,'Resumo Grupos'!$AB$3:$AB$200,0)),"n/d"))</f>
        <v>Cobertura de conta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46274</v>
      </c>
      <c r="D1866" s="14" t="n">
        <v>1608</v>
      </c>
      <c r="E1866" s="1" t="s">
        <v>224</v>
      </c>
      <c r="F1866" s="14" t="n">
        <v>24</v>
      </c>
      <c r="G1866" s="1" t="s">
        <v>91</v>
      </c>
      <c r="H1866" s="14" t="n">
        <v>2110405</v>
      </c>
      <c r="I1866" s="1" t="s">
        <v>55</v>
      </c>
      <c r="J1866" s="14" t="n">
        <v>1534806</v>
      </c>
      <c r="L1866" s="14" t="n">
        <v>209429</v>
      </c>
      <c r="M1866" s="1" t="s">
        <v>36</v>
      </c>
      <c r="N1866" s="1" t="s">
        <v>50</v>
      </c>
      <c r="P1866" s="14" t="n">
        <v>113</v>
      </c>
      <c r="Q1866" s="1" t="s">
        <v>38</v>
      </c>
      <c r="R1866" s="1" t="s">
        <v>62</v>
      </c>
      <c r="S1866" s="14" t="n">
        <v>1130101</v>
      </c>
      <c r="T1866" s="1" t="s">
        <v>63</v>
      </c>
      <c r="U1866" s="16" t="n">
        <v>1279.58</v>
      </c>
      <c r="W1866" s="16" t="n">
        <v>1279.58</v>
      </c>
      <c r="X1866" s="1" t="s">
        <v>1407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TODDYNHO CHOCOLATE</v>
      </c>
      <c r="AC1866" s="1" t="n">
        <v>1709601</v>
      </c>
    </row>
    <row r="1867" customFormat="false" ht="12.75" hidden="false" customHeight="true" outlineLevel="0" collapsed="false">
      <c r="A1867" s="14" t="n">
        <v>2</v>
      </c>
      <c r="B1867" s="15" t="n">
        <v>46247</v>
      </c>
      <c r="C1867" s="15" t="n">
        <v>46274</v>
      </c>
      <c r="D1867" s="14" t="n">
        <v>1624</v>
      </c>
      <c r="E1867" s="1" t="s">
        <v>338</v>
      </c>
      <c r="F1867" s="14" t="n">
        <v>24</v>
      </c>
      <c r="G1867" s="1" t="s">
        <v>91</v>
      </c>
      <c r="H1867" s="14" t="n">
        <v>2110405</v>
      </c>
      <c r="I1867" s="1" t="s">
        <v>55</v>
      </c>
      <c r="J1867" s="14" t="n">
        <v>1543917</v>
      </c>
      <c r="L1867" s="14" t="n">
        <v>210534</v>
      </c>
      <c r="M1867" s="1" t="s">
        <v>36</v>
      </c>
      <c r="N1867" s="1" t="s">
        <v>50</v>
      </c>
      <c r="P1867" s="14" t="n">
        <v>113</v>
      </c>
      <c r="Q1867" s="1" t="s">
        <v>38</v>
      </c>
      <c r="R1867" s="1" t="s">
        <v>62</v>
      </c>
      <c r="S1867" s="14" t="n">
        <v>1130101</v>
      </c>
      <c r="T1867" s="1" t="s">
        <v>63</v>
      </c>
      <c r="U1867" s="16" t="n">
        <v>830.13</v>
      </c>
      <c r="W1867" s="16" t="n">
        <v>830.13</v>
      </c>
      <c r="X1867" s="1" t="s">
        <v>1514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SAB SARNICIDA MATACURA 80G</v>
      </c>
      <c r="AC1867" s="1" t="n">
        <v>668739</v>
      </c>
    </row>
    <row r="1868" customFormat="false" ht="12.75" hidden="false" customHeight="true" outlineLevel="0" collapsed="false">
      <c r="A1868" s="14" t="n">
        <v>2</v>
      </c>
      <c r="B1868" s="15" t="n">
        <v>46252</v>
      </c>
      <c r="C1868" s="15" t="n">
        <v>46274</v>
      </c>
      <c r="D1868" s="14" t="n">
        <v>1612</v>
      </c>
      <c r="E1868" s="1" t="s">
        <v>90</v>
      </c>
      <c r="F1868" s="14" t="n">
        <v>24</v>
      </c>
      <c r="G1868" s="1" t="s">
        <v>91</v>
      </c>
      <c r="H1868" s="14" t="n">
        <v>2110405</v>
      </c>
      <c r="I1868" s="1" t="s">
        <v>55</v>
      </c>
      <c r="J1868" s="14" t="n">
        <v>1567419</v>
      </c>
      <c r="L1868" s="14" t="n">
        <v>214024</v>
      </c>
      <c r="M1868" s="1" t="s">
        <v>36</v>
      </c>
      <c r="N1868" s="1" t="s">
        <v>50</v>
      </c>
      <c r="P1868" s="14" t="n">
        <v>113</v>
      </c>
      <c r="Q1868" s="1" t="s">
        <v>38</v>
      </c>
      <c r="R1868" s="1" t="s">
        <v>62</v>
      </c>
      <c r="S1868" s="14" t="n">
        <v>1130101</v>
      </c>
      <c r="T1868" s="1" t="s">
        <v>63</v>
      </c>
      <c r="U1868" s="16" t="n">
        <v>1154.65</v>
      </c>
      <c r="W1868" s="16" t="n">
        <v>1154.65</v>
      </c>
      <c r="X1868" s="1" t="s">
        <v>1515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AGUA SANI BRILUX1L</v>
      </c>
      <c r="AC1868" s="1" t="n">
        <v>2310769</v>
      </c>
    </row>
    <row r="1869" customFormat="false" ht="12.75" hidden="false" customHeight="true" outlineLevel="0" collapsed="false">
      <c r="A1869" s="14" t="n">
        <v>2</v>
      </c>
      <c r="B1869" s="15" t="n">
        <v>46260</v>
      </c>
      <c r="C1869" s="15" t="n">
        <v>46274</v>
      </c>
      <c r="D1869" s="14" t="n">
        <v>1705</v>
      </c>
      <c r="E1869" s="1" t="s">
        <v>131</v>
      </c>
      <c r="F1869" s="14" t="n">
        <v>24</v>
      </c>
      <c r="G1869" s="1" t="s">
        <v>91</v>
      </c>
      <c r="H1869" s="14" t="n">
        <v>2110405</v>
      </c>
      <c r="I1869" s="1" t="s">
        <v>55</v>
      </c>
      <c r="J1869" s="14" t="n">
        <v>1603826</v>
      </c>
      <c r="L1869" s="14" t="n">
        <v>219652</v>
      </c>
      <c r="M1869" s="1" t="s">
        <v>36</v>
      </c>
      <c r="N1869" s="1" t="s">
        <v>50</v>
      </c>
      <c r="P1869" s="14" t="n">
        <v>113</v>
      </c>
      <c r="Q1869" s="1" t="s">
        <v>38</v>
      </c>
      <c r="R1869" s="1" t="s">
        <v>62</v>
      </c>
      <c r="S1869" s="14" t="n">
        <v>1130101</v>
      </c>
      <c r="T1869" s="1" t="s">
        <v>63</v>
      </c>
      <c r="U1869" s="16" t="n">
        <v>264.36</v>
      </c>
      <c r="W1869" s="16" t="n">
        <v>264.36</v>
      </c>
      <c r="X1869" s="1" t="s">
        <v>1605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SPRITE LT 350ML</v>
      </c>
      <c r="AC1869" s="1" t="n">
        <v>1263938</v>
      </c>
    </row>
    <row r="1870" customFormat="false" ht="12.75" hidden="false" customHeight="true" outlineLevel="0" collapsed="false">
      <c r="A1870" s="14" t="n">
        <v>2</v>
      </c>
      <c r="B1870" s="15" t="n">
        <v>46260</v>
      </c>
      <c r="C1870" s="15" t="n">
        <v>46274</v>
      </c>
      <c r="D1870" s="14" t="n">
        <v>1705</v>
      </c>
      <c r="E1870" s="1" t="s">
        <v>131</v>
      </c>
      <c r="F1870" s="14" t="n">
        <v>24</v>
      </c>
      <c r="G1870" s="1" t="s">
        <v>91</v>
      </c>
      <c r="H1870" s="14" t="n">
        <v>2110405</v>
      </c>
      <c r="I1870" s="1" t="s">
        <v>55</v>
      </c>
      <c r="J1870" s="14" t="n">
        <v>1603844</v>
      </c>
      <c r="L1870" s="14" t="n">
        <v>219659</v>
      </c>
      <c r="M1870" s="1" t="s">
        <v>36</v>
      </c>
      <c r="N1870" s="1" t="s">
        <v>50</v>
      </c>
      <c r="P1870" s="14" t="n">
        <v>113</v>
      </c>
      <c r="Q1870" s="1" t="s">
        <v>38</v>
      </c>
      <c r="R1870" s="1" t="s">
        <v>62</v>
      </c>
      <c r="S1870" s="14" t="n">
        <v>1130101</v>
      </c>
      <c r="T1870" s="1" t="s">
        <v>63</v>
      </c>
      <c r="U1870" s="16" t="n">
        <v>3257.14</v>
      </c>
      <c r="W1870" s="16" t="n">
        <v>3257.14</v>
      </c>
      <c r="X1870" s="1" t="s">
        <v>1606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REFR FANTA UVA 200ML</v>
      </c>
      <c r="AC1870" s="1" t="n">
        <v>2007955</v>
      </c>
    </row>
    <row r="1871" customFormat="false" ht="12.75" hidden="false" customHeight="true" outlineLevel="0" collapsed="false">
      <c r="A1871" s="14" t="n">
        <v>2</v>
      </c>
      <c r="B1871" s="15" t="n">
        <v>46260</v>
      </c>
      <c r="C1871" s="15" t="n">
        <v>46274</v>
      </c>
      <c r="D1871" s="14" t="n">
        <v>10019</v>
      </c>
      <c r="E1871" s="1" t="s">
        <v>274</v>
      </c>
      <c r="F1871" s="14" t="n">
        <v>24</v>
      </c>
      <c r="G1871" s="1" t="s">
        <v>91</v>
      </c>
      <c r="H1871" s="14" t="n">
        <v>2110405</v>
      </c>
      <c r="I1871" s="1" t="s">
        <v>55</v>
      </c>
      <c r="J1871" s="14" t="n">
        <v>1605124</v>
      </c>
      <c r="L1871" s="14" t="n">
        <v>219904</v>
      </c>
      <c r="M1871" s="1" t="s">
        <v>36</v>
      </c>
      <c r="N1871" s="1" t="s">
        <v>50</v>
      </c>
      <c r="P1871" s="14" t="n">
        <v>113</v>
      </c>
      <c r="Q1871" s="1" t="s">
        <v>38</v>
      </c>
      <c r="R1871" s="1" t="s">
        <v>62</v>
      </c>
      <c r="S1871" s="14" t="n">
        <v>1130101</v>
      </c>
      <c r="T1871" s="1" t="s">
        <v>63</v>
      </c>
      <c r="U1871" s="16" t="n">
        <v>2752.16</v>
      </c>
      <c r="W1871" s="16" t="n">
        <v>2752.16</v>
      </c>
      <c r="X1871" s="1" t="s">
        <v>1516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PATINHO BOVINO KG</v>
      </c>
      <c r="AC1871" s="1" t="n">
        <v>33028</v>
      </c>
    </row>
    <row r="1872" customFormat="false" ht="12.75" hidden="false" customHeight="true" outlineLevel="0" collapsed="false">
      <c r="A1872" s="14" t="n">
        <v>2</v>
      </c>
      <c r="B1872" s="15" t="n">
        <v>46260</v>
      </c>
      <c r="C1872" s="15" t="n">
        <v>46274</v>
      </c>
      <c r="D1872" s="14" t="n">
        <v>1107</v>
      </c>
      <c r="E1872" s="1" t="s">
        <v>227</v>
      </c>
      <c r="F1872" s="14" t="n">
        <v>24</v>
      </c>
      <c r="G1872" s="1" t="s">
        <v>91</v>
      </c>
      <c r="H1872" s="14" t="n">
        <v>2110405</v>
      </c>
      <c r="I1872" s="1" t="s">
        <v>55</v>
      </c>
      <c r="J1872" s="14" t="n">
        <v>1605197</v>
      </c>
      <c r="L1872" s="14" t="n">
        <v>219908</v>
      </c>
      <c r="M1872" s="1" t="s">
        <v>36</v>
      </c>
      <c r="N1872" s="1" t="s">
        <v>50</v>
      </c>
      <c r="P1872" s="14" t="n">
        <v>113</v>
      </c>
      <c r="Q1872" s="1" t="s">
        <v>38</v>
      </c>
      <c r="R1872" s="1" t="s">
        <v>62</v>
      </c>
      <c r="S1872" s="14" t="n">
        <v>1130101</v>
      </c>
      <c r="T1872" s="1" t="s">
        <v>63</v>
      </c>
      <c r="U1872" s="16" t="n">
        <v>1510.33</v>
      </c>
      <c r="W1872" s="16" t="n">
        <v>1510.33</v>
      </c>
      <c r="X1872" s="1" t="s">
        <v>1607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BOLINHO MORANGO 7308</v>
      </c>
      <c r="AC1872" s="1" t="n">
        <v>447609</v>
      </c>
    </row>
    <row r="1873" customFormat="false" ht="12.75" hidden="false" customHeight="true" outlineLevel="0" collapsed="false">
      <c r="A1873" s="14" t="n">
        <v>2</v>
      </c>
      <c r="B1873" s="15" t="n">
        <v>46260</v>
      </c>
      <c r="C1873" s="15" t="n">
        <v>46274</v>
      </c>
      <c r="D1873" s="14" t="n">
        <v>1626</v>
      </c>
      <c r="E1873" s="1" t="s">
        <v>96</v>
      </c>
      <c r="F1873" s="14" t="n">
        <v>24</v>
      </c>
      <c r="G1873" s="1" t="s">
        <v>91</v>
      </c>
      <c r="H1873" s="14" t="n">
        <v>2110405</v>
      </c>
      <c r="I1873" s="1" t="s">
        <v>55</v>
      </c>
      <c r="J1873" s="14" t="n">
        <v>1605220</v>
      </c>
      <c r="L1873" s="14" t="n">
        <v>219914</v>
      </c>
      <c r="M1873" s="1" t="s">
        <v>36</v>
      </c>
      <c r="N1873" s="1" t="s">
        <v>50</v>
      </c>
      <c r="P1873" s="14" t="n">
        <v>113</v>
      </c>
      <c r="Q1873" s="1" t="s">
        <v>38</v>
      </c>
      <c r="R1873" s="1" t="s">
        <v>62</v>
      </c>
      <c r="S1873" s="14" t="n">
        <v>1130101</v>
      </c>
      <c r="T1873" s="1" t="s">
        <v>63</v>
      </c>
      <c r="U1873" s="16" t="n">
        <v>679.16</v>
      </c>
      <c r="W1873" s="16" t="n">
        <v>679.16</v>
      </c>
      <c r="X1873" s="1" t="s">
        <v>1517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CALABRESA SEARA KG</v>
      </c>
      <c r="AC1873" s="1" t="n">
        <v>319020</v>
      </c>
    </row>
    <row r="1874" customFormat="false" ht="12.75" hidden="false" customHeight="true" outlineLevel="0" collapsed="false">
      <c r="A1874" s="14" t="n">
        <v>2</v>
      </c>
      <c r="B1874" s="15" t="n">
        <v>46261</v>
      </c>
      <c r="C1874" s="15" t="n">
        <v>46274</v>
      </c>
      <c r="D1874" s="14" t="n">
        <v>1636</v>
      </c>
      <c r="E1874" s="1" t="s">
        <v>98</v>
      </c>
      <c r="F1874" s="14" t="n">
        <v>24</v>
      </c>
      <c r="G1874" s="1" t="s">
        <v>91</v>
      </c>
      <c r="H1874" s="14" t="n">
        <v>2110405</v>
      </c>
      <c r="I1874" s="1" t="s">
        <v>55</v>
      </c>
      <c r="J1874" s="14" t="n">
        <v>1609062</v>
      </c>
      <c r="L1874" s="14" t="n">
        <v>220489</v>
      </c>
      <c r="M1874" s="1" t="s">
        <v>36</v>
      </c>
      <c r="N1874" s="1" t="s">
        <v>50</v>
      </c>
      <c r="P1874" s="14" t="n">
        <v>113</v>
      </c>
      <c r="Q1874" s="1" t="s">
        <v>38</v>
      </c>
      <c r="R1874" s="1" t="s">
        <v>62</v>
      </c>
      <c r="S1874" s="14" t="n">
        <v>1130101</v>
      </c>
      <c r="T1874" s="1" t="s">
        <v>63</v>
      </c>
      <c r="U1874" s="16" t="n">
        <v>733.77</v>
      </c>
      <c r="W1874" s="16" t="n">
        <v>733.77</v>
      </c>
      <c r="X1874" s="1" t="s">
        <v>1519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BISC. RICHESTER RECH QUAD CHOCO ANI 130G</v>
      </c>
      <c r="AC1874" s="1" t="n">
        <v>3242273</v>
      </c>
    </row>
    <row r="1875" customFormat="false" ht="12.75" hidden="false" customHeight="true" outlineLevel="0" collapsed="false">
      <c r="A1875" s="14" t="n">
        <v>2</v>
      </c>
      <c r="B1875" s="15" t="n">
        <v>46265</v>
      </c>
      <c r="C1875" s="15" t="n">
        <v>46274</v>
      </c>
      <c r="D1875" s="14" t="n">
        <v>1635</v>
      </c>
      <c r="E1875" s="1" t="s">
        <v>129</v>
      </c>
      <c r="F1875" s="14" t="n">
        <v>24</v>
      </c>
      <c r="G1875" s="1" t="s">
        <v>91</v>
      </c>
      <c r="H1875" s="14" t="n">
        <v>2110405</v>
      </c>
      <c r="I1875" s="1" t="s">
        <v>55</v>
      </c>
      <c r="J1875" s="14" t="n">
        <v>1628851</v>
      </c>
      <c r="L1875" s="14" t="n">
        <v>223368</v>
      </c>
      <c r="M1875" s="1" t="s">
        <v>36</v>
      </c>
      <c r="N1875" s="1" t="s">
        <v>50</v>
      </c>
      <c r="P1875" s="14" t="n">
        <v>113</v>
      </c>
      <c r="Q1875" s="1" t="s">
        <v>38</v>
      </c>
      <c r="R1875" s="1" t="s">
        <v>62</v>
      </c>
      <c r="S1875" s="14" t="n">
        <v>1130101</v>
      </c>
      <c r="T1875" s="1" t="s">
        <v>63</v>
      </c>
      <c r="U1875" s="16" t="n">
        <v>938.06</v>
      </c>
      <c r="W1875" s="16" t="n">
        <v>938.06</v>
      </c>
      <c r="X1875" s="1" t="s">
        <v>1608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FIGADO BOVINO KG</v>
      </c>
      <c r="AC1875" s="1" t="n">
        <v>4363</v>
      </c>
    </row>
    <row r="1876" customFormat="false" ht="12.75" hidden="false" customHeight="true" outlineLevel="0" collapsed="false">
      <c r="A1876" s="14" t="n">
        <v>2</v>
      </c>
      <c r="B1876" s="15" t="n">
        <v>46268</v>
      </c>
      <c r="C1876" s="15" t="n">
        <v>46274</v>
      </c>
      <c r="D1876" s="14" t="n">
        <v>666</v>
      </c>
      <c r="E1876" s="1" t="s">
        <v>428</v>
      </c>
      <c r="F1876" s="14" t="n">
        <v>24</v>
      </c>
      <c r="G1876" s="1" t="s">
        <v>91</v>
      </c>
      <c r="H1876" s="14" t="n">
        <v>2110405</v>
      </c>
      <c r="I1876" s="1" t="s">
        <v>55</v>
      </c>
      <c r="J1876" s="14" t="n">
        <v>1646676</v>
      </c>
      <c r="L1876" s="14" t="n">
        <v>226021</v>
      </c>
      <c r="M1876" s="1" t="s">
        <v>36</v>
      </c>
      <c r="N1876" s="1" t="s">
        <v>50</v>
      </c>
      <c r="P1876" s="14" t="n">
        <v>113</v>
      </c>
      <c r="Q1876" s="1" t="s">
        <v>38</v>
      </c>
      <c r="R1876" s="1" t="s">
        <v>62</v>
      </c>
      <c r="S1876" s="14" t="n">
        <v>1130101</v>
      </c>
      <c r="T1876" s="1" t="s">
        <v>63</v>
      </c>
      <c r="U1876" s="16" t="n">
        <v>314</v>
      </c>
      <c r="W1876" s="16" t="n">
        <v>314</v>
      </c>
      <c r="X1876" s="1" t="s">
        <v>1609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RACAO SABOR DOG FILH</v>
      </c>
      <c r="AC1876" s="1" t="n">
        <v>8180</v>
      </c>
    </row>
    <row r="1877" customFormat="false" ht="12.75" hidden="false" customHeight="true" outlineLevel="0" collapsed="false">
      <c r="A1877" s="14" t="n">
        <v>2</v>
      </c>
      <c r="B1877" s="15" t="n">
        <v>46268</v>
      </c>
      <c r="C1877" s="15" t="n">
        <v>46274</v>
      </c>
      <c r="D1877" s="14" t="n">
        <v>821</v>
      </c>
      <c r="E1877" s="1" t="s">
        <v>400</v>
      </c>
      <c r="F1877" s="14" t="n">
        <v>24</v>
      </c>
      <c r="G1877" s="1" t="s">
        <v>91</v>
      </c>
      <c r="H1877" s="14" t="n">
        <v>2110405</v>
      </c>
      <c r="I1877" s="1" t="s">
        <v>55</v>
      </c>
      <c r="J1877" s="14" t="n">
        <v>1646724</v>
      </c>
      <c r="L1877" s="14" t="n">
        <v>226033</v>
      </c>
      <c r="M1877" s="1" t="s">
        <v>36</v>
      </c>
      <c r="N1877" s="1" t="s">
        <v>50</v>
      </c>
      <c r="P1877" s="14" t="n">
        <v>113</v>
      </c>
      <c r="Q1877" s="1" t="s">
        <v>38</v>
      </c>
      <c r="R1877" s="1" t="s">
        <v>62</v>
      </c>
      <c r="S1877" s="14" t="n">
        <v>1130101</v>
      </c>
      <c r="T1877" s="1" t="s">
        <v>63</v>
      </c>
      <c r="U1877" s="16" t="n">
        <v>229.85</v>
      </c>
      <c r="W1877" s="16" t="n">
        <v>229.85</v>
      </c>
      <c r="X1877" s="1" t="s">
        <v>1610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 ITAIPAVA 250ML</v>
      </c>
      <c r="AC1877" s="1" t="n">
        <v>491629</v>
      </c>
    </row>
    <row r="1878" customFormat="false" ht="12.75" hidden="false" customHeight="true" outlineLevel="0" collapsed="false">
      <c r="A1878" s="14" t="n">
        <v>2</v>
      </c>
      <c r="B1878" s="15" t="n">
        <v>46274</v>
      </c>
      <c r="C1878" s="15" t="n">
        <v>46274</v>
      </c>
      <c r="D1878" s="14" t="n">
        <v>607</v>
      </c>
      <c r="E1878" s="1" t="s">
        <v>280</v>
      </c>
      <c r="F1878" s="14" t="n">
        <v>24</v>
      </c>
      <c r="G1878" s="1" t="s">
        <v>91</v>
      </c>
      <c r="H1878" s="14" t="n">
        <v>2110405</v>
      </c>
      <c r="I1878" s="1" t="s">
        <v>55</v>
      </c>
      <c r="J1878" s="14" t="n">
        <v>1676410</v>
      </c>
      <c r="L1878" s="14" t="n">
        <v>229911</v>
      </c>
      <c r="M1878" s="1" t="s">
        <v>36</v>
      </c>
      <c r="N1878" s="1" t="s">
        <v>50</v>
      </c>
      <c r="P1878" s="14" t="n">
        <v>113</v>
      </c>
      <c r="Q1878" s="1" t="s">
        <v>38</v>
      </c>
      <c r="R1878" s="1" t="s">
        <v>62</v>
      </c>
      <c r="S1878" s="14" t="n">
        <v>1130101</v>
      </c>
      <c r="T1878" s="1" t="s">
        <v>63</v>
      </c>
      <c r="U1878" s="16" t="n">
        <v>446.29</v>
      </c>
      <c r="W1878" s="16" t="n">
        <v>446.29</v>
      </c>
      <c r="X1878" s="1" t="s">
        <v>1226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RC JAPI PREM.FILH25K</v>
      </c>
      <c r="AC1878" s="1" t="n">
        <v>11173</v>
      </c>
    </row>
    <row r="1879" customFormat="false" ht="12.75" hidden="false" customHeight="true" outlineLevel="0" collapsed="false">
      <c r="A1879" s="14" t="n">
        <v>2</v>
      </c>
      <c r="B1879" s="15" t="n">
        <v>46274</v>
      </c>
      <c r="C1879" s="15" t="n">
        <v>46274</v>
      </c>
      <c r="D1879" s="14" t="n">
        <v>10096</v>
      </c>
      <c r="E1879" s="1" t="s">
        <v>624</v>
      </c>
      <c r="F1879" s="14" t="n">
        <v>13</v>
      </c>
      <c r="G1879" s="1" t="s">
        <v>147</v>
      </c>
      <c r="H1879" s="14" t="n">
        <v>2110405</v>
      </c>
      <c r="I1879" s="1" t="s">
        <v>55</v>
      </c>
      <c r="J1879" s="14" t="n">
        <v>1677458</v>
      </c>
      <c r="L1879" s="14" t="n">
        <v>230087</v>
      </c>
      <c r="M1879" s="1" t="s">
        <v>36</v>
      </c>
      <c r="N1879" s="1" t="s">
        <v>50</v>
      </c>
      <c r="P1879" s="14" t="n">
        <v>113</v>
      </c>
      <c r="Q1879" s="1" t="s">
        <v>38</v>
      </c>
      <c r="R1879" s="1" t="s">
        <v>62</v>
      </c>
      <c r="S1879" s="14" t="n">
        <v>1130101</v>
      </c>
      <c r="T1879" s="1" t="s">
        <v>63</v>
      </c>
      <c r="U1879" s="16" t="n">
        <v>140</v>
      </c>
      <c r="W1879" s="16" t="n">
        <v>140</v>
      </c>
      <c r="X1879" s="1" t="s">
        <v>1611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BOLO MIYAZAKI GRANDE</v>
      </c>
      <c r="AC1879" s="1" t="n">
        <v>268</v>
      </c>
    </row>
    <row r="1880" customFormat="false" ht="12.75" hidden="false" customHeight="true" outlineLevel="0" collapsed="false">
      <c r="A1880" s="14" t="n">
        <v>2</v>
      </c>
      <c r="B1880" s="15" t="n">
        <v>46274</v>
      </c>
      <c r="C1880" s="15" t="n">
        <v>46274</v>
      </c>
      <c r="D1880" s="14" t="n">
        <v>48</v>
      </c>
      <c r="E1880" s="1" t="s">
        <v>146</v>
      </c>
      <c r="F1880" s="14" t="n">
        <v>13</v>
      </c>
      <c r="G1880" s="1" t="s">
        <v>147</v>
      </c>
      <c r="H1880" s="14" t="n">
        <v>2110101</v>
      </c>
      <c r="I1880" s="1" t="s">
        <v>48</v>
      </c>
      <c r="J1880" s="14" t="n">
        <v>1677481</v>
      </c>
      <c r="L1880" s="14" t="n">
        <v>2664</v>
      </c>
      <c r="M1880" s="1" t="s">
        <v>36</v>
      </c>
      <c r="N1880" s="1" t="s">
        <v>68</v>
      </c>
      <c r="P1880" s="14" t="n">
        <v>113</v>
      </c>
      <c r="Q1880" s="1" t="s">
        <v>38</v>
      </c>
      <c r="R1880" s="1" t="s">
        <v>62</v>
      </c>
      <c r="S1880" s="14" t="n">
        <v>1130101</v>
      </c>
      <c r="T1880" s="1" t="s">
        <v>63</v>
      </c>
      <c r="U1880" s="16" t="n">
        <v>180</v>
      </c>
      <c r="W1880" s="16" t="n">
        <v>180</v>
      </c>
      <c r="X1880" s="1" t="s">
        <v>1612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12.75" hidden="false" customHeight="true" outlineLevel="0" collapsed="false">
      <c r="A1881" s="14" t="n">
        <v>2</v>
      </c>
      <c r="B1881" s="15" t="n">
        <v>46274</v>
      </c>
      <c r="C1881" s="15" t="n">
        <v>46274</v>
      </c>
      <c r="D1881" s="14" t="n">
        <v>1783</v>
      </c>
      <c r="E1881" s="1" t="s">
        <v>356</v>
      </c>
      <c r="F1881" s="14" t="n">
        <v>13</v>
      </c>
      <c r="G1881" s="1" t="s">
        <v>147</v>
      </c>
      <c r="H1881" s="14" t="n">
        <v>2110405</v>
      </c>
      <c r="I1881" s="1" t="s">
        <v>55</v>
      </c>
      <c r="J1881" s="14" t="n">
        <v>1681530</v>
      </c>
      <c r="L1881" s="14" t="n">
        <v>230709</v>
      </c>
      <c r="M1881" s="1" t="s">
        <v>36</v>
      </c>
      <c r="N1881" s="1" t="s">
        <v>50</v>
      </c>
      <c r="P1881" s="14" t="n">
        <v>113</v>
      </c>
      <c r="Q1881" s="1" t="s">
        <v>38</v>
      </c>
      <c r="R1881" s="1" t="s">
        <v>62</v>
      </c>
      <c r="S1881" s="14" t="n">
        <v>1130101</v>
      </c>
      <c r="T1881" s="1" t="s">
        <v>63</v>
      </c>
      <c r="U1881" s="16" t="n">
        <v>160.32</v>
      </c>
      <c r="W1881" s="16" t="n">
        <v>160.32</v>
      </c>
      <c r="X1881" s="1" t="s">
        <v>1613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MARSHMALOW NO PALITO</v>
      </c>
      <c r="AC1881" s="1" t="n">
        <v>536</v>
      </c>
    </row>
    <row r="1882" customFormat="false" ht="12.75" hidden="false" customHeight="true" outlineLevel="0" collapsed="false">
      <c r="A1882" s="14" t="n">
        <v>2</v>
      </c>
      <c r="B1882" s="15" t="n">
        <v>46275</v>
      </c>
      <c r="C1882" s="15" t="n">
        <v>46275</v>
      </c>
      <c r="D1882" s="14" t="n">
        <v>0</v>
      </c>
      <c r="E1882" s="1" t="s">
        <v>33</v>
      </c>
      <c r="F1882" s="14" t="n">
        <v>17</v>
      </c>
      <c r="G1882" s="1" t="s">
        <v>34</v>
      </c>
      <c r="H1882" s="14" t="n">
        <v>1110101</v>
      </c>
      <c r="I1882" s="1" t="s">
        <v>35</v>
      </c>
      <c r="J1882" s="14" t="n">
        <v>1687410</v>
      </c>
      <c r="L1882" s="14" t="n">
        <v>1687410</v>
      </c>
      <c r="M1882" s="1" t="s">
        <v>36</v>
      </c>
      <c r="N1882" s="1" t="s">
        <v>37</v>
      </c>
      <c r="P1882" s="14" t="n">
        <v>113</v>
      </c>
      <c r="Q1882" s="1" t="s">
        <v>38</v>
      </c>
      <c r="R1882" s="1" t="s">
        <v>214</v>
      </c>
      <c r="S1882" s="14" t="n">
        <v>2110101</v>
      </c>
      <c r="T1882" s="1" t="s">
        <v>48</v>
      </c>
      <c r="U1882" s="16" t="n">
        <v>300</v>
      </c>
      <c r="W1882" s="16" t="n">
        <v>300</v>
      </c>
      <c r="X1882" s="1" t="s">
        <v>1614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12.75" hidden="false" customHeight="true" outlineLevel="0" collapsed="false">
      <c r="A1883" s="14" t="n">
        <v>2</v>
      </c>
      <c r="B1883" s="15" t="n">
        <v>46275</v>
      </c>
      <c r="C1883" s="15" t="n">
        <v>46275</v>
      </c>
      <c r="D1883" s="14" t="n">
        <v>0</v>
      </c>
      <c r="E1883" s="1" t="s">
        <v>33</v>
      </c>
      <c r="F1883" s="14" t="n">
        <v>17</v>
      </c>
      <c r="G1883" s="1" t="s">
        <v>34</v>
      </c>
      <c r="H1883" s="14" t="n">
        <v>1110101</v>
      </c>
      <c r="I1883" s="1" t="s">
        <v>35</v>
      </c>
      <c r="J1883" s="14" t="n">
        <v>1687413</v>
      </c>
      <c r="L1883" s="14" t="n">
        <v>1687413</v>
      </c>
      <c r="M1883" s="1" t="s">
        <v>36</v>
      </c>
      <c r="N1883" s="1" t="s">
        <v>37</v>
      </c>
      <c r="P1883" s="14" t="n">
        <v>113</v>
      </c>
      <c r="Q1883" s="1" t="s">
        <v>38</v>
      </c>
      <c r="R1883" s="1" t="s">
        <v>62</v>
      </c>
      <c r="S1883" s="14" t="n">
        <v>1130101</v>
      </c>
      <c r="T1883" s="1" t="s">
        <v>63</v>
      </c>
      <c r="U1883" s="16" t="n">
        <v>72</v>
      </c>
      <c r="W1883" s="16" t="n">
        <v>72</v>
      </c>
      <c r="X1883" s="1" t="s">
        <v>1615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12.75" hidden="false" customHeight="true" outlineLevel="0" collapsed="false">
      <c r="A1884" s="14" t="n">
        <v>2</v>
      </c>
      <c r="B1884" s="15" t="n">
        <v>46275</v>
      </c>
      <c r="C1884" s="15" t="n">
        <v>46275</v>
      </c>
      <c r="D1884" s="14" t="n">
        <v>0</v>
      </c>
      <c r="E1884" s="1" t="s">
        <v>33</v>
      </c>
      <c r="F1884" s="14" t="n">
        <v>17</v>
      </c>
      <c r="G1884" s="1" t="s">
        <v>34</v>
      </c>
      <c r="H1884" s="14" t="n">
        <v>1110101</v>
      </c>
      <c r="I1884" s="1" t="s">
        <v>35</v>
      </c>
      <c r="J1884" s="14" t="n">
        <v>1687414</v>
      </c>
      <c r="L1884" s="14" t="n">
        <v>1687414</v>
      </c>
      <c r="M1884" s="1" t="s">
        <v>36</v>
      </c>
      <c r="N1884" s="1" t="s">
        <v>37</v>
      </c>
      <c r="P1884" s="14" t="n">
        <v>113</v>
      </c>
      <c r="Q1884" s="1" t="s">
        <v>38</v>
      </c>
      <c r="R1884" s="1" t="s">
        <v>39</v>
      </c>
      <c r="S1884" s="14" t="n">
        <v>4210314</v>
      </c>
      <c r="T1884" s="1" t="s">
        <v>40</v>
      </c>
      <c r="U1884" s="16" t="n">
        <v>50</v>
      </c>
      <c r="W1884" s="16" t="n">
        <v>50</v>
      </c>
      <c r="X1884" s="1" t="s">
        <v>360</v>
      </c>
      <c r="Z1884" s="1" t="str">
        <f aca="false">IF($T1884="","",IFERROR(INDEX('Resumo Grupos'!$AC$3:$AC$200,MATCH($T1884,'Resumo Grupos'!$AB$3:$AB$200,0)),"n/d"))</f>
        <v>Despesa</v>
      </c>
      <c r="AA1884" s="1" t="str">
        <f aca="false">IF($T1884="","",IF(COUNTIF('Resumo Grupos'!$AE$3:$AE$40,$T1884)&gt;0,"NAO","SIM"))</f>
        <v>SIM</v>
      </c>
      <c r="AB1884" s="1"/>
      <c r="AC1884" s="1"/>
    </row>
    <row r="1885" customFormat="false" ht="12.75" hidden="false" customHeight="true" outlineLevel="0" collapsed="false">
      <c r="A1885" s="14" t="n">
        <v>2</v>
      </c>
      <c r="B1885" s="15" t="n">
        <v>46275</v>
      </c>
      <c r="C1885" s="15" t="n">
        <v>46275</v>
      </c>
      <c r="D1885" s="14" t="n">
        <v>0</v>
      </c>
      <c r="E1885" s="1" t="s">
        <v>33</v>
      </c>
      <c r="F1885" s="14" t="n">
        <v>17</v>
      </c>
      <c r="G1885" s="1" t="s">
        <v>34</v>
      </c>
      <c r="H1885" s="14" t="n">
        <v>1110101</v>
      </c>
      <c r="I1885" s="1" t="s">
        <v>35</v>
      </c>
      <c r="J1885" s="14" t="n">
        <v>1687415</v>
      </c>
      <c r="L1885" s="14" t="n">
        <v>1687415</v>
      </c>
      <c r="M1885" s="1" t="s">
        <v>36</v>
      </c>
      <c r="N1885" s="1" t="s">
        <v>37</v>
      </c>
      <c r="P1885" s="14" t="n">
        <v>113</v>
      </c>
      <c r="Q1885" s="1" t="s">
        <v>38</v>
      </c>
      <c r="R1885" s="1" t="s">
        <v>70</v>
      </c>
      <c r="S1885" s="14" t="n">
        <v>4210227</v>
      </c>
      <c r="T1885" s="1" t="s">
        <v>77</v>
      </c>
      <c r="U1885" s="16" t="n">
        <v>280</v>
      </c>
      <c r="W1885" s="16" t="n">
        <v>280</v>
      </c>
      <c r="X1885" s="1" t="s">
        <v>1616</v>
      </c>
      <c r="Z1885" s="1" t="str">
        <f aca="false">IF($T1885="","",IFERROR(INDEX('Resumo Grupos'!$AC$3:$AC$200,MATCH($T1885,'Resumo Grupos'!$AB$3:$AB$200,0)),"n/d"))</f>
        <v>Despesa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4" t="n">
        <v>2</v>
      </c>
      <c r="B1886" s="15" t="n">
        <v>46275</v>
      </c>
      <c r="C1886" s="15" t="n">
        <v>46275</v>
      </c>
      <c r="D1886" s="14" t="n">
        <v>0</v>
      </c>
      <c r="E1886" s="1" t="s">
        <v>33</v>
      </c>
      <c r="F1886" s="14" t="n">
        <v>17</v>
      </c>
      <c r="G1886" s="1" t="s">
        <v>34</v>
      </c>
      <c r="H1886" s="14" t="n">
        <v>1110101</v>
      </c>
      <c r="I1886" s="1" t="s">
        <v>35</v>
      </c>
      <c r="J1886" s="14" t="n">
        <v>1687416</v>
      </c>
      <c r="L1886" s="14" t="n">
        <v>1687416</v>
      </c>
      <c r="M1886" s="1" t="s">
        <v>36</v>
      </c>
      <c r="N1886" s="1" t="s">
        <v>37</v>
      </c>
      <c r="P1886" s="14" t="n">
        <v>113</v>
      </c>
      <c r="Q1886" s="1" t="s">
        <v>38</v>
      </c>
      <c r="R1886" s="1" t="s">
        <v>39</v>
      </c>
      <c r="S1886" s="14" t="n">
        <v>4210309</v>
      </c>
      <c r="T1886" s="1" t="s">
        <v>113</v>
      </c>
      <c r="U1886" s="16" t="n">
        <v>10</v>
      </c>
      <c r="W1886" s="16" t="n">
        <v>10</v>
      </c>
      <c r="X1886" s="1" t="s">
        <v>1480</v>
      </c>
      <c r="Z1886" s="1" t="str">
        <f aca="false">IF($T1886="","",IFERROR(INDEX('Resumo Grupos'!$AC$3:$AC$200,MATCH($T1886,'Resumo Grupos'!$AB$3:$AB$200,0)),"n/d"))</f>
        <v>Salários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4" t="n">
        <v>2</v>
      </c>
      <c r="B1887" s="15" t="n">
        <v>46191</v>
      </c>
      <c r="C1887" s="15" t="n">
        <v>46275</v>
      </c>
      <c r="D1887" s="14" t="n">
        <v>957</v>
      </c>
      <c r="E1887" s="1" t="s">
        <v>628</v>
      </c>
      <c r="F1887" s="14" t="n">
        <v>24</v>
      </c>
      <c r="G1887" s="1" t="s">
        <v>91</v>
      </c>
      <c r="H1887" s="14" t="n">
        <v>2110101</v>
      </c>
      <c r="I1887" s="1" t="s">
        <v>48</v>
      </c>
      <c r="J1887" s="14" t="n">
        <v>1268715</v>
      </c>
      <c r="L1887" s="14" t="n">
        <v>20440</v>
      </c>
      <c r="M1887" s="1" t="s">
        <v>36</v>
      </c>
      <c r="N1887" s="1" t="s">
        <v>68</v>
      </c>
      <c r="P1887" s="14" t="n">
        <v>113</v>
      </c>
      <c r="Q1887" s="1" t="s">
        <v>38</v>
      </c>
      <c r="R1887" s="1" t="s">
        <v>62</v>
      </c>
      <c r="S1887" s="14" t="n">
        <v>1130101</v>
      </c>
      <c r="T1887" s="1" t="s">
        <v>63</v>
      </c>
      <c r="U1887" s="16" t="n">
        <v>128.85</v>
      </c>
      <c r="W1887" s="16" t="n">
        <v>128.85</v>
      </c>
      <c r="X1887" s="1" t="s">
        <v>1617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PETISCOS GATO DREAMIES 40G</v>
      </c>
      <c r="AC1887" s="1" t="n">
        <v>20440</v>
      </c>
    </row>
    <row r="1888" customFormat="false" ht="12.75" hidden="false" customHeight="true" outlineLevel="0" collapsed="false">
      <c r="A1888" s="14" t="n">
        <v>2</v>
      </c>
      <c r="B1888" s="15" t="n">
        <v>46230</v>
      </c>
      <c r="C1888" s="15" t="n">
        <v>46275</v>
      </c>
      <c r="D1888" s="14" t="n">
        <v>513</v>
      </c>
      <c r="E1888" s="1" t="s">
        <v>352</v>
      </c>
      <c r="F1888" s="14" t="n">
        <v>24</v>
      </c>
      <c r="G1888" s="1" t="s">
        <v>91</v>
      </c>
      <c r="H1888" s="14" t="n">
        <v>2110405</v>
      </c>
      <c r="I1888" s="1" t="s">
        <v>55</v>
      </c>
      <c r="J1888" s="14" t="n">
        <v>1459285</v>
      </c>
      <c r="L1888" s="14" t="n">
        <v>197498</v>
      </c>
      <c r="M1888" s="1" t="s">
        <v>88</v>
      </c>
      <c r="N1888" s="1" t="s">
        <v>50</v>
      </c>
      <c r="P1888" s="14" t="n">
        <v>101</v>
      </c>
      <c r="Q1888" s="1" t="s">
        <v>56</v>
      </c>
      <c r="R1888" s="1" t="s">
        <v>39</v>
      </c>
      <c r="S1888" s="14" t="n">
        <v>4210315</v>
      </c>
      <c r="T1888" s="1" t="s">
        <v>283</v>
      </c>
      <c r="U1888" s="16" t="n">
        <v>167</v>
      </c>
      <c r="W1888" s="16" t="n">
        <v>167</v>
      </c>
      <c r="X1888" s="1" t="s">
        <v>805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12.75" hidden="false" customHeight="true" outlineLevel="0" collapsed="false">
      <c r="A1889" s="14" t="n">
        <v>2</v>
      </c>
      <c r="B1889" s="15" t="n">
        <v>46211</v>
      </c>
      <c r="C1889" s="15" t="n">
        <v>46275</v>
      </c>
      <c r="D1889" s="14" t="n">
        <v>33</v>
      </c>
      <c r="E1889" s="1" t="s">
        <v>305</v>
      </c>
      <c r="F1889" s="14" t="n">
        <v>34</v>
      </c>
      <c r="G1889" s="1" t="s">
        <v>110</v>
      </c>
      <c r="H1889" s="14" t="n">
        <v>2110405</v>
      </c>
      <c r="I1889" s="1" t="s">
        <v>55</v>
      </c>
      <c r="J1889" s="14" t="n">
        <v>1370733</v>
      </c>
      <c r="L1889" s="14" t="n">
        <v>184338</v>
      </c>
      <c r="M1889" s="1" t="s">
        <v>88</v>
      </c>
      <c r="N1889" s="1" t="s">
        <v>50</v>
      </c>
      <c r="P1889" s="14" t="n">
        <v>101</v>
      </c>
      <c r="Q1889" s="1" t="s">
        <v>56</v>
      </c>
      <c r="R1889" s="1" t="s">
        <v>70</v>
      </c>
      <c r="S1889" s="14" t="n">
        <v>4210222</v>
      </c>
      <c r="T1889" s="1" t="s">
        <v>1220</v>
      </c>
      <c r="U1889" s="16" t="n">
        <v>666.67</v>
      </c>
      <c r="W1889" s="16" t="n">
        <v>666.67</v>
      </c>
      <c r="X1889" s="1" t="s">
        <v>1221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12.75" hidden="false" customHeight="true" outlineLevel="0" collapsed="false">
      <c r="A1890" s="14" t="n">
        <v>2</v>
      </c>
      <c r="B1890" s="15" t="n">
        <v>46224</v>
      </c>
      <c r="C1890" s="15" t="n">
        <v>46275</v>
      </c>
      <c r="D1890" s="14" t="n">
        <v>1100</v>
      </c>
      <c r="E1890" s="1" t="s">
        <v>328</v>
      </c>
      <c r="F1890" s="14" t="n">
        <v>46</v>
      </c>
      <c r="G1890" s="1" t="s">
        <v>323</v>
      </c>
      <c r="H1890" s="14" t="n">
        <v>2110405</v>
      </c>
      <c r="I1890" s="1" t="s">
        <v>55</v>
      </c>
      <c r="J1890" s="14" t="n">
        <v>1427624</v>
      </c>
      <c r="L1890" s="14" t="n">
        <v>190916</v>
      </c>
      <c r="M1890" s="1" t="s">
        <v>88</v>
      </c>
      <c r="N1890" s="1" t="s">
        <v>50</v>
      </c>
      <c r="P1890" s="14" t="n">
        <v>113</v>
      </c>
      <c r="Q1890" s="1" t="s">
        <v>38</v>
      </c>
      <c r="R1890" s="1" t="s">
        <v>70</v>
      </c>
      <c r="S1890" s="14" t="n">
        <v>4210227</v>
      </c>
      <c r="T1890" s="1" t="s">
        <v>77</v>
      </c>
      <c r="U1890" s="16" t="n">
        <v>266.68</v>
      </c>
      <c r="W1890" s="16" t="n">
        <v>266.68</v>
      </c>
      <c r="X1890" s="1" t="s">
        <v>1618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MEMORIA HIKSEMI HIKER 8GB DDR4 3200 - HS</v>
      </c>
      <c r="AC1890" s="1" t="n">
        <v>9481</v>
      </c>
    </row>
    <row r="1891" customFormat="false" ht="12.75" hidden="false" customHeight="true" outlineLevel="0" collapsed="false">
      <c r="A1891" s="14" t="n">
        <v>2</v>
      </c>
      <c r="B1891" s="15" t="n">
        <v>46247</v>
      </c>
      <c r="C1891" s="15" t="n">
        <v>46275</v>
      </c>
      <c r="D1891" s="14" t="n">
        <v>1608</v>
      </c>
      <c r="E1891" s="1" t="s">
        <v>224</v>
      </c>
      <c r="F1891" s="14" t="n">
        <v>24</v>
      </c>
      <c r="G1891" s="1" t="s">
        <v>91</v>
      </c>
      <c r="H1891" s="14" t="n">
        <v>2110405</v>
      </c>
      <c r="I1891" s="1" t="s">
        <v>55</v>
      </c>
      <c r="J1891" s="14" t="n">
        <v>1540769</v>
      </c>
      <c r="L1891" s="14" t="n">
        <v>210180</v>
      </c>
      <c r="M1891" s="1" t="s">
        <v>36</v>
      </c>
      <c r="N1891" s="1" t="s">
        <v>50</v>
      </c>
      <c r="P1891" s="14" t="n">
        <v>113</v>
      </c>
      <c r="Q1891" s="1" t="s">
        <v>38</v>
      </c>
      <c r="R1891" s="1" t="s">
        <v>62</v>
      </c>
      <c r="S1891" s="14" t="n">
        <v>1130101</v>
      </c>
      <c r="T1891" s="1" t="s">
        <v>63</v>
      </c>
      <c r="U1891" s="16" t="n">
        <v>692.26</v>
      </c>
      <c r="W1891" s="16" t="n">
        <v>692.26</v>
      </c>
      <c r="X1891" s="1" t="s">
        <v>1419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SAZON CALDO CARNE 32</v>
      </c>
      <c r="AC1891" s="1" t="n">
        <v>1710665</v>
      </c>
    </row>
    <row r="1892" customFormat="false" ht="12.75" hidden="false" customHeight="true" outlineLevel="0" collapsed="false">
      <c r="A1892" s="14" t="n">
        <v>2</v>
      </c>
      <c r="B1892" s="15" t="n">
        <v>46248</v>
      </c>
      <c r="C1892" s="15" t="n">
        <v>46275</v>
      </c>
      <c r="D1892" s="14" t="n">
        <v>1678</v>
      </c>
      <c r="E1892" s="1" t="s">
        <v>844</v>
      </c>
      <c r="F1892" s="14" t="n">
        <v>24</v>
      </c>
      <c r="G1892" s="1" t="s">
        <v>91</v>
      </c>
      <c r="H1892" s="14" t="n">
        <v>2110405</v>
      </c>
      <c r="I1892" s="1" t="s">
        <v>55</v>
      </c>
      <c r="J1892" s="14" t="n">
        <v>1545805</v>
      </c>
      <c r="L1892" s="14" t="n">
        <v>211100</v>
      </c>
      <c r="M1892" s="1" t="s">
        <v>36</v>
      </c>
      <c r="N1892" s="1" t="s">
        <v>50</v>
      </c>
      <c r="P1892" s="14" t="n">
        <v>113</v>
      </c>
      <c r="Q1892" s="1" t="s">
        <v>38</v>
      </c>
      <c r="R1892" s="1" t="s">
        <v>62</v>
      </c>
      <c r="S1892" s="14" t="n">
        <v>1130101</v>
      </c>
      <c r="T1892" s="1" t="s">
        <v>63</v>
      </c>
      <c r="U1892" s="16" t="n">
        <v>2153.25</v>
      </c>
      <c r="W1892" s="16" t="n">
        <v>2153.25</v>
      </c>
      <c r="X1892" s="1" t="s">
        <v>1619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AGUA SANI MODALVA 1L</v>
      </c>
      <c r="AC1892" s="1" t="n">
        <v>163912</v>
      </c>
    </row>
    <row r="1893" customFormat="false" ht="12.75" hidden="false" customHeight="true" outlineLevel="0" collapsed="false">
      <c r="A1893" s="14" t="n">
        <v>2</v>
      </c>
      <c r="B1893" s="15" t="n">
        <v>46251</v>
      </c>
      <c r="C1893" s="15" t="n">
        <v>46275</v>
      </c>
      <c r="D1893" s="14" t="n">
        <v>1637</v>
      </c>
      <c r="E1893" s="1" t="s">
        <v>870</v>
      </c>
      <c r="F1893" s="14" t="n">
        <v>24</v>
      </c>
      <c r="G1893" s="1" t="s">
        <v>91</v>
      </c>
      <c r="H1893" s="14" t="n">
        <v>2110405</v>
      </c>
      <c r="I1893" s="1" t="s">
        <v>55</v>
      </c>
      <c r="J1893" s="14" t="n">
        <v>1561330</v>
      </c>
      <c r="L1893" s="14" t="n">
        <v>213017</v>
      </c>
      <c r="M1893" s="1" t="s">
        <v>36</v>
      </c>
      <c r="N1893" s="1" t="s">
        <v>50</v>
      </c>
      <c r="P1893" s="14" t="n">
        <v>113</v>
      </c>
      <c r="Q1893" s="1" t="s">
        <v>38</v>
      </c>
      <c r="R1893" s="1" t="s">
        <v>62</v>
      </c>
      <c r="S1893" s="14" t="n">
        <v>1130101</v>
      </c>
      <c r="T1893" s="1" t="s">
        <v>63</v>
      </c>
      <c r="U1893" s="16" t="n">
        <v>561.84</v>
      </c>
      <c r="W1893" s="16" t="n">
        <v>561.84</v>
      </c>
      <c r="X1893" s="1" t="s">
        <v>1620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SALSICHA VIENA TARGET 300G</v>
      </c>
      <c r="AC1893" s="1" t="n">
        <v>1919900</v>
      </c>
    </row>
    <row r="1894" customFormat="false" ht="12.75" hidden="false" customHeight="true" outlineLevel="0" collapsed="false">
      <c r="A1894" s="14" t="n">
        <v>2</v>
      </c>
      <c r="B1894" s="15" t="n">
        <v>46252</v>
      </c>
      <c r="C1894" s="15" t="n">
        <v>46275</v>
      </c>
      <c r="D1894" s="14" t="n">
        <v>1671</v>
      </c>
      <c r="E1894" s="1" t="s">
        <v>101</v>
      </c>
      <c r="F1894" s="14" t="n">
        <v>24</v>
      </c>
      <c r="G1894" s="1" t="s">
        <v>91</v>
      </c>
      <c r="H1894" s="14" t="n">
        <v>2110405</v>
      </c>
      <c r="I1894" s="1" t="s">
        <v>55</v>
      </c>
      <c r="J1894" s="14" t="n">
        <v>1567132</v>
      </c>
      <c r="L1894" s="14" t="n">
        <v>213985</v>
      </c>
      <c r="M1894" s="1" t="s">
        <v>36</v>
      </c>
      <c r="N1894" s="1" t="s">
        <v>50</v>
      </c>
      <c r="P1894" s="14" t="n">
        <v>113</v>
      </c>
      <c r="Q1894" s="1" t="s">
        <v>38</v>
      </c>
      <c r="R1894" s="1" t="s">
        <v>62</v>
      </c>
      <c r="S1894" s="14" t="n">
        <v>1130101</v>
      </c>
      <c r="T1894" s="1" t="s">
        <v>63</v>
      </c>
      <c r="U1894" s="16" t="n">
        <v>795.81</v>
      </c>
      <c r="W1894" s="16" t="n">
        <v>795.81</v>
      </c>
      <c r="X1894" s="1" t="s">
        <v>1425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SAB LIQ PROTEX CREAM</v>
      </c>
      <c r="AC1894" s="1" t="n">
        <v>586415</v>
      </c>
    </row>
    <row r="1895" customFormat="false" ht="12.75" hidden="false" customHeight="true" outlineLevel="0" collapsed="false">
      <c r="A1895" s="14" t="n">
        <v>2</v>
      </c>
      <c r="B1895" s="15" t="n">
        <v>46256</v>
      </c>
      <c r="C1895" s="15" t="n">
        <v>46275</v>
      </c>
      <c r="D1895" s="14" t="n">
        <v>1745</v>
      </c>
      <c r="E1895" s="1" t="s">
        <v>170</v>
      </c>
      <c r="F1895" s="14" t="n">
        <v>24</v>
      </c>
      <c r="G1895" s="1" t="s">
        <v>91</v>
      </c>
      <c r="H1895" s="14" t="n">
        <v>2110405</v>
      </c>
      <c r="I1895" s="1" t="s">
        <v>55</v>
      </c>
      <c r="J1895" s="14" t="n">
        <v>1585074</v>
      </c>
      <c r="L1895" s="14" t="n">
        <v>216840</v>
      </c>
      <c r="M1895" s="1" t="s">
        <v>36</v>
      </c>
      <c r="N1895" s="1" t="s">
        <v>50</v>
      </c>
      <c r="P1895" s="14" t="n">
        <v>113</v>
      </c>
      <c r="Q1895" s="1" t="s">
        <v>38</v>
      </c>
      <c r="R1895" s="1" t="s">
        <v>62</v>
      </c>
      <c r="S1895" s="14" t="n">
        <v>1130101</v>
      </c>
      <c r="T1895" s="1" t="s">
        <v>63</v>
      </c>
      <c r="U1895" s="16" t="n">
        <v>182.8</v>
      </c>
      <c r="W1895" s="16" t="n">
        <v>182.8</v>
      </c>
      <c r="X1895" s="1" t="s">
        <v>1535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MILHO PIPOCA DONA CLARA 400G</v>
      </c>
      <c r="AC1895" s="1" t="n">
        <v>357892</v>
      </c>
    </row>
    <row r="1896" customFormat="false" ht="12.75" hidden="false" customHeight="true" outlineLevel="0" collapsed="false">
      <c r="A1896" s="14" t="n">
        <v>2</v>
      </c>
      <c r="B1896" s="15" t="n">
        <v>46256</v>
      </c>
      <c r="C1896" s="15" t="n">
        <v>46275</v>
      </c>
      <c r="D1896" s="14" t="n">
        <v>1713</v>
      </c>
      <c r="E1896" s="1" t="s">
        <v>75</v>
      </c>
      <c r="F1896" s="14" t="n">
        <v>46</v>
      </c>
      <c r="G1896" s="1" t="s">
        <v>323</v>
      </c>
      <c r="H1896" s="14" t="n">
        <v>2110405</v>
      </c>
      <c r="I1896" s="1" t="s">
        <v>55</v>
      </c>
      <c r="J1896" s="14" t="n">
        <v>1585399</v>
      </c>
      <c r="L1896" s="14" t="n">
        <v>216902</v>
      </c>
      <c r="M1896" s="1" t="s">
        <v>36</v>
      </c>
      <c r="N1896" s="1" t="s">
        <v>50</v>
      </c>
      <c r="P1896" s="14" t="n">
        <v>113</v>
      </c>
      <c r="Q1896" s="1" t="s">
        <v>38</v>
      </c>
      <c r="R1896" s="1" t="s">
        <v>70</v>
      </c>
      <c r="S1896" s="14" t="n">
        <v>4210227</v>
      </c>
      <c r="T1896" s="1" t="s">
        <v>77</v>
      </c>
      <c r="U1896" s="16" t="n">
        <v>79.8</v>
      </c>
      <c r="W1896" s="16" t="n">
        <v>79.8</v>
      </c>
      <c r="X1896" s="1" t="s">
        <v>1621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BARRA ROSCADA FERRO</v>
      </c>
      <c r="AC1896" s="1" t="n">
        <v>13976</v>
      </c>
    </row>
    <row r="1897" customFormat="false" ht="12.75" hidden="false" customHeight="true" outlineLevel="0" collapsed="false">
      <c r="A1897" s="14" t="n">
        <v>2</v>
      </c>
      <c r="B1897" s="15" t="n">
        <v>46256</v>
      </c>
      <c r="C1897" s="15" t="n">
        <v>46275</v>
      </c>
      <c r="D1897" s="14" t="n">
        <v>10106</v>
      </c>
      <c r="E1897" s="1" t="s">
        <v>1622</v>
      </c>
      <c r="F1897" s="14" t="n">
        <v>46</v>
      </c>
      <c r="G1897" s="1" t="s">
        <v>323</v>
      </c>
      <c r="H1897" s="14" t="n">
        <v>2110405</v>
      </c>
      <c r="I1897" s="1" t="s">
        <v>55</v>
      </c>
      <c r="J1897" s="14" t="n">
        <v>1585437</v>
      </c>
      <c r="L1897" s="14" t="n">
        <v>216905</v>
      </c>
      <c r="M1897" s="1" t="s">
        <v>36</v>
      </c>
      <c r="N1897" s="1" t="s">
        <v>50</v>
      </c>
      <c r="P1897" s="14" t="n">
        <v>113</v>
      </c>
      <c r="Q1897" s="1" t="s">
        <v>38</v>
      </c>
      <c r="R1897" s="1" t="s">
        <v>70</v>
      </c>
      <c r="S1897" s="14" t="n">
        <v>4210229</v>
      </c>
      <c r="T1897" s="1" t="s">
        <v>1090</v>
      </c>
      <c r="U1897" s="16" t="n">
        <v>101.9</v>
      </c>
      <c r="W1897" s="16" t="n">
        <v>101.9</v>
      </c>
      <c r="X1897" s="1" t="s">
        <v>1623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12.75" hidden="false" customHeight="true" outlineLevel="0" collapsed="false">
      <c r="A1898" s="14" t="n">
        <v>2</v>
      </c>
      <c r="B1898" s="15" t="n">
        <v>46260</v>
      </c>
      <c r="C1898" s="15" t="n">
        <v>46275</v>
      </c>
      <c r="D1898" s="14" t="n">
        <v>1672</v>
      </c>
      <c r="E1898" s="1" t="s">
        <v>340</v>
      </c>
      <c r="F1898" s="14" t="n">
        <v>24</v>
      </c>
      <c r="G1898" s="1" t="s">
        <v>91</v>
      </c>
      <c r="H1898" s="14" t="n">
        <v>2110405</v>
      </c>
      <c r="I1898" s="1" t="s">
        <v>55</v>
      </c>
      <c r="J1898" s="14" t="n">
        <v>1605100</v>
      </c>
      <c r="L1898" s="14" t="n">
        <v>219899</v>
      </c>
      <c r="M1898" s="1" t="s">
        <v>36</v>
      </c>
      <c r="N1898" s="1" t="s">
        <v>50</v>
      </c>
      <c r="P1898" s="14" t="n">
        <v>113</v>
      </c>
      <c r="Q1898" s="1" t="s">
        <v>38</v>
      </c>
      <c r="R1898" s="1" t="s">
        <v>62</v>
      </c>
      <c r="S1898" s="14" t="n">
        <v>1130101</v>
      </c>
      <c r="T1898" s="1" t="s">
        <v>63</v>
      </c>
      <c r="U1898" s="16" t="n">
        <v>1515.2</v>
      </c>
      <c r="W1898" s="16" t="n">
        <v>1515.2</v>
      </c>
      <c r="X1898" s="1" t="s">
        <v>1624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AGUA MINE YARA 350ML</v>
      </c>
      <c r="AC1898" s="1" t="n">
        <v>1430146</v>
      </c>
    </row>
    <row r="1899" customFormat="false" ht="12.75" hidden="false" customHeight="true" outlineLevel="0" collapsed="false">
      <c r="A1899" s="14" t="n">
        <v>2</v>
      </c>
      <c r="B1899" s="15" t="n">
        <v>46261</v>
      </c>
      <c r="C1899" s="15" t="n">
        <v>46275</v>
      </c>
      <c r="D1899" s="14" t="n">
        <v>1706</v>
      </c>
      <c r="E1899" s="1" t="s">
        <v>1625</v>
      </c>
      <c r="F1899" s="14" t="n">
        <v>24</v>
      </c>
      <c r="G1899" s="1" t="s">
        <v>91</v>
      </c>
      <c r="H1899" s="14" t="n">
        <v>2110405</v>
      </c>
      <c r="I1899" s="1" t="s">
        <v>55</v>
      </c>
      <c r="J1899" s="14" t="n">
        <v>1608551</v>
      </c>
      <c r="L1899" s="14" t="n">
        <v>220369</v>
      </c>
      <c r="M1899" s="1" t="s">
        <v>36</v>
      </c>
      <c r="N1899" s="1" t="s">
        <v>50</v>
      </c>
      <c r="P1899" s="14" t="n">
        <v>113</v>
      </c>
      <c r="Q1899" s="1" t="s">
        <v>38</v>
      </c>
      <c r="R1899" s="1" t="s">
        <v>62</v>
      </c>
      <c r="S1899" s="14" t="n">
        <v>1130101</v>
      </c>
      <c r="T1899" s="1" t="s">
        <v>63</v>
      </c>
      <c r="U1899" s="16" t="n">
        <v>805.4</v>
      </c>
      <c r="W1899" s="16" t="n">
        <v>805.4</v>
      </c>
      <c r="X1899" s="1" t="s">
        <v>1626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BATATA PRINGLES ORIGINAL 104G</v>
      </c>
      <c r="AC1899" s="1" t="n">
        <v>206697</v>
      </c>
    </row>
    <row r="1900" customFormat="false" ht="12.75" hidden="false" customHeight="true" outlineLevel="0" collapsed="false">
      <c r="A1900" s="14" t="n">
        <v>2</v>
      </c>
      <c r="B1900" s="15" t="n">
        <v>46261</v>
      </c>
      <c r="C1900" s="15" t="n">
        <v>46275</v>
      </c>
      <c r="D1900" s="14" t="n">
        <v>1643</v>
      </c>
      <c r="E1900" s="1" t="s">
        <v>198</v>
      </c>
      <c r="F1900" s="14" t="n">
        <v>24</v>
      </c>
      <c r="G1900" s="1" t="s">
        <v>91</v>
      </c>
      <c r="H1900" s="14" t="n">
        <v>2110405</v>
      </c>
      <c r="I1900" s="1" t="s">
        <v>55</v>
      </c>
      <c r="J1900" s="14" t="n">
        <v>1608890</v>
      </c>
      <c r="L1900" s="14" t="n">
        <v>220447</v>
      </c>
      <c r="M1900" s="1" t="s">
        <v>36</v>
      </c>
      <c r="N1900" s="1" t="s">
        <v>50</v>
      </c>
      <c r="P1900" s="14" t="n">
        <v>113</v>
      </c>
      <c r="Q1900" s="1" t="s">
        <v>38</v>
      </c>
      <c r="R1900" s="1" t="s">
        <v>62</v>
      </c>
      <c r="S1900" s="14" t="n">
        <v>1130101</v>
      </c>
      <c r="T1900" s="1" t="s">
        <v>63</v>
      </c>
      <c r="U1900" s="16" t="n">
        <v>228</v>
      </c>
      <c r="W1900" s="16" t="n">
        <v>228</v>
      </c>
      <c r="X1900" s="1" t="s">
        <v>1627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COCADA CASMORENINH</v>
      </c>
      <c r="AC1900" s="1" t="n">
        <v>10951</v>
      </c>
    </row>
    <row r="1901" customFormat="false" ht="12.75" hidden="false" customHeight="true" outlineLevel="0" collapsed="false">
      <c r="A1901" s="14" t="n">
        <v>2</v>
      </c>
      <c r="B1901" s="15" t="n">
        <v>46261</v>
      </c>
      <c r="C1901" s="15" t="n">
        <v>46275</v>
      </c>
      <c r="D1901" s="14" t="n">
        <v>1270</v>
      </c>
      <c r="E1901" s="1" t="s">
        <v>925</v>
      </c>
      <c r="F1901" s="14" t="n">
        <v>24</v>
      </c>
      <c r="G1901" s="1" t="s">
        <v>91</v>
      </c>
      <c r="H1901" s="14" t="n">
        <v>2110405</v>
      </c>
      <c r="I1901" s="1" t="s">
        <v>55</v>
      </c>
      <c r="J1901" s="14" t="n">
        <v>1609996</v>
      </c>
      <c r="L1901" s="14" t="n">
        <v>220684</v>
      </c>
      <c r="M1901" s="1" t="s">
        <v>36</v>
      </c>
      <c r="N1901" s="1" t="s">
        <v>50</v>
      </c>
      <c r="P1901" s="14" t="n">
        <v>113</v>
      </c>
      <c r="Q1901" s="1" t="s">
        <v>38</v>
      </c>
      <c r="R1901" s="1" t="s">
        <v>62</v>
      </c>
      <c r="S1901" s="14" t="n">
        <v>1130101</v>
      </c>
      <c r="T1901" s="1" t="s">
        <v>63</v>
      </c>
      <c r="U1901" s="16" t="n">
        <v>190</v>
      </c>
      <c r="W1901" s="16" t="n">
        <v>190</v>
      </c>
      <c r="X1901" s="1" t="s">
        <v>1628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PASTA DE ALHO 200G</v>
      </c>
      <c r="AC1901" s="1" t="n">
        <v>2859</v>
      </c>
    </row>
    <row r="1902" customFormat="false" ht="12.75" hidden="false" customHeight="true" outlineLevel="0" collapsed="false">
      <c r="A1902" s="14" t="n">
        <v>2</v>
      </c>
      <c r="B1902" s="15" t="n">
        <v>46262</v>
      </c>
      <c r="C1902" s="15" t="n">
        <v>46275</v>
      </c>
      <c r="D1902" s="14" t="n">
        <v>1695</v>
      </c>
      <c r="E1902" s="1" t="s">
        <v>392</v>
      </c>
      <c r="F1902" s="14" t="n">
        <v>24</v>
      </c>
      <c r="G1902" s="1" t="s">
        <v>91</v>
      </c>
      <c r="H1902" s="14" t="n">
        <v>2110405</v>
      </c>
      <c r="I1902" s="1" t="s">
        <v>55</v>
      </c>
      <c r="J1902" s="14" t="n">
        <v>1613806</v>
      </c>
      <c r="L1902" s="14" t="n">
        <v>221286</v>
      </c>
      <c r="M1902" s="1" t="s">
        <v>36</v>
      </c>
      <c r="N1902" s="1" t="s">
        <v>50</v>
      </c>
      <c r="P1902" s="14" t="n">
        <v>113</v>
      </c>
      <c r="Q1902" s="1" t="s">
        <v>38</v>
      </c>
      <c r="R1902" s="1" t="s">
        <v>62</v>
      </c>
      <c r="S1902" s="14" t="n">
        <v>1130101</v>
      </c>
      <c r="T1902" s="1" t="s">
        <v>63</v>
      </c>
      <c r="U1902" s="16" t="n">
        <v>1063.84</v>
      </c>
      <c r="W1902" s="16" t="n">
        <v>1063.84</v>
      </c>
      <c r="X1902" s="1" t="s">
        <v>1537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CAFE KIMINO 250G</v>
      </c>
      <c r="AC1902" s="1" t="n">
        <v>20104</v>
      </c>
    </row>
    <row r="1903" customFormat="false" ht="12.75" hidden="false" customHeight="true" outlineLevel="0" collapsed="false">
      <c r="A1903" s="1" t="n">
        <v>2</v>
      </c>
      <c r="B1903" s="17" t="n">
        <v>46263</v>
      </c>
      <c r="C1903" s="17" t="n">
        <v>46275</v>
      </c>
      <c r="D1903" s="1" t="n">
        <v>10090</v>
      </c>
      <c r="E1903" s="1" t="s">
        <v>1539</v>
      </c>
      <c r="F1903" s="1" t="n">
        <v>24</v>
      </c>
      <c r="G1903" s="1" t="s">
        <v>91</v>
      </c>
      <c r="H1903" s="1" t="n">
        <v>2110405</v>
      </c>
      <c r="I1903" s="1" t="s">
        <v>55</v>
      </c>
      <c r="J1903" s="1" t="n">
        <v>1618583</v>
      </c>
      <c r="L1903" s="1" t="n">
        <v>221972</v>
      </c>
      <c r="M1903" s="1" t="s">
        <v>36</v>
      </c>
      <c r="N1903" s="1" t="s">
        <v>50</v>
      </c>
      <c r="P1903" s="1" t="n">
        <v>113</v>
      </c>
      <c r="Q1903" s="1" t="s">
        <v>38</v>
      </c>
      <c r="R1903" s="1" t="s">
        <v>62</v>
      </c>
      <c r="S1903" s="1" t="n">
        <v>1130101</v>
      </c>
      <c r="T1903" s="1" t="s">
        <v>63</v>
      </c>
      <c r="U1903" s="1" t="n">
        <v>1012.43</v>
      </c>
      <c r="W1903" s="1" t="n">
        <v>1012.43</v>
      </c>
      <c r="X1903" s="1" t="s">
        <v>453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OVOS BRANCO UNID</v>
      </c>
      <c r="AC1903" s="1" t="n">
        <v>299</v>
      </c>
    </row>
    <row r="1904" customFormat="false" ht="12.75" hidden="false" customHeight="true" outlineLevel="0" collapsed="false">
      <c r="A1904" s="1" t="n">
        <v>2</v>
      </c>
      <c r="B1904" s="17" t="n">
        <v>46268</v>
      </c>
      <c r="C1904" s="17" t="n">
        <v>46275</v>
      </c>
      <c r="D1904" s="1" t="n">
        <v>1363</v>
      </c>
      <c r="E1904" s="1" t="s">
        <v>187</v>
      </c>
      <c r="F1904" s="1" t="n">
        <v>24</v>
      </c>
      <c r="G1904" s="1" t="s">
        <v>91</v>
      </c>
      <c r="H1904" s="1" t="n">
        <v>2110405</v>
      </c>
      <c r="I1904" s="1" t="s">
        <v>55</v>
      </c>
      <c r="J1904" s="1" t="n">
        <v>1647846</v>
      </c>
      <c r="L1904" s="1" t="n">
        <v>226313</v>
      </c>
      <c r="M1904" s="1" t="s">
        <v>36</v>
      </c>
      <c r="N1904" s="1" t="s">
        <v>50</v>
      </c>
      <c r="P1904" s="1" t="n">
        <v>113</v>
      </c>
      <c r="Q1904" s="1" t="s">
        <v>38</v>
      </c>
      <c r="R1904" s="1" t="s">
        <v>62</v>
      </c>
      <c r="S1904" s="1" t="n">
        <v>1130101</v>
      </c>
      <c r="T1904" s="1" t="s">
        <v>63</v>
      </c>
      <c r="U1904" s="1" t="n">
        <v>125</v>
      </c>
      <c r="W1904" s="1" t="n">
        <v>125</v>
      </c>
      <c r="X1904" s="1" t="s">
        <v>1629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PAO BOLINHA SANTO PAO</v>
      </c>
      <c r="AC1904" s="1" t="n">
        <v>3867</v>
      </c>
    </row>
    <row r="1905" customFormat="false" ht="12.75" hidden="false" customHeight="true" outlineLevel="0" collapsed="false">
      <c r="A1905" s="1" t="n">
        <v>2</v>
      </c>
      <c r="B1905" s="17" t="n">
        <v>46269</v>
      </c>
      <c r="C1905" s="17" t="n">
        <v>46275</v>
      </c>
      <c r="D1905" s="1" t="n">
        <v>10018</v>
      </c>
      <c r="E1905" s="1" t="s">
        <v>243</v>
      </c>
      <c r="F1905" s="1" t="n">
        <v>34</v>
      </c>
      <c r="G1905" s="1" t="s">
        <v>110</v>
      </c>
      <c r="H1905" s="1" t="n">
        <v>2110405</v>
      </c>
      <c r="I1905" s="1" t="s">
        <v>55</v>
      </c>
      <c r="J1905" s="1" t="n">
        <v>1653370</v>
      </c>
      <c r="L1905" s="1" t="n">
        <v>227145</v>
      </c>
      <c r="M1905" s="1" t="s">
        <v>36</v>
      </c>
      <c r="N1905" s="1" t="s">
        <v>50</v>
      </c>
      <c r="P1905" s="1" t="n">
        <v>113</v>
      </c>
      <c r="Q1905" s="1" t="s">
        <v>38</v>
      </c>
      <c r="R1905" s="1" t="s">
        <v>62</v>
      </c>
      <c r="S1905" s="1" t="n">
        <v>1130101</v>
      </c>
      <c r="T1905" s="1" t="s">
        <v>63</v>
      </c>
      <c r="U1905" s="1" t="n">
        <v>1045</v>
      </c>
      <c r="W1905" s="1" t="n">
        <v>1045</v>
      </c>
      <c r="X1905" s="1" t="s">
        <v>1630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TRIGOLAR S/FERM 1KG</v>
      </c>
      <c r="AC1905" s="1" t="n">
        <v>378</v>
      </c>
    </row>
    <row r="1906" customFormat="false" ht="12.75" hidden="false" customHeight="true" outlineLevel="0" collapsed="false">
      <c r="A1906" s="1" t="n">
        <v>2</v>
      </c>
      <c r="B1906" s="17" t="n">
        <v>46269</v>
      </c>
      <c r="C1906" s="17" t="n">
        <v>46275</v>
      </c>
      <c r="D1906" s="1" t="n">
        <v>1625</v>
      </c>
      <c r="E1906" s="1" t="s">
        <v>272</v>
      </c>
      <c r="F1906" s="1" t="n">
        <v>24</v>
      </c>
      <c r="G1906" s="1" t="s">
        <v>91</v>
      </c>
      <c r="H1906" s="1" t="n">
        <v>2110405</v>
      </c>
      <c r="I1906" s="1" t="s">
        <v>55</v>
      </c>
      <c r="J1906" s="1" t="n">
        <v>1653478</v>
      </c>
      <c r="L1906" s="1" t="n">
        <v>227162</v>
      </c>
      <c r="M1906" s="1" t="s">
        <v>36</v>
      </c>
      <c r="N1906" s="1" t="s">
        <v>50</v>
      </c>
      <c r="P1906" s="1" t="n">
        <v>113</v>
      </c>
      <c r="Q1906" s="1" t="s">
        <v>38</v>
      </c>
      <c r="R1906" s="1" t="s">
        <v>62</v>
      </c>
      <c r="S1906" s="1" t="n">
        <v>1130101</v>
      </c>
      <c r="T1906" s="1" t="s">
        <v>63</v>
      </c>
      <c r="U1906" s="1" t="n">
        <v>4057.6</v>
      </c>
      <c r="W1906" s="1" t="n">
        <v>4057.6</v>
      </c>
      <c r="X1906" s="1" t="s">
        <v>1631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TRASEIRO DE BOI L1</v>
      </c>
      <c r="AC1906" s="1" t="n">
        <v>15256</v>
      </c>
    </row>
    <row r="1907" customFormat="false" ht="12.75" hidden="false" customHeight="true" outlineLevel="0" collapsed="false">
      <c r="A1907" s="1" t="n">
        <v>2</v>
      </c>
      <c r="B1907" s="17" t="n">
        <v>46255</v>
      </c>
      <c r="C1907" s="17" t="n">
        <v>46275</v>
      </c>
      <c r="D1907" s="1" t="n">
        <v>1758</v>
      </c>
      <c r="E1907" s="1" t="s">
        <v>486</v>
      </c>
      <c r="F1907" s="1" t="n">
        <v>46</v>
      </c>
      <c r="G1907" s="1" t="s">
        <v>323</v>
      </c>
      <c r="H1907" s="1" t="n">
        <v>2110405</v>
      </c>
      <c r="I1907" s="1" t="s">
        <v>55</v>
      </c>
      <c r="J1907" s="1" t="n">
        <v>1681758</v>
      </c>
      <c r="L1907" s="1" t="n">
        <v>230766</v>
      </c>
      <c r="M1907" s="1" t="s">
        <v>36</v>
      </c>
      <c r="N1907" s="1" t="s">
        <v>50</v>
      </c>
      <c r="P1907" s="1" t="n">
        <v>101</v>
      </c>
      <c r="Q1907" s="1" t="s">
        <v>56</v>
      </c>
      <c r="R1907" s="1" t="s">
        <v>70</v>
      </c>
      <c r="S1907" s="1" t="n">
        <v>4210227</v>
      </c>
      <c r="T1907" s="1" t="s">
        <v>77</v>
      </c>
      <c r="U1907" s="1" t="n">
        <v>84</v>
      </c>
      <c r="W1907" s="1" t="n">
        <v>84</v>
      </c>
      <c r="X1907" s="1" t="s">
        <v>1632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" t="n">
        <v>2</v>
      </c>
      <c r="B1908" s="17" t="n">
        <v>46275</v>
      </c>
      <c r="C1908" s="17" t="n">
        <v>46275</v>
      </c>
      <c r="D1908" s="1" t="n">
        <v>48</v>
      </c>
      <c r="E1908" s="1" t="s">
        <v>146</v>
      </c>
      <c r="F1908" s="1" t="n">
        <v>13</v>
      </c>
      <c r="G1908" s="1" t="s">
        <v>147</v>
      </c>
      <c r="H1908" s="1" t="n">
        <v>2110101</v>
      </c>
      <c r="I1908" s="1" t="s">
        <v>48</v>
      </c>
      <c r="J1908" s="1" t="n">
        <v>1682333</v>
      </c>
      <c r="L1908" s="1" t="n">
        <v>2667</v>
      </c>
      <c r="M1908" s="1" t="s">
        <v>36</v>
      </c>
      <c r="N1908" s="1" t="s">
        <v>68</v>
      </c>
      <c r="P1908" s="1" t="n">
        <v>113</v>
      </c>
      <c r="Q1908" s="1" t="s">
        <v>38</v>
      </c>
      <c r="R1908" s="1" t="s">
        <v>62</v>
      </c>
      <c r="S1908" s="1" t="n">
        <v>1130101</v>
      </c>
      <c r="T1908" s="1" t="s">
        <v>63</v>
      </c>
      <c r="U1908" s="1" t="n">
        <v>300</v>
      </c>
      <c r="W1908" s="1" t="n">
        <v>300</v>
      </c>
      <c r="X1908" s="1" t="s">
        <v>1633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" t="n">
        <v>2</v>
      </c>
      <c r="B1909" s="17" t="n">
        <v>46274</v>
      </c>
      <c r="C1909" s="17" t="n">
        <v>46275</v>
      </c>
      <c r="D1909" s="1" t="n">
        <v>1176</v>
      </c>
      <c r="E1909" s="1" t="s">
        <v>332</v>
      </c>
      <c r="F1909" s="1" t="n">
        <v>24</v>
      </c>
      <c r="G1909" s="1" t="s">
        <v>91</v>
      </c>
      <c r="H1909" s="1" t="n">
        <v>2110405</v>
      </c>
      <c r="I1909" s="1" t="s">
        <v>55</v>
      </c>
      <c r="J1909" s="1" t="n">
        <v>1702194</v>
      </c>
      <c r="L1909" s="1" t="n">
        <v>233613</v>
      </c>
      <c r="M1909" s="1" t="s">
        <v>36</v>
      </c>
      <c r="N1909" s="1" t="s">
        <v>50</v>
      </c>
      <c r="P1909" s="1" t="n">
        <v>102</v>
      </c>
      <c r="Q1909" s="1" t="s">
        <v>315</v>
      </c>
      <c r="R1909" s="1" t="s">
        <v>333</v>
      </c>
      <c r="S1909" s="1" t="n">
        <v>2110901</v>
      </c>
      <c r="T1909" s="1" t="s">
        <v>334</v>
      </c>
      <c r="U1909" s="1" t="n">
        <v>2344.8</v>
      </c>
      <c r="W1909" s="1" t="n">
        <v>2344.8</v>
      </c>
      <c r="X1909" s="1" t="s">
        <v>1634</v>
      </c>
      <c r="Z1909" s="1" t="str">
        <f aca="false">IF($T1909="","",IFERROR(INDEX('Resumo Grupos'!$AC$3:$AC$200,MATCH($T1909,'Resumo Grupos'!$AB$3:$AB$200,0)),"n/d"))</f>
        <v>Empréstimo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12.75" hidden="false" customHeight="true" outlineLevel="0" collapsed="false">
      <c r="A1910" s="1" t="n">
        <v>2</v>
      </c>
      <c r="B1910" s="17" t="n">
        <v>46276</v>
      </c>
      <c r="C1910" s="17" t="n">
        <v>46276</v>
      </c>
      <c r="D1910" s="1" t="n">
        <v>0</v>
      </c>
      <c r="E1910" s="1" t="s">
        <v>33</v>
      </c>
      <c r="F1910" s="1" t="n">
        <v>17</v>
      </c>
      <c r="G1910" s="1" t="s">
        <v>34</v>
      </c>
      <c r="H1910" s="1" t="n">
        <v>1110101</v>
      </c>
      <c r="I1910" s="1" t="s">
        <v>35</v>
      </c>
      <c r="J1910" s="1" t="n">
        <v>1700691</v>
      </c>
      <c r="L1910" s="1" t="n">
        <v>1700691</v>
      </c>
      <c r="M1910" s="1" t="s">
        <v>36</v>
      </c>
      <c r="N1910" s="1" t="s">
        <v>37</v>
      </c>
      <c r="P1910" s="1" t="n">
        <v>113</v>
      </c>
      <c r="Q1910" s="1" t="s">
        <v>38</v>
      </c>
      <c r="R1910" s="1" t="s">
        <v>55</v>
      </c>
      <c r="S1910" s="1" t="n">
        <v>2110405</v>
      </c>
      <c r="T1910" s="1" t="s">
        <v>55</v>
      </c>
      <c r="U1910" s="1" t="n">
        <v>200</v>
      </c>
      <c r="W1910" s="1" t="n">
        <v>200</v>
      </c>
      <c r="X1910" s="1" t="s">
        <v>1635</v>
      </c>
      <c r="Z1910" s="1" t="str">
        <f aca="false">IF($T1910="","",IFERROR(INDEX('Resumo Grupos'!$AC$3:$AC$200,MATCH($T1910,'Resumo Grupos'!$AB$3:$AB$200,0)),"n/d"))</f>
        <v>Cobertura de conta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12.75" hidden="false" customHeight="true" outlineLevel="0" collapsed="false">
      <c r="A1911" s="1" t="n">
        <v>2</v>
      </c>
      <c r="B1911" s="17" t="n">
        <v>46276</v>
      </c>
      <c r="C1911" s="17" t="n">
        <v>46276</v>
      </c>
      <c r="D1911" s="1" t="n">
        <v>0</v>
      </c>
      <c r="E1911" s="1" t="s">
        <v>33</v>
      </c>
      <c r="F1911" s="1" t="n">
        <v>17</v>
      </c>
      <c r="G1911" s="1" t="s">
        <v>34</v>
      </c>
      <c r="H1911" s="1" t="n">
        <v>1110101</v>
      </c>
      <c r="I1911" s="1" t="s">
        <v>35</v>
      </c>
      <c r="J1911" s="1" t="n">
        <v>1700702</v>
      </c>
      <c r="L1911" s="1" t="n">
        <v>1700702</v>
      </c>
      <c r="M1911" s="1" t="s">
        <v>36</v>
      </c>
      <c r="N1911" s="1" t="s">
        <v>37</v>
      </c>
      <c r="P1911" s="1" t="n">
        <v>113</v>
      </c>
      <c r="Q1911" s="1" t="s">
        <v>38</v>
      </c>
      <c r="R1911" s="1" t="s">
        <v>39</v>
      </c>
      <c r="S1911" s="1" t="n">
        <v>4210314</v>
      </c>
      <c r="T1911" s="1" t="s">
        <v>40</v>
      </c>
      <c r="U1911" s="1" t="n">
        <v>50</v>
      </c>
      <c r="W1911" s="1" t="n">
        <v>50</v>
      </c>
      <c r="X1911" s="1" t="s">
        <v>360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12.75" hidden="false" customHeight="true" outlineLevel="0" collapsed="false">
      <c r="A1912" s="1" t="n">
        <v>2</v>
      </c>
      <c r="B1912" s="17" t="n">
        <v>46276</v>
      </c>
      <c r="C1912" s="17" t="n">
        <v>46276</v>
      </c>
      <c r="D1912" s="1" t="n">
        <v>0</v>
      </c>
      <c r="E1912" s="1" t="s">
        <v>33</v>
      </c>
      <c r="F1912" s="1" t="n">
        <v>17</v>
      </c>
      <c r="G1912" s="1" t="s">
        <v>34</v>
      </c>
      <c r="H1912" s="1" t="n">
        <v>1110101</v>
      </c>
      <c r="I1912" s="1" t="s">
        <v>35</v>
      </c>
      <c r="J1912" s="1" t="n">
        <v>1700709</v>
      </c>
      <c r="L1912" s="1" t="n">
        <v>1700709</v>
      </c>
      <c r="M1912" s="1" t="s">
        <v>36</v>
      </c>
      <c r="N1912" s="1" t="s">
        <v>37</v>
      </c>
      <c r="P1912" s="1" t="n">
        <v>113</v>
      </c>
      <c r="Q1912" s="1" t="s">
        <v>38</v>
      </c>
      <c r="R1912" s="1" t="s">
        <v>39</v>
      </c>
      <c r="S1912" s="1" t="n">
        <v>4210309</v>
      </c>
      <c r="T1912" s="1" t="s">
        <v>113</v>
      </c>
      <c r="U1912" s="1" t="n">
        <v>10</v>
      </c>
      <c r="W1912" s="1" t="n">
        <v>10</v>
      </c>
      <c r="X1912" s="1" t="s">
        <v>1480</v>
      </c>
      <c r="Z1912" s="1" t="str">
        <f aca="false">IF($T1912="","",IFERROR(INDEX('Resumo Grupos'!$AC$3:$AC$200,MATCH($T1912,'Resumo Grupos'!$AB$3:$AB$200,0)),"n/d"))</f>
        <v>Salários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12.75" hidden="false" customHeight="true" outlineLevel="0" collapsed="false">
      <c r="A1913" s="1" t="n">
        <v>2</v>
      </c>
      <c r="B1913" s="17" t="n">
        <v>46276</v>
      </c>
      <c r="C1913" s="17" t="n">
        <v>46276</v>
      </c>
      <c r="D1913" s="1" t="n">
        <v>0</v>
      </c>
      <c r="E1913" s="1" t="s">
        <v>33</v>
      </c>
      <c r="F1913" s="1" t="n">
        <v>17</v>
      </c>
      <c r="G1913" s="1" t="s">
        <v>34</v>
      </c>
      <c r="H1913" s="1" t="n">
        <v>1110101</v>
      </c>
      <c r="I1913" s="1" t="s">
        <v>35</v>
      </c>
      <c r="J1913" s="1" t="n">
        <v>1700712</v>
      </c>
      <c r="L1913" s="1" t="n">
        <v>1700712</v>
      </c>
      <c r="M1913" s="1" t="s">
        <v>36</v>
      </c>
      <c r="N1913" s="1" t="s">
        <v>37</v>
      </c>
      <c r="P1913" s="1" t="n">
        <v>113</v>
      </c>
      <c r="Q1913" s="1" t="s">
        <v>38</v>
      </c>
      <c r="R1913" s="1" t="s">
        <v>39</v>
      </c>
      <c r="S1913" s="1" t="n">
        <v>4210310</v>
      </c>
      <c r="T1913" s="1" t="s">
        <v>150</v>
      </c>
      <c r="U1913" s="1" t="n">
        <v>10</v>
      </c>
      <c r="W1913" s="1" t="n">
        <v>10</v>
      </c>
      <c r="X1913" s="1" t="s">
        <v>1636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  <c r="AB1913" s="1"/>
      <c r="AC1913" s="1"/>
    </row>
    <row r="1914" customFormat="false" ht="12.75" hidden="false" customHeight="true" outlineLevel="0" collapsed="false">
      <c r="A1914" s="1" t="n">
        <v>2</v>
      </c>
      <c r="B1914" s="17" t="n">
        <v>46256</v>
      </c>
      <c r="C1914" s="17" t="n">
        <v>46276</v>
      </c>
      <c r="D1914" s="1" t="n">
        <v>1666</v>
      </c>
      <c r="E1914" s="1" t="s">
        <v>229</v>
      </c>
      <c r="F1914" s="1" t="n">
        <v>24</v>
      </c>
      <c r="G1914" s="1" t="s">
        <v>91</v>
      </c>
      <c r="H1914" s="1" t="n">
        <v>2110405</v>
      </c>
      <c r="I1914" s="1" t="s">
        <v>55</v>
      </c>
      <c r="J1914" s="1" t="n">
        <v>1585303</v>
      </c>
      <c r="L1914" s="1" t="n">
        <v>216891</v>
      </c>
      <c r="M1914" s="1" t="s">
        <v>36</v>
      </c>
      <c r="N1914" s="1" t="s">
        <v>50</v>
      </c>
      <c r="P1914" s="1" t="n">
        <v>113</v>
      </c>
      <c r="Q1914" s="1" t="s">
        <v>38</v>
      </c>
      <c r="R1914" s="1" t="s">
        <v>62</v>
      </c>
      <c r="S1914" s="1" t="n">
        <v>1130101</v>
      </c>
      <c r="T1914" s="1" t="s">
        <v>63</v>
      </c>
      <c r="U1914" s="1" t="n">
        <v>5894.1</v>
      </c>
      <c r="W1914" s="1" t="n">
        <v>5894.1</v>
      </c>
      <c r="X1914" s="1" t="s">
        <v>1439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DUNHILL CARLTON BLEN</v>
      </c>
      <c r="AC1914" s="1" t="n">
        <v>570907</v>
      </c>
    </row>
    <row r="1915" customFormat="false" ht="12.75" hidden="false" customHeight="true" outlineLevel="0" collapsed="false">
      <c r="A1915" s="1" t="n">
        <v>2</v>
      </c>
      <c r="B1915" s="17" t="n">
        <v>46262</v>
      </c>
      <c r="C1915" s="17" t="n">
        <v>46276</v>
      </c>
      <c r="D1915" s="1" t="n">
        <v>10002</v>
      </c>
      <c r="E1915" s="1" t="s">
        <v>196</v>
      </c>
      <c r="F1915" s="1" t="n">
        <v>24</v>
      </c>
      <c r="G1915" s="1" t="s">
        <v>91</v>
      </c>
      <c r="H1915" s="1" t="n">
        <v>2110405</v>
      </c>
      <c r="I1915" s="1" t="s">
        <v>55</v>
      </c>
      <c r="J1915" s="1" t="n">
        <v>1614688</v>
      </c>
      <c r="L1915" s="1" t="n">
        <v>221482</v>
      </c>
      <c r="M1915" s="1" t="s">
        <v>36</v>
      </c>
      <c r="N1915" s="1" t="s">
        <v>50</v>
      </c>
      <c r="P1915" s="1" t="n">
        <v>113</v>
      </c>
      <c r="Q1915" s="1" t="s">
        <v>38</v>
      </c>
      <c r="R1915" s="1" t="s">
        <v>62</v>
      </c>
      <c r="S1915" s="1" t="n">
        <v>1130101</v>
      </c>
      <c r="T1915" s="1" t="s">
        <v>63</v>
      </c>
      <c r="U1915" s="1" t="n">
        <v>624.41</v>
      </c>
      <c r="W1915" s="1" t="n">
        <v>624.41</v>
      </c>
      <c r="X1915" s="1" t="s">
        <v>1637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POLPA MANGA BRASFRUT</v>
      </c>
      <c r="AC1915" s="1" t="n">
        <v>197945</v>
      </c>
    </row>
    <row r="1916" customFormat="false" ht="12.75" hidden="false" customHeight="true" outlineLevel="0" collapsed="false">
      <c r="A1916" s="1" t="n">
        <v>2</v>
      </c>
      <c r="B1916" s="17" t="n">
        <v>46265</v>
      </c>
      <c r="C1916" s="17" t="n">
        <v>46276</v>
      </c>
      <c r="D1916" s="1" t="n">
        <v>1616</v>
      </c>
      <c r="E1916" s="1" t="s">
        <v>94</v>
      </c>
      <c r="F1916" s="1" t="n">
        <v>24</v>
      </c>
      <c r="G1916" s="1" t="s">
        <v>91</v>
      </c>
      <c r="H1916" s="1" t="n">
        <v>2110405</v>
      </c>
      <c r="I1916" s="1" t="s">
        <v>55</v>
      </c>
      <c r="J1916" s="1" t="n">
        <v>1629531</v>
      </c>
      <c r="L1916" s="1" t="n">
        <v>223542</v>
      </c>
      <c r="M1916" s="1" t="s">
        <v>36</v>
      </c>
      <c r="N1916" s="1" t="s">
        <v>50</v>
      </c>
      <c r="P1916" s="1" t="n">
        <v>113</v>
      </c>
      <c r="Q1916" s="1" t="s">
        <v>38</v>
      </c>
      <c r="R1916" s="1" t="s">
        <v>62</v>
      </c>
      <c r="S1916" s="1" t="n">
        <v>1130101</v>
      </c>
      <c r="T1916" s="1" t="s">
        <v>63</v>
      </c>
      <c r="U1916" s="1" t="n">
        <v>610.2</v>
      </c>
      <c r="W1916" s="1" t="n">
        <v>610.2</v>
      </c>
      <c r="X1916" s="1" t="s">
        <v>1638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ESPONJA BRILHUS 1UNI</v>
      </c>
      <c r="AC1916" s="1" t="n">
        <v>656817</v>
      </c>
    </row>
    <row r="1917" customFormat="false" ht="12.75" hidden="false" customHeight="true" outlineLevel="0" collapsed="false">
      <c r="A1917" s="1" t="n">
        <v>2</v>
      </c>
      <c r="B1917" s="17" t="n">
        <v>46269</v>
      </c>
      <c r="C1917" s="17" t="n">
        <v>46276</v>
      </c>
      <c r="D1917" s="1" t="n">
        <v>911</v>
      </c>
      <c r="E1917" s="1" t="s">
        <v>477</v>
      </c>
      <c r="F1917" s="1" t="n">
        <v>24</v>
      </c>
      <c r="G1917" s="1" t="s">
        <v>91</v>
      </c>
      <c r="H1917" s="1" t="n">
        <v>2110405</v>
      </c>
      <c r="I1917" s="1" t="s">
        <v>55</v>
      </c>
      <c r="J1917" s="1" t="n">
        <v>1652166</v>
      </c>
      <c r="L1917" s="1" t="n">
        <v>226960</v>
      </c>
      <c r="M1917" s="1" t="s">
        <v>36</v>
      </c>
      <c r="N1917" s="1" t="s">
        <v>50</v>
      </c>
      <c r="P1917" s="1" t="n">
        <v>113</v>
      </c>
      <c r="Q1917" s="1" t="s">
        <v>38</v>
      </c>
      <c r="R1917" s="1" t="s">
        <v>62</v>
      </c>
      <c r="S1917" s="1" t="n">
        <v>1130101</v>
      </c>
      <c r="T1917" s="1" t="s">
        <v>63</v>
      </c>
      <c r="U1917" s="1" t="n">
        <v>247.55</v>
      </c>
      <c r="W1917" s="1" t="n">
        <v>247.55</v>
      </c>
      <c r="X1917" s="1" t="s">
        <v>1639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PURAGUA SODA COM GAS</v>
      </c>
      <c r="AC1917" s="1" t="n">
        <v>58376</v>
      </c>
    </row>
    <row r="1918" customFormat="false" ht="12.75" hidden="false" customHeight="true" outlineLevel="0" collapsed="false">
      <c r="A1918" s="1" t="n">
        <v>2</v>
      </c>
      <c r="B1918" s="17" t="n">
        <v>46269</v>
      </c>
      <c r="C1918" s="17" t="n">
        <v>46276</v>
      </c>
      <c r="D1918" s="1" t="n">
        <v>1608</v>
      </c>
      <c r="E1918" s="1" t="s">
        <v>224</v>
      </c>
      <c r="F1918" s="1" t="n">
        <v>24</v>
      </c>
      <c r="G1918" s="1" t="s">
        <v>91</v>
      </c>
      <c r="H1918" s="1" t="n">
        <v>2110405</v>
      </c>
      <c r="I1918" s="1" t="s">
        <v>55</v>
      </c>
      <c r="J1918" s="1" t="n">
        <v>1652225</v>
      </c>
      <c r="L1918" s="1" t="n">
        <v>226976</v>
      </c>
      <c r="M1918" s="1" t="s">
        <v>36</v>
      </c>
      <c r="N1918" s="1" t="s">
        <v>50</v>
      </c>
      <c r="P1918" s="1" t="n">
        <v>113</v>
      </c>
      <c r="Q1918" s="1" t="s">
        <v>38</v>
      </c>
      <c r="R1918" s="1" t="s">
        <v>62</v>
      </c>
      <c r="S1918" s="1" t="n">
        <v>1130101</v>
      </c>
      <c r="T1918" s="1" t="s">
        <v>63</v>
      </c>
      <c r="U1918" s="1" t="n">
        <v>832.2</v>
      </c>
      <c r="W1918" s="1" t="n">
        <v>832.2</v>
      </c>
      <c r="X1918" s="1" t="s">
        <v>1640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DANONE GREGO UNID FR</v>
      </c>
      <c r="AC1918" s="1" t="n">
        <v>1724730</v>
      </c>
    </row>
    <row r="1919" customFormat="false" ht="12.75" hidden="false" customHeight="true" outlineLevel="0" collapsed="false">
      <c r="A1919" s="1" t="n">
        <v>2</v>
      </c>
      <c r="B1919" s="17" t="n">
        <v>46269</v>
      </c>
      <c r="C1919" s="17" t="n">
        <v>46276</v>
      </c>
      <c r="D1919" s="1" t="n">
        <v>1815</v>
      </c>
      <c r="E1919" s="1" t="s">
        <v>180</v>
      </c>
      <c r="F1919" s="1" t="n">
        <v>24</v>
      </c>
      <c r="G1919" s="1" t="s">
        <v>91</v>
      </c>
      <c r="H1919" s="1" t="n">
        <v>2110405</v>
      </c>
      <c r="I1919" s="1" t="s">
        <v>55</v>
      </c>
      <c r="J1919" s="1" t="n">
        <v>1652435</v>
      </c>
      <c r="L1919" s="1" t="n">
        <v>227015</v>
      </c>
      <c r="M1919" s="1" t="s">
        <v>36</v>
      </c>
      <c r="N1919" s="1" t="s">
        <v>50</v>
      </c>
      <c r="P1919" s="1" t="n">
        <v>113</v>
      </c>
      <c r="Q1919" s="1" t="s">
        <v>38</v>
      </c>
      <c r="R1919" s="1" t="s">
        <v>62</v>
      </c>
      <c r="S1919" s="1" t="n">
        <v>1130101</v>
      </c>
      <c r="T1919" s="1" t="s">
        <v>63</v>
      </c>
      <c r="U1919" s="1" t="n">
        <v>474.45</v>
      </c>
      <c r="W1919" s="1" t="n">
        <v>474.45</v>
      </c>
      <c r="X1919" s="1" t="s">
        <v>1641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COXINHA DA ASA KG</v>
      </c>
      <c r="AC1919" s="1" t="n">
        <v>401423</v>
      </c>
    </row>
    <row r="1920" customFormat="false" ht="12.75" hidden="false" customHeight="true" outlineLevel="0" collapsed="false">
      <c r="A1920" s="1" t="n">
        <v>2</v>
      </c>
      <c r="B1920" s="17" t="n">
        <v>46273</v>
      </c>
      <c r="C1920" s="17" t="n">
        <v>46276</v>
      </c>
      <c r="D1920" s="1" t="n">
        <v>1695</v>
      </c>
      <c r="E1920" s="1" t="s">
        <v>392</v>
      </c>
      <c r="F1920" s="1" t="n">
        <v>24</v>
      </c>
      <c r="G1920" s="1" t="s">
        <v>91</v>
      </c>
      <c r="H1920" s="1" t="n">
        <v>2110405</v>
      </c>
      <c r="I1920" s="1" t="s">
        <v>55</v>
      </c>
      <c r="J1920" s="1" t="n">
        <v>1673927</v>
      </c>
      <c r="L1920" s="1" t="n">
        <v>229534</v>
      </c>
      <c r="M1920" s="1" t="s">
        <v>36</v>
      </c>
      <c r="N1920" s="1" t="s">
        <v>50</v>
      </c>
      <c r="P1920" s="1" t="n">
        <v>113</v>
      </c>
      <c r="Q1920" s="1" t="s">
        <v>38</v>
      </c>
      <c r="R1920" s="1" t="s">
        <v>62</v>
      </c>
      <c r="S1920" s="1" t="n">
        <v>1130101</v>
      </c>
      <c r="T1920" s="1" t="s">
        <v>63</v>
      </c>
      <c r="U1920" s="1" t="n">
        <v>860.51</v>
      </c>
      <c r="W1920" s="1" t="n">
        <v>860.51</v>
      </c>
      <c r="X1920" s="1" t="s">
        <v>1642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TRIGOLAR C/FERMENTO 1KG</v>
      </c>
      <c r="AC1920" s="1" t="n">
        <v>20278</v>
      </c>
    </row>
    <row r="1921" customFormat="false" ht="12.75" hidden="false" customHeight="true" outlineLevel="0" collapsed="false">
      <c r="A1921" s="1" t="n">
        <v>2</v>
      </c>
      <c r="B1921" s="17" t="n">
        <v>46274</v>
      </c>
      <c r="C1921" s="17" t="n">
        <v>46276</v>
      </c>
      <c r="D1921" s="1" t="n">
        <v>1899</v>
      </c>
      <c r="E1921" s="1" t="s">
        <v>211</v>
      </c>
      <c r="F1921" s="1" t="n">
        <v>24</v>
      </c>
      <c r="G1921" s="1" t="s">
        <v>91</v>
      </c>
      <c r="H1921" s="1" t="n">
        <v>2110405</v>
      </c>
      <c r="I1921" s="1" t="s">
        <v>55</v>
      </c>
      <c r="J1921" s="1" t="n">
        <v>1678724</v>
      </c>
      <c r="L1921" s="1" t="n">
        <v>230329</v>
      </c>
      <c r="M1921" s="1" t="s">
        <v>36</v>
      </c>
      <c r="N1921" s="1" t="s">
        <v>50</v>
      </c>
      <c r="P1921" s="1" t="n">
        <v>113</v>
      </c>
      <c r="Q1921" s="1" t="s">
        <v>38</v>
      </c>
      <c r="R1921" s="1" t="s">
        <v>62</v>
      </c>
      <c r="S1921" s="1" t="n">
        <v>1130101</v>
      </c>
      <c r="T1921" s="1" t="s">
        <v>63</v>
      </c>
      <c r="U1921" s="1" t="n">
        <v>135</v>
      </c>
      <c r="W1921" s="1" t="n">
        <v>135</v>
      </c>
      <c r="X1921" s="1" t="s">
        <v>1643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MASSA FINA</v>
      </c>
      <c r="AC1921" s="1" t="n">
        <v>797</v>
      </c>
    </row>
    <row r="1922" customFormat="false" ht="12.75" hidden="false" customHeight="true" outlineLevel="0" collapsed="false">
      <c r="A1922" s="1" t="n">
        <v>2</v>
      </c>
      <c r="B1922" s="17" t="n">
        <v>46276</v>
      </c>
      <c r="C1922" s="17" t="n">
        <v>46276</v>
      </c>
      <c r="D1922" s="1" t="n">
        <v>48</v>
      </c>
      <c r="E1922" s="1" t="s">
        <v>146</v>
      </c>
      <c r="F1922" s="1" t="n">
        <v>34</v>
      </c>
      <c r="G1922" s="1" t="s">
        <v>110</v>
      </c>
      <c r="H1922" s="1" t="n">
        <v>2110101</v>
      </c>
      <c r="I1922" s="1" t="s">
        <v>48</v>
      </c>
      <c r="J1922" s="1" t="n">
        <v>1687423</v>
      </c>
      <c r="L1922" s="1" t="n">
        <v>2668</v>
      </c>
      <c r="M1922" s="1" t="s">
        <v>36</v>
      </c>
      <c r="N1922" s="1" t="s">
        <v>68</v>
      </c>
      <c r="P1922" s="1" t="n">
        <v>113</v>
      </c>
      <c r="Q1922" s="1" t="s">
        <v>38</v>
      </c>
      <c r="R1922" s="1" t="s">
        <v>62</v>
      </c>
      <c r="S1922" s="1" t="n">
        <v>1130101</v>
      </c>
      <c r="T1922" s="1" t="s">
        <v>63</v>
      </c>
      <c r="U1922" s="1" t="n">
        <v>260</v>
      </c>
      <c r="W1922" s="1" t="n">
        <v>260</v>
      </c>
      <c r="X1922" s="1" t="s">
        <v>1644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" t="n">
        <v>2</v>
      </c>
      <c r="B1923" s="17" t="n">
        <v>46276</v>
      </c>
      <c r="C1923" s="17" t="n">
        <v>46276</v>
      </c>
      <c r="D1923" s="1" t="n">
        <v>48</v>
      </c>
      <c r="E1923" s="1" t="s">
        <v>146</v>
      </c>
      <c r="F1923" s="1" t="n">
        <v>34</v>
      </c>
      <c r="G1923" s="1" t="s">
        <v>110</v>
      </c>
      <c r="H1923" s="1" t="n">
        <v>2110101</v>
      </c>
      <c r="I1923" s="1" t="s">
        <v>48</v>
      </c>
      <c r="J1923" s="1" t="n">
        <v>1687467</v>
      </c>
      <c r="L1923" s="1" t="n">
        <v>2669</v>
      </c>
      <c r="M1923" s="1" t="s">
        <v>36</v>
      </c>
      <c r="N1923" s="1" t="s">
        <v>68</v>
      </c>
      <c r="P1923" s="1" t="n">
        <v>113</v>
      </c>
      <c r="Q1923" s="1" t="s">
        <v>38</v>
      </c>
      <c r="R1923" s="1" t="s">
        <v>62</v>
      </c>
      <c r="S1923" s="1" t="n">
        <v>1130101</v>
      </c>
      <c r="T1923" s="1" t="s">
        <v>63</v>
      </c>
      <c r="U1923" s="1" t="n">
        <v>2174</v>
      </c>
      <c r="W1923" s="1" t="n">
        <v>2174</v>
      </c>
      <c r="X1923" s="1" t="s">
        <v>1645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" t="n">
        <v>2</v>
      </c>
      <c r="B1924" s="17" t="n">
        <v>46276</v>
      </c>
      <c r="C1924" s="17" t="n">
        <v>46276</v>
      </c>
      <c r="D1924" s="1" t="n">
        <v>1037</v>
      </c>
      <c r="E1924" s="1" t="s">
        <v>153</v>
      </c>
      <c r="F1924" s="1" t="n">
        <v>34</v>
      </c>
      <c r="G1924" s="1" t="s">
        <v>110</v>
      </c>
      <c r="H1924" s="1" t="n">
        <v>2110405</v>
      </c>
      <c r="I1924" s="1" t="s">
        <v>55</v>
      </c>
      <c r="J1924" s="1" t="n">
        <v>1687489</v>
      </c>
      <c r="L1924" s="1" t="n">
        <v>231738</v>
      </c>
      <c r="M1924" s="1" t="s">
        <v>36</v>
      </c>
      <c r="N1924" s="1" t="s">
        <v>50</v>
      </c>
      <c r="P1924" s="1" t="n">
        <v>113</v>
      </c>
      <c r="Q1924" s="1" t="s">
        <v>38</v>
      </c>
      <c r="R1924" s="1" t="s">
        <v>62</v>
      </c>
      <c r="S1924" s="1" t="n">
        <v>1130101</v>
      </c>
      <c r="T1924" s="1" t="s">
        <v>63</v>
      </c>
      <c r="U1924" s="1" t="n">
        <v>300</v>
      </c>
      <c r="W1924" s="1" t="n">
        <v>300</v>
      </c>
      <c r="X1924" s="1" t="s">
        <v>1646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" t="n">
        <v>2</v>
      </c>
      <c r="B1925" s="17" t="n">
        <v>46276</v>
      </c>
      <c r="C1925" s="17" t="n">
        <v>46276</v>
      </c>
      <c r="D1925" s="1" t="n">
        <v>10096</v>
      </c>
      <c r="E1925" s="1" t="s">
        <v>624</v>
      </c>
      <c r="F1925" s="1" t="n">
        <v>13</v>
      </c>
      <c r="G1925" s="1" t="s">
        <v>147</v>
      </c>
      <c r="H1925" s="1" t="n">
        <v>2110405</v>
      </c>
      <c r="I1925" s="1" t="s">
        <v>55</v>
      </c>
      <c r="J1925" s="1" t="n">
        <v>1687529</v>
      </c>
      <c r="L1925" s="1" t="n">
        <v>231742</v>
      </c>
      <c r="M1925" s="1" t="s">
        <v>36</v>
      </c>
      <c r="N1925" s="1" t="s">
        <v>50</v>
      </c>
      <c r="P1925" s="1" t="n">
        <v>113</v>
      </c>
      <c r="Q1925" s="1" t="s">
        <v>38</v>
      </c>
      <c r="R1925" s="1" t="s">
        <v>62</v>
      </c>
      <c r="S1925" s="1" t="n">
        <v>1130101</v>
      </c>
      <c r="T1925" s="1" t="s">
        <v>63</v>
      </c>
      <c r="U1925" s="1" t="n">
        <v>200</v>
      </c>
      <c r="W1925" s="1" t="n">
        <v>200</v>
      </c>
      <c r="X1925" s="1" t="s">
        <v>1647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BOLO MIYAZAKI GRANDE</v>
      </c>
      <c r="AC1925" s="1" t="n">
        <v>278</v>
      </c>
    </row>
    <row r="1926" customFormat="false" ht="12.75" hidden="false" customHeight="true" outlineLevel="0" collapsed="false">
      <c r="A1926" s="1" t="n">
        <v>2</v>
      </c>
      <c r="B1926" s="17" t="n">
        <v>46277</v>
      </c>
      <c r="C1926" s="17" t="n">
        <v>46277</v>
      </c>
      <c r="D1926" s="1" t="n">
        <v>0</v>
      </c>
      <c r="E1926" s="1" t="s">
        <v>33</v>
      </c>
      <c r="F1926" s="1" t="n">
        <v>17</v>
      </c>
      <c r="G1926" s="1" t="s">
        <v>34</v>
      </c>
      <c r="H1926" s="1" t="n">
        <v>1110101</v>
      </c>
      <c r="I1926" s="1" t="s">
        <v>35</v>
      </c>
      <c r="J1926" s="1" t="n">
        <v>1700733</v>
      </c>
      <c r="L1926" s="1" t="n">
        <v>1700733</v>
      </c>
      <c r="M1926" s="1" t="s">
        <v>36</v>
      </c>
      <c r="N1926" s="1" t="s">
        <v>37</v>
      </c>
      <c r="P1926" s="1" t="n">
        <v>113</v>
      </c>
      <c r="Q1926" s="1" t="s">
        <v>38</v>
      </c>
      <c r="R1926" s="1" t="s">
        <v>39</v>
      </c>
      <c r="S1926" s="1" t="n">
        <v>4210314</v>
      </c>
      <c r="T1926" s="1" t="s">
        <v>40</v>
      </c>
      <c r="U1926" s="1" t="n">
        <v>50</v>
      </c>
      <c r="W1926" s="1" t="n">
        <v>50</v>
      </c>
      <c r="X1926" s="1" t="s">
        <v>360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" t="n">
        <v>2</v>
      </c>
      <c r="B1927" s="17" t="n">
        <v>46277</v>
      </c>
      <c r="C1927" s="17" t="n">
        <v>46277</v>
      </c>
      <c r="D1927" s="1" t="n">
        <v>0</v>
      </c>
      <c r="E1927" s="1" t="s">
        <v>33</v>
      </c>
      <c r="F1927" s="1" t="n">
        <v>17</v>
      </c>
      <c r="G1927" s="1" t="s">
        <v>34</v>
      </c>
      <c r="H1927" s="1" t="n">
        <v>1110101</v>
      </c>
      <c r="I1927" s="1" t="s">
        <v>35</v>
      </c>
      <c r="J1927" s="1" t="n">
        <v>1700735</v>
      </c>
      <c r="L1927" s="1" t="n">
        <v>1700735</v>
      </c>
      <c r="M1927" s="1" t="s">
        <v>36</v>
      </c>
      <c r="N1927" s="1" t="s">
        <v>37</v>
      </c>
      <c r="P1927" s="1" t="n">
        <v>113</v>
      </c>
      <c r="Q1927" s="1" t="s">
        <v>38</v>
      </c>
      <c r="R1927" s="1" t="s">
        <v>39</v>
      </c>
      <c r="S1927" s="1" t="n">
        <v>4210314</v>
      </c>
      <c r="T1927" s="1" t="s">
        <v>40</v>
      </c>
      <c r="U1927" s="1" t="n">
        <v>100</v>
      </c>
      <c r="W1927" s="1" t="n">
        <v>100</v>
      </c>
      <c r="X1927" s="1" t="s">
        <v>1648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" t="n">
        <v>2</v>
      </c>
      <c r="B1928" s="17" t="n">
        <v>46277</v>
      </c>
      <c r="C1928" s="17" t="n">
        <v>46277</v>
      </c>
      <c r="D1928" s="1" t="n">
        <v>0</v>
      </c>
      <c r="E1928" s="1" t="s">
        <v>33</v>
      </c>
      <c r="F1928" s="1" t="n">
        <v>17</v>
      </c>
      <c r="G1928" s="1" t="s">
        <v>34</v>
      </c>
      <c r="H1928" s="1" t="n">
        <v>1110101</v>
      </c>
      <c r="I1928" s="1" t="s">
        <v>35</v>
      </c>
      <c r="J1928" s="1" t="n">
        <v>1700736</v>
      </c>
      <c r="L1928" s="1" t="n">
        <v>1700736</v>
      </c>
      <c r="M1928" s="1" t="s">
        <v>36</v>
      </c>
      <c r="N1928" s="1" t="s">
        <v>37</v>
      </c>
      <c r="P1928" s="1" t="n">
        <v>113</v>
      </c>
      <c r="Q1928" s="1" t="s">
        <v>38</v>
      </c>
      <c r="R1928" s="1" t="s">
        <v>39</v>
      </c>
      <c r="S1928" s="1" t="n">
        <v>4210310</v>
      </c>
      <c r="T1928" s="1" t="s">
        <v>150</v>
      </c>
      <c r="U1928" s="1" t="n">
        <v>10</v>
      </c>
      <c r="W1928" s="1" t="n">
        <v>10</v>
      </c>
      <c r="X1928" s="1" t="s">
        <v>1649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" t="n">
        <v>2</v>
      </c>
      <c r="B1929" s="17" t="n">
        <v>46277</v>
      </c>
      <c r="C1929" s="17" t="n">
        <v>46277</v>
      </c>
      <c r="D1929" s="1" t="n">
        <v>0</v>
      </c>
      <c r="E1929" s="1" t="s">
        <v>33</v>
      </c>
      <c r="F1929" s="1" t="n">
        <v>17</v>
      </c>
      <c r="G1929" s="1" t="s">
        <v>34</v>
      </c>
      <c r="H1929" s="1" t="n">
        <v>1110101</v>
      </c>
      <c r="I1929" s="1" t="s">
        <v>35</v>
      </c>
      <c r="J1929" s="1" t="n">
        <v>1700739</v>
      </c>
      <c r="L1929" s="1" t="n">
        <v>1700739</v>
      </c>
      <c r="M1929" s="1" t="s">
        <v>36</v>
      </c>
      <c r="N1929" s="1" t="s">
        <v>37</v>
      </c>
      <c r="P1929" s="1" t="n">
        <v>113</v>
      </c>
      <c r="Q1929" s="1" t="s">
        <v>38</v>
      </c>
      <c r="R1929" s="1" t="s">
        <v>39</v>
      </c>
      <c r="S1929" s="1" t="n">
        <v>4210316</v>
      </c>
      <c r="T1929" s="1" t="s">
        <v>123</v>
      </c>
      <c r="U1929" s="1" t="n">
        <v>400</v>
      </c>
      <c r="W1929" s="1" t="n">
        <v>400</v>
      </c>
      <c r="X1929" s="1" t="s">
        <v>1650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" t="n">
        <v>2</v>
      </c>
      <c r="B1930" s="17" t="n">
        <v>46277</v>
      </c>
      <c r="C1930" s="17" t="n">
        <v>46277</v>
      </c>
      <c r="D1930" s="1" t="n">
        <v>0</v>
      </c>
      <c r="E1930" s="1" t="s">
        <v>33</v>
      </c>
      <c r="F1930" s="1" t="n">
        <v>17</v>
      </c>
      <c r="G1930" s="1" t="s">
        <v>34</v>
      </c>
      <c r="H1930" s="1" t="n">
        <v>1110101</v>
      </c>
      <c r="I1930" s="1" t="s">
        <v>35</v>
      </c>
      <c r="J1930" s="1" t="n">
        <v>1700740</v>
      </c>
      <c r="L1930" s="1" t="n">
        <v>1700740</v>
      </c>
      <c r="M1930" s="1" t="s">
        <v>36</v>
      </c>
      <c r="N1930" s="1" t="s">
        <v>37</v>
      </c>
      <c r="P1930" s="1" t="n">
        <v>113</v>
      </c>
      <c r="Q1930" s="1" t="s">
        <v>38</v>
      </c>
      <c r="R1930" s="1" t="s">
        <v>39</v>
      </c>
      <c r="S1930" s="1" t="n">
        <v>4210309</v>
      </c>
      <c r="T1930" s="1" t="s">
        <v>113</v>
      </c>
      <c r="U1930" s="1" t="n">
        <v>10</v>
      </c>
      <c r="W1930" s="1" t="n">
        <v>10</v>
      </c>
      <c r="X1930" s="1" t="s">
        <v>1480</v>
      </c>
      <c r="Z1930" s="1" t="str">
        <f aca="false">IF($T1930="","",IFERROR(INDEX('Resumo Grupos'!$AC$3:$AC$200,MATCH($T1930,'Resumo Grupos'!$AB$3:$AB$200,0)),"n/d"))</f>
        <v>Salários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" t="n">
        <v>2</v>
      </c>
      <c r="B1931" s="17" t="n">
        <v>46277</v>
      </c>
      <c r="C1931" s="17" t="n">
        <v>46277</v>
      </c>
      <c r="D1931" s="1" t="n">
        <v>0</v>
      </c>
      <c r="E1931" s="1" t="s">
        <v>33</v>
      </c>
      <c r="F1931" s="1" t="n">
        <v>17</v>
      </c>
      <c r="G1931" s="1" t="s">
        <v>34</v>
      </c>
      <c r="H1931" s="1" t="n">
        <v>1110101</v>
      </c>
      <c r="I1931" s="1" t="s">
        <v>35</v>
      </c>
      <c r="J1931" s="1" t="n">
        <v>1700742</v>
      </c>
      <c r="L1931" s="1" t="n">
        <v>1700742</v>
      </c>
      <c r="M1931" s="1" t="s">
        <v>36</v>
      </c>
      <c r="N1931" s="1" t="s">
        <v>37</v>
      </c>
      <c r="P1931" s="1" t="n">
        <v>113</v>
      </c>
      <c r="Q1931" s="1" t="s">
        <v>38</v>
      </c>
      <c r="R1931" s="1" t="s">
        <v>39</v>
      </c>
      <c r="S1931" s="1" t="n">
        <v>4210314</v>
      </c>
      <c r="T1931" s="1" t="s">
        <v>40</v>
      </c>
      <c r="U1931" s="1" t="n">
        <v>50</v>
      </c>
      <c r="W1931" s="1" t="n">
        <v>50</v>
      </c>
      <c r="X1931" s="1" t="s">
        <v>167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63.75" hidden="false" customHeight="true" outlineLevel="0" collapsed="false">
      <c r="A1932" s="10" t="n">
        <v>2</v>
      </c>
      <c r="B1932" s="11" t="n">
        <v>46248</v>
      </c>
      <c r="C1932" s="11" t="n">
        <v>46277</v>
      </c>
      <c r="D1932" s="10" t="n">
        <v>1718</v>
      </c>
      <c r="E1932" s="12" t="s">
        <v>222</v>
      </c>
      <c r="F1932" s="10" t="n">
        <v>24</v>
      </c>
      <c r="G1932" s="12" t="s">
        <v>91</v>
      </c>
      <c r="H1932" s="10" t="n">
        <v>2110405</v>
      </c>
      <c r="I1932" s="12" t="s">
        <v>55</v>
      </c>
      <c r="J1932" s="10" t="n">
        <v>1547763</v>
      </c>
      <c r="L1932" s="10" t="n">
        <v>211395</v>
      </c>
      <c r="M1932" s="12" t="s">
        <v>36</v>
      </c>
      <c r="N1932" s="12" t="s">
        <v>50</v>
      </c>
      <c r="P1932" s="10" t="n">
        <v>113</v>
      </c>
      <c r="Q1932" s="12" t="s">
        <v>38</v>
      </c>
      <c r="R1932" s="12" t="s">
        <v>62</v>
      </c>
      <c r="S1932" s="10" t="n">
        <v>1130101</v>
      </c>
      <c r="T1932" s="12" t="s">
        <v>63</v>
      </c>
      <c r="U1932" s="13" t="n">
        <v>706.55</v>
      </c>
      <c r="W1932" s="13" t="n">
        <v>0</v>
      </c>
      <c r="X1932" s="12" t="s">
        <v>1451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CAFE PILAO 250G</v>
      </c>
      <c r="AC1932" s="1" t="n">
        <v>689222</v>
      </c>
    </row>
    <row r="1933" customFormat="false" ht="54.75" hidden="false" customHeight="true" outlineLevel="0" collapsed="false">
      <c r="A1933" s="10" t="n">
        <v>2</v>
      </c>
      <c r="B1933" s="11" t="n">
        <v>46249</v>
      </c>
      <c r="C1933" s="11" t="n">
        <v>46277</v>
      </c>
      <c r="D1933" s="10" t="n">
        <v>1718</v>
      </c>
      <c r="E1933" s="12" t="s">
        <v>222</v>
      </c>
      <c r="F1933" s="10" t="n">
        <v>24</v>
      </c>
      <c r="G1933" s="12" t="s">
        <v>91</v>
      </c>
      <c r="H1933" s="10" t="n">
        <v>2110405</v>
      </c>
      <c r="I1933" s="12" t="s">
        <v>55</v>
      </c>
      <c r="J1933" s="10" t="n">
        <v>1551508</v>
      </c>
      <c r="L1933" s="10" t="n">
        <v>211719</v>
      </c>
      <c r="M1933" s="12" t="s">
        <v>36</v>
      </c>
      <c r="N1933" s="12" t="s">
        <v>50</v>
      </c>
      <c r="P1933" s="10" t="n">
        <v>113</v>
      </c>
      <c r="Q1933" s="12" t="s">
        <v>38</v>
      </c>
      <c r="R1933" s="12" t="s">
        <v>62</v>
      </c>
      <c r="S1933" s="10" t="n">
        <v>1130101</v>
      </c>
      <c r="T1933" s="12" t="s">
        <v>63</v>
      </c>
      <c r="U1933" s="13" t="n">
        <v>1422.68</v>
      </c>
      <c r="W1933" s="13" t="n">
        <v>0</v>
      </c>
      <c r="X1933" s="12" t="s">
        <v>1452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TRIDENT CANELA</v>
      </c>
      <c r="AC1933" s="1" t="n">
        <v>689224</v>
      </c>
    </row>
    <row r="1934" customFormat="false" ht="45.75" hidden="false" customHeight="true" outlineLevel="0" collapsed="false">
      <c r="A1934" s="10" t="n">
        <v>2</v>
      </c>
      <c r="B1934" s="11" t="n">
        <v>46261</v>
      </c>
      <c r="C1934" s="11" t="n">
        <v>46277</v>
      </c>
      <c r="D1934" s="10" t="n">
        <v>1671</v>
      </c>
      <c r="E1934" s="12" t="s">
        <v>101</v>
      </c>
      <c r="F1934" s="10" t="n">
        <v>24</v>
      </c>
      <c r="G1934" s="12" t="s">
        <v>91</v>
      </c>
      <c r="H1934" s="10" t="n">
        <v>2110405</v>
      </c>
      <c r="I1934" s="12" t="s">
        <v>55</v>
      </c>
      <c r="J1934" s="10" t="n">
        <v>1610059</v>
      </c>
      <c r="L1934" s="10" t="n">
        <v>220696</v>
      </c>
      <c r="M1934" s="12" t="s">
        <v>36</v>
      </c>
      <c r="N1934" s="12" t="s">
        <v>50</v>
      </c>
      <c r="P1934" s="10" t="n">
        <v>113</v>
      </c>
      <c r="Q1934" s="12" t="s">
        <v>38</v>
      </c>
      <c r="R1934" s="12" t="s">
        <v>62</v>
      </c>
      <c r="S1934" s="10" t="n">
        <v>1130101</v>
      </c>
      <c r="T1934" s="12" t="s">
        <v>63</v>
      </c>
      <c r="U1934" s="13" t="n">
        <v>271.46</v>
      </c>
      <c r="W1934" s="13" t="n">
        <v>0</v>
      </c>
      <c r="X1934" s="12" t="s">
        <v>1651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AER NIVEA DRY 150ML</v>
      </c>
      <c r="AC1934" s="1" t="n">
        <v>588254</v>
      </c>
    </row>
    <row r="1935" customFormat="false" ht="45.75" hidden="false" customHeight="true" outlineLevel="0" collapsed="false">
      <c r="A1935" s="10" t="n">
        <v>2</v>
      </c>
      <c r="B1935" s="11" t="n">
        <v>46269</v>
      </c>
      <c r="C1935" s="11" t="n">
        <v>46277</v>
      </c>
      <c r="D1935" s="10" t="n">
        <v>1659</v>
      </c>
      <c r="E1935" s="12" t="s">
        <v>220</v>
      </c>
      <c r="F1935" s="10" t="n">
        <v>24</v>
      </c>
      <c r="G1935" s="12" t="s">
        <v>91</v>
      </c>
      <c r="H1935" s="10" t="n">
        <v>2110405</v>
      </c>
      <c r="I1935" s="12" t="s">
        <v>55</v>
      </c>
      <c r="J1935" s="10" t="n">
        <v>1652079</v>
      </c>
      <c r="L1935" s="10" t="n">
        <v>226955</v>
      </c>
      <c r="M1935" s="12" t="s">
        <v>36</v>
      </c>
      <c r="N1935" s="12" t="s">
        <v>50</v>
      </c>
      <c r="P1935" s="10" t="n">
        <v>113</v>
      </c>
      <c r="Q1935" s="12" t="s">
        <v>38</v>
      </c>
      <c r="R1935" s="12" t="s">
        <v>62</v>
      </c>
      <c r="S1935" s="10" t="n">
        <v>1130101</v>
      </c>
      <c r="T1935" s="12" t="s">
        <v>63</v>
      </c>
      <c r="U1935" s="13" t="n">
        <v>365</v>
      </c>
      <c r="W1935" s="13" t="n">
        <v>0</v>
      </c>
      <c r="X1935" s="12" t="s">
        <v>1652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MOCOQUINHA 200ML</v>
      </c>
      <c r="AC1935" s="1" t="n">
        <v>894544</v>
      </c>
    </row>
    <row r="1936" customFormat="false" ht="27.75" hidden="false" customHeight="true" outlineLevel="0" collapsed="false">
      <c r="A1936" s="10" t="n">
        <v>2</v>
      </c>
      <c r="B1936" s="11" t="n">
        <v>46273</v>
      </c>
      <c r="C1936" s="11" t="n">
        <v>46277</v>
      </c>
      <c r="D1936" s="10" t="n">
        <v>10019</v>
      </c>
      <c r="E1936" s="12" t="s">
        <v>274</v>
      </c>
      <c r="F1936" s="10" t="n">
        <v>24</v>
      </c>
      <c r="G1936" s="12" t="s">
        <v>91</v>
      </c>
      <c r="H1936" s="10" t="n">
        <v>2110405</v>
      </c>
      <c r="I1936" s="12" t="s">
        <v>55</v>
      </c>
      <c r="J1936" s="10" t="n">
        <v>1673166</v>
      </c>
      <c r="L1936" s="10" t="n">
        <v>229409</v>
      </c>
      <c r="M1936" s="12" t="s">
        <v>36</v>
      </c>
      <c r="N1936" s="12" t="s">
        <v>50</v>
      </c>
      <c r="P1936" s="10" t="n">
        <v>113</v>
      </c>
      <c r="Q1936" s="12" t="s">
        <v>38</v>
      </c>
      <c r="R1936" s="12" t="s">
        <v>62</v>
      </c>
      <c r="S1936" s="10" t="n">
        <v>1130101</v>
      </c>
      <c r="T1936" s="12" t="s">
        <v>63</v>
      </c>
      <c r="U1936" s="13" t="n">
        <v>309.71</v>
      </c>
      <c r="W1936" s="13" t="n">
        <v>0</v>
      </c>
      <c r="X1936" s="12" t="s">
        <v>1653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PERNIL SUINO KG</v>
      </c>
      <c r="AC1936" s="1" t="n">
        <v>33408</v>
      </c>
    </row>
    <row r="1937" customFormat="false" ht="45.75" hidden="false" customHeight="true" outlineLevel="0" collapsed="false">
      <c r="A1937" s="10" t="n">
        <v>2</v>
      </c>
      <c r="B1937" s="11" t="n">
        <v>46278</v>
      </c>
      <c r="C1937" s="11" t="n">
        <v>46278</v>
      </c>
      <c r="D1937" s="10" t="n">
        <v>0</v>
      </c>
      <c r="E1937" s="12" t="s">
        <v>33</v>
      </c>
      <c r="F1937" s="10" t="n">
        <v>17</v>
      </c>
      <c r="G1937" s="12" t="s">
        <v>34</v>
      </c>
      <c r="H1937" s="10" t="n">
        <v>1110101</v>
      </c>
      <c r="I1937" s="12" t="s">
        <v>35</v>
      </c>
      <c r="J1937" s="10" t="n">
        <v>1700781</v>
      </c>
      <c r="L1937" s="10" t="n">
        <v>1700781</v>
      </c>
      <c r="M1937" s="12" t="s">
        <v>36</v>
      </c>
      <c r="N1937" s="12" t="s">
        <v>37</v>
      </c>
      <c r="P1937" s="10" t="n">
        <v>113</v>
      </c>
      <c r="Q1937" s="12" t="s">
        <v>38</v>
      </c>
      <c r="R1937" s="12" t="s">
        <v>70</v>
      </c>
      <c r="S1937" s="10" t="n">
        <v>4210227</v>
      </c>
      <c r="T1937" s="12" t="s">
        <v>77</v>
      </c>
      <c r="U1937" s="13" t="n">
        <v>10.5</v>
      </c>
      <c r="W1937" s="13" t="n">
        <v>10.5</v>
      </c>
      <c r="X1937" s="12" t="s">
        <v>1654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45.75" hidden="false" customHeight="true" outlineLevel="0" collapsed="false">
      <c r="A1938" s="10" t="n">
        <v>2</v>
      </c>
      <c r="B1938" s="11" t="n">
        <v>46278</v>
      </c>
      <c r="C1938" s="11" t="n">
        <v>46278</v>
      </c>
      <c r="D1938" s="10" t="n">
        <v>0</v>
      </c>
      <c r="E1938" s="12" t="s">
        <v>33</v>
      </c>
      <c r="F1938" s="10" t="n">
        <v>17</v>
      </c>
      <c r="G1938" s="12" t="s">
        <v>34</v>
      </c>
      <c r="H1938" s="10" t="n">
        <v>1110101</v>
      </c>
      <c r="I1938" s="12" t="s">
        <v>35</v>
      </c>
      <c r="J1938" s="10" t="n">
        <v>1700784</v>
      </c>
      <c r="L1938" s="10" t="n">
        <v>1700784</v>
      </c>
      <c r="M1938" s="12" t="s">
        <v>36</v>
      </c>
      <c r="N1938" s="12" t="s">
        <v>37</v>
      </c>
      <c r="P1938" s="10" t="n">
        <v>113</v>
      </c>
      <c r="Q1938" s="12" t="s">
        <v>38</v>
      </c>
      <c r="R1938" s="12" t="s">
        <v>39</v>
      </c>
      <c r="S1938" s="10" t="n">
        <v>4210310</v>
      </c>
      <c r="T1938" s="12" t="s">
        <v>150</v>
      </c>
      <c r="U1938" s="13" t="n">
        <v>96</v>
      </c>
      <c r="W1938" s="13" t="n">
        <v>96</v>
      </c>
      <c r="X1938" s="12" t="s">
        <v>278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45.75" hidden="false" customHeight="true" outlineLevel="0" collapsed="false">
      <c r="A1939" s="10" t="n">
        <v>2</v>
      </c>
      <c r="B1939" s="11" t="n">
        <v>46278</v>
      </c>
      <c r="C1939" s="11" t="n">
        <v>46278</v>
      </c>
      <c r="D1939" s="10" t="n">
        <v>0</v>
      </c>
      <c r="E1939" s="12" t="s">
        <v>33</v>
      </c>
      <c r="F1939" s="10" t="n">
        <v>17</v>
      </c>
      <c r="G1939" s="12" t="s">
        <v>34</v>
      </c>
      <c r="H1939" s="10" t="n">
        <v>1110101</v>
      </c>
      <c r="I1939" s="12" t="s">
        <v>35</v>
      </c>
      <c r="J1939" s="10" t="n">
        <v>1700786</v>
      </c>
      <c r="L1939" s="10" t="n">
        <v>1700786</v>
      </c>
      <c r="M1939" s="12" t="s">
        <v>36</v>
      </c>
      <c r="N1939" s="12" t="s">
        <v>37</v>
      </c>
      <c r="P1939" s="10" t="n">
        <v>113</v>
      </c>
      <c r="Q1939" s="12" t="s">
        <v>38</v>
      </c>
      <c r="R1939" s="12" t="s">
        <v>39</v>
      </c>
      <c r="S1939" s="10" t="n">
        <v>4210314</v>
      </c>
      <c r="T1939" s="12" t="s">
        <v>40</v>
      </c>
      <c r="U1939" s="13" t="n">
        <v>70</v>
      </c>
      <c r="W1939" s="13" t="n">
        <v>70</v>
      </c>
      <c r="X1939" s="12" t="s">
        <v>360</v>
      </c>
      <c r="Z1939" s="1" t="str">
        <f aca="false">IF($T1939="","",IFERROR(INDEX('Resumo Grupos'!$AC$3:$AC$200,MATCH($T1939,'Resumo Grupos'!$AB$3:$AB$200,0)),"n/d"))</f>
        <v>Despesa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54.75" hidden="false" customHeight="true" outlineLevel="0" collapsed="false">
      <c r="A1940" s="10" t="n">
        <v>2</v>
      </c>
      <c r="B1940" s="11" t="n">
        <v>46273</v>
      </c>
      <c r="C1940" s="11" t="n">
        <v>46278</v>
      </c>
      <c r="D1940" s="10" t="n">
        <v>901</v>
      </c>
      <c r="E1940" s="12" t="s">
        <v>347</v>
      </c>
      <c r="F1940" s="10" t="n">
        <v>24</v>
      </c>
      <c r="G1940" s="12" t="s">
        <v>91</v>
      </c>
      <c r="H1940" s="10" t="n">
        <v>2110405</v>
      </c>
      <c r="I1940" s="12" t="s">
        <v>55</v>
      </c>
      <c r="J1940" s="10" t="n">
        <v>1672379</v>
      </c>
      <c r="L1940" s="10" t="n">
        <v>229226</v>
      </c>
      <c r="M1940" s="12" t="s">
        <v>36</v>
      </c>
      <c r="N1940" s="12" t="s">
        <v>50</v>
      </c>
      <c r="P1940" s="10" t="n">
        <v>113</v>
      </c>
      <c r="Q1940" s="12" t="s">
        <v>38</v>
      </c>
      <c r="R1940" s="12" t="s">
        <v>62</v>
      </c>
      <c r="S1940" s="10" t="n">
        <v>1130101</v>
      </c>
      <c r="T1940" s="12" t="s">
        <v>63</v>
      </c>
      <c r="U1940" s="13" t="n">
        <v>660</v>
      </c>
      <c r="W1940" s="13" t="n">
        <v>0</v>
      </c>
      <c r="X1940" s="12" t="s">
        <v>1655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MARSHMALOW NO PALITO</v>
      </c>
      <c r="AC1940" s="1" t="n">
        <v>502</v>
      </c>
    </row>
    <row r="1941" customFormat="false" ht="45.75" hidden="false" customHeight="true" outlineLevel="0" collapsed="false">
      <c r="A1941" s="10" t="n">
        <v>2</v>
      </c>
      <c r="B1941" s="11" t="n">
        <v>46253</v>
      </c>
      <c r="C1941" s="11" t="n">
        <v>46279</v>
      </c>
      <c r="D1941" s="10" t="n">
        <v>616</v>
      </c>
      <c r="E1941" s="12" t="s">
        <v>939</v>
      </c>
      <c r="F1941" s="10" t="n">
        <v>24</v>
      </c>
      <c r="G1941" s="12" t="s">
        <v>91</v>
      </c>
      <c r="H1941" s="10" t="n">
        <v>2110405</v>
      </c>
      <c r="I1941" s="12" t="s">
        <v>55</v>
      </c>
      <c r="J1941" s="10" t="n">
        <v>1572201</v>
      </c>
      <c r="L1941" s="10" t="n">
        <v>214774</v>
      </c>
      <c r="M1941" s="12" t="s">
        <v>36</v>
      </c>
      <c r="N1941" s="12" t="s">
        <v>50</v>
      </c>
      <c r="P1941" s="10" t="n">
        <v>113</v>
      </c>
      <c r="Q1941" s="12" t="s">
        <v>38</v>
      </c>
      <c r="R1941" s="12" t="s">
        <v>62</v>
      </c>
      <c r="S1941" s="10" t="n">
        <v>1130101</v>
      </c>
      <c r="T1941" s="12" t="s">
        <v>63</v>
      </c>
      <c r="U1941" s="13" t="n">
        <v>983.77</v>
      </c>
      <c r="W1941" s="13" t="n">
        <v>0</v>
      </c>
      <c r="X1941" s="12" t="s">
        <v>1573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45.75" hidden="false" customHeight="true" outlineLevel="0" collapsed="false">
      <c r="A1942" s="10" t="n">
        <v>2</v>
      </c>
      <c r="B1942" s="11" t="n">
        <v>46254</v>
      </c>
      <c r="C1942" s="11" t="n">
        <v>46279</v>
      </c>
      <c r="D1942" s="10" t="n">
        <v>10012</v>
      </c>
      <c r="E1942" s="12" t="s">
        <v>176</v>
      </c>
      <c r="F1942" s="10" t="n">
        <v>24</v>
      </c>
      <c r="G1942" s="12" t="s">
        <v>91</v>
      </c>
      <c r="H1942" s="10" t="n">
        <v>2110405</v>
      </c>
      <c r="I1942" s="12" t="s">
        <v>55</v>
      </c>
      <c r="J1942" s="10" t="n">
        <v>1577219</v>
      </c>
      <c r="L1942" s="10" t="n">
        <v>215619</v>
      </c>
      <c r="M1942" s="12" t="s">
        <v>36</v>
      </c>
      <c r="N1942" s="12" t="s">
        <v>50</v>
      </c>
      <c r="P1942" s="10" t="n">
        <v>113</v>
      </c>
      <c r="Q1942" s="12" t="s">
        <v>38</v>
      </c>
      <c r="R1942" s="12" t="s">
        <v>62</v>
      </c>
      <c r="S1942" s="10" t="n">
        <v>1130101</v>
      </c>
      <c r="T1942" s="12" t="s">
        <v>63</v>
      </c>
      <c r="U1942" s="13" t="n">
        <v>521.58</v>
      </c>
      <c r="W1942" s="13" t="n">
        <v>0</v>
      </c>
      <c r="X1942" s="12" t="s">
        <v>1574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SAB PHEBO ODOR90G</v>
      </c>
      <c r="AC1942" s="1" t="n">
        <v>1966312</v>
      </c>
    </row>
    <row r="1943" customFormat="false" ht="45.75" hidden="false" customHeight="true" outlineLevel="0" collapsed="false">
      <c r="A1943" s="10" t="n">
        <v>2</v>
      </c>
      <c r="B1943" s="11" t="n">
        <v>46259</v>
      </c>
      <c r="C1943" s="11" t="n">
        <v>46279</v>
      </c>
      <c r="D1943" s="10" t="n">
        <v>10009</v>
      </c>
      <c r="E1943" s="12" t="s">
        <v>469</v>
      </c>
      <c r="F1943" s="10" t="n">
        <v>24</v>
      </c>
      <c r="G1943" s="12" t="s">
        <v>91</v>
      </c>
      <c r="H1943" s="10" t="n">
        <v>2110405</v>
      </c>
      <c r="I1943" s="12" t="s">
        <v>55</v>
      </c>
      <c r="J1943" s="10" t="n">
        <v>1600194</v>
      </c>
      <c r="L1943" s="10" t="n">
        <v>219123</v>
      </c>
      <c r="M1943" s="12" t="s">
        <v>36</v>
      </c>
      <c r="N1943" s="12" t="s">
        <v>50</v>
      </c>
      <c r="P1943" s="10" t="n">
        <v>113</v>
      </c>
      <c r="Q1943" s="12" t="s">
        <v>38</v>
      </c>
      <c r="R1943" s="12" t="s">
        <v>62</v>
      </c>
      <c r="S1943" s="10" t="n">
        <v>1130101</v>
      </c>
      <c r="T1943" s="12" t="s">
        <v>63</v>
      </c>
      <c r="U1943" s="13" t="n">
        <v>1268.78</v>
      </c>
      <c r="W1943" s="13" t="n">
        <v>0</v>
      </c>
      <c r="X1943" s="12" t="s">
        <v>1656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BIS NESTL CLASS140G</v>
      </c>
      <c r="AC1943" s="1" t="n">
        <v>1442200</v>
      </c>
    </row>
    <row r="1944" customFormat="false" ht="36.75" hidden="false" customHeight="true" outlineLevel="0" collapsed="false">
      <c r="A1944" s="10" t="n">
        <v>2</v>
      </c>
      <c r="B1944" s="11" t="n">
        <v>46259</v>
      </c>
      <c r="C1944" s="11" t="n">
        <v>46279</v>
      </c>
      <c r="D1944" s="10" t="n">
        <v>10009</v>
      </c>
      <c r="E1944" s="12" t="s">
        <v>469</v>
      </c>
      <c r="F1944" s="10" t="n">
        <v>24</v>
      </c>
      <c r="G1944" s="12" t="s">
        <v>91</v>
      </c>
      <c r="H1944" s="10" t="n">
        <v>2110405</v>
      </c>
      <c r="I1944" s="12" t="s">
        <v>55</v>
      </c>
      <c r="J1944" s="10" t="n">
        <v>1600353</v>
      </c>
      <c r="L1944" s="10" t="n">
        <v>219142</v>
      </c>
      <c r="M1944" s="12" t="s">
        <v>36</v>
      </c>
      <c r="N1944" s="12" t="s">
        <v>50</v>
      </c>
      <c r="P1944" s="10" t="n">
        <v>113</v>
      </c>
      <c r="Q1944" s="12" t="s">
        <v>38</v>
      </c>
      <c r="R1944" s="12" t="s">
        <v>62</v>
      </c>
      <c r="S1944" s="10" t="n">
        <v>1130101</v>
      </c>
      <c r="T1944" s="12" t="s">
        <v>63</v>
      </c>
      <c r="U1944" s="13" t="n">
        <v>2477.62</v>
      </c>
      <c r="W1944" s="13" t="n">
        <v>0</v>
      </c>
      <c r="X1944" s="12" t="s">
        <v>1657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NESFIT CACAU E AVELA</v>
      </c>
      <c r="AC1944" s="1" t="n">
        <v>1442668</v>
      </c>
    </row>
    <row r="1945" customFormat="false" ht="54.75" hidden="false" customHeight="true" outlineLevel="0" collapsed="false">
      <c r="A1945" s="10" t="n">
        <v>2</v>
      </c>
      <c r="B1945" s="11" t="n">
        <v>46262</v>
      </c>
      <c r="C1945" s="11" t="n">
        <v>46279</v>
      </c>
      <c r="D1945" s="10" t="n">
        <v>1196</v>
      </c>
      <c r="E1945" s="12" t="s">
        <v>1423</v>
      </c>
      <c r="F1945" s="10" t="n">
        <v>24</v>
      </c>
      <c r="G1945" s="12" t="s">
        <v>91</v>
      </c>
      <c r="H1945" s="10" t="n">
        <v>2110405</v>
      </c>
      <c r="I1945" s="12" t="s">
        <v>55</v>
      </c>
      <c r="J1945" s="10" t="n">
        <v>1614552</v>
      </c>
      <c r="L1945" s="10" t="n">
        <v>221460</v>
      </c>
      <c r="M1945" s="12" t="s">
        <v>36</v>
      </c>
      <c r="N1945" s="12" t="s">
        <v>50</v>
      </c>
      <c r="P1945" s="10" t="n">
        <v>113</v>
      </c>
      <c r="Q1945" s="12" t="s">
        <v>38</v>
      </c>
      <c r="R1945" s="12" t="s">
        <v>62</v>
      </c>
      <c r="S1945" s="10" t="n">
        <v>1130101</v>
      </c>
      <c r="T1945" s="12" t="s">
        <v>63</v>
      </c>
      <c r="U1945" s="13" t="n">
        <v>1213.95</v>
      </c>
      <c r="W1945" s="13" t="n">
        <v>0</v>
      </c>
      <c r="X1945" s="12" t="s">
        <v>1658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CAFÉ RANCHEIRO 250G</v>
      </c>
      <c r="AC1945" s="1" t="n">
        <v>13070</v>
      </c>
    </row>
    <row r="1946" customFormat="false" ht="45.75" hidden="false" customHeight="true" outlineLevel="0" collapsed="false">
      <c r="A1946" s="10" t="n">
        <v>2</v>
      </c>
      <c r="B1946" s="11" t="n">
        <v>46266</v>
      </c>
      <c r="C1946" s="11" t="n">
        <v>46279</v>
      </c>
      <c r="D1946" s="10" t="n">
        <v>794</v>
      </c>
      <c r="E1946" s="12" t="s">
        <v>343</v>
      </c>
      <c r="F1946" s="10" t="n">
        <v>24</v>
      </c>
      <c r="G1946" s="12" t="s">
        <v>91</v>
      </c>
      <c r="H1946" s="10" t="n">
        <v>2110405</v>
      </c>
      <c r="I1946" s="12" t="s">
        <v>55</v>
      </c>
      <c r="J1946" s="10" t="n">
        <v>1633934</v>
      </c>
      <c r="L1946" s="10" t="n">
        <v>224229</v>
      </c>
      <c r="M1946" s="12" t="s">
        <v>36</v>
      </c>
      <c r="N1946" s="12" t="s">
        <v>50</v>
      </c>
      <c r="P1946" s="10" t="n">
        <v>113</v>
      </c>
      <c r="Q1946" s="12" t="s">
        <v>38</v>
      </c>
      <c r="R1946" s="12" t="s">
        <v>70</v>
      </c>
      <c r="S1946" s="10" t="n">
        <v>4210299</v>
      </c>
      <c r="T1946" s="12" t="s">
        <v>127</v>
      </c>
      <c r="U1946" s="13" t="n">
        <v>1332.55</v>
      </c>
      <c r="W1946" s="13" t="n">
        <v>0</v>
      </c>
      <c r="X1946" s="12" t="s">
        <v>1659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SACOLA BRC. L. ALIP.</v>
      </c>
      <c r="AC1946" s="1" t="n">
        <v>8802</v>
      </c>
    </row>
    <row r="1947" customFormat="false" ht="27.75" hidden="false" customHeight="true" outlineLevel="0" collapsed="false">
      <c r="A1947" s="10" t="n">
        <v>2</v>
      </c>
      <c r="B1947" s="11" t="n">
        <v>46268</v>
      </c>
      <c r="C1947" s="11" t="n">
        <v>46279</v>
      </c>
      <c r="D1947" s="10" t="n">
        <v>1611</v>
      </c>
      <c r="E1947" s="12" t="s">
        <v>172</v>
      </c>
      <c r="F1947" s="10" t="n">
        <v>24</v>
      </c>
      <c r="G1947" s="12" t="s">
        <v>91</v>
      </c>
      <c r="H1947" s="10" t="n">
        <v>2110405</v>
      </c>
      <c r="I1947" s="12" t="s">
        <v>55</v>
      </c>
      <c r="J1947" s="10" t="n">
        <v>1646250</v>
      </c>
      <c r="L1947" s="10" t="n">
        <v>225903</v>
      </c>
      <c r="M1947" s="12" t="s">
        <v>36</v>
      </c>
      <c r="N1947" s="12" t="s">
        <v>50</v>
      </c>
      <c r="P1947" s="10" t="n">
        <v>113</v>
      </c>
      <c r="Q1947" s="12" t="s">
        <v>38</v>
      </c>
      <c r="R1947" s="12" t="s">
        <v>62</v>
      </c>
      <c r="S1947" s="10" t="n">
        <v>1130101</v>
      </c>
      <c r="T1947" s="12" t="s">
        <v>63</v>
      </c>
      <c r="U1947" s="13" t="n">
        <v>176.58</v>
      </c>
      <c r="W1947" s="13" t="n">
        <v>0</v>
      </c>
      <c r="X1947" s="12" t="s">
        <v>1660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45.75" hidden="false" customHeight="true" outlineLevel="0" collapsed="false">
      <c r="A1948" s="10" t="n">
        <v>2</v>
      </c>
      <c r="B1948" s="11" t="n">
        <v>46268</v>
      </c>
      <c r="C1948" s="11" t="n">
        <v>46279</v>
      </c>
      <c r="D1948" s="10" t="n">
        <v>1621</v>
      </c>
      <c r="E1948" s="12" t="s">
        <v>235</v>
      </c>
      <c r="F1948" s="10" t="n">
        <v>24</v>
      </c>
      <c r="G1948" s="12" t="s">
        <v>91</v>
      </c>
      <c r="H1948" s="10" t="n">
        <v>2110405</v>
      </c>
      <c r="I1948" s="12" t="s">
        <v>55</v>
      </c>
      <c r="J1948" s="10" t="n">
        <v>1646646</v>
      </c>
      <c r="L1948" s="10" t="n">
        <v>226012</v>
      </c>
      <c r="M1948" s="12" t="s">
        <v>36</v>
      </c>
      <c r="N1948" s="12" t="s">
        <v>50</v>
      </c>
      <c r="P1948" s="10" t="n">
        <v>113</v>
      </c>
      <c r="Q1948" s="12" t="s">
        <v>38</v>
      </c>
      <c r="R1948" s="12" t="s">
        <v>62</v>
      </c>
      <c r="S1948" s="10" t="n">
        <v>1130101</v>
      </c>
      <c r="T1948" s="12" t="s">
        <v>63</v>
      </c>
      <c r="U1948" s="13" t="n">
        <v>489.74</v>
      </c>
      <c r="W1948" s="13" t="n">
        <v>0</v>
      </c>
      <c r="X1948" s="12" t="s">
        <v>1661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REFR PEPSI 2L</v>
      </c>
      <c r="AC1948" s="1" t="n">
        <v>993555</v>
      </c>
    </row>
    <row r="1949" customFormat="false" ht="54.75" hidden="false" customHeight="true" outlineLevel="0" collapsed="false">
      <c r="A1949" s="10" t="n">
        <v>2</v>
      </c>
      <c r="B1949" s="11" t="n">
        <v>46274</v>
      </c>
      <c r="C1949" s="11" t="n">
        <v>46279</v>
      </c>
      <c r="D1949" s="10" t="n">
        <v>1328</v>
      </c>
      <c r="E1949" s="12" t="s">
        <v>105</v>
      </c>
      <c r="F1949" s="10" t="n">
        <v>24</v>
      </c>
      <c r="G1949" s="12" t="s">
        <v>91</v>
      </c>
      <c r="H1949" s="10" t="n">
        <v>2110405</v>
      </c>
      <c r="I1949" s="12" t="s">
        <v>55</v>
      </c>
      <c r="J1949" s="10" t="n">
        <v>1676686</v>
      </c>
      <c r="L1949" s="10" t="n">
        <v>229945</v>
      </c>
      <c r="M1949" s="12" t="s">
        <v>36</v>
      </c>
      <c r="N1949" s="12" t="s">
        <v>50</v>
      </c>
      <c r="P1949" s="10" t="n">
        <v>113</v>
      </c>
      <c r="Q1949" s="12" t="s">
        <v>38</v>
      </c>
      <c r="R1949" s="12" t="s">
        <v>62</v>
      </c>
      <c r="S1949" s="10" t="n">
        <v>1130101</v>
      </c>
      <c r="T1949" s="12" t="s">
        <v>63</v>
      </c>
      <c r="U1949" s="13" t="n">
        <v>258.2</v>
      </c>
      <c r="W1949" s="13" t="n">
        <v>0</v>
      </c>
      <c r="X1949" s="12" t="s">
        <v>1662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PAO DE KIKAO 10</v>
      </c>
      <c r="AC1949" s="1" t="n">
        <v>4564</v>
      </c>
    </row>
    <row r="1950" customFormat="false" ht="45.75" hidden="false" customHeight="true" outlineLevel="0" collapsed="false">
      <c r="A1950" s="10" t="n">
        <v>2</v>
      </c>
      <c r="B1950" s="11" t="n">
        <v>46274</v>
      </c>
      <c r="C1950" s="11" t="n">
        <v>46279</v>
      </c>
      <c r="D1950" s="10" t="n">
        <v>1899</v>
      </c>
      <c r="E1950" s="12" t="s">
        <v>211</v>
      </c>
      <c r="F1950" s="10" t="n">
        <v>24</v>
      </c>
      <c r="G1950" s="12" t="s">
        <v>91</v>
      </c>
      <c r="H1950" s="10" t="n">
        <v>2110405</v>
      </c>
      <c r="I1950" s="12" t="s">
        <v>55</v>
      </c>
      <c r="J1950" s="10" t="n">
        <v>1677066</v>
      </c>
      <c r="L1950" s="10" t="n">
        <v>230034</v>
      </c>
      <c r="M1950" s="12" t="s">
        <v>36</v>
      </c>
      <c r="N1950" s="12" t="s">
        <v>50</v>
      </c>
      <c r="P1950" s="10" t="n">
        <v>113</v>
      </c>
      <c r="Q1950" s="12" t="s">
        <v>38</v>
      </c>
      <c r="R1950" s="12" t="s">
        <v>62</v>
      </c>
      <c r="S1950" s="10" t="n">
        <v>1130101</v>
      </c>
      <c r="T1950" s="12" t="s">
        <v>63</v>
      </c>
      <c r="U1950" s="13" t="n">
        <v>124.75</v>
      </c>
      <c r="W1950" s="13" t="n">
        <v>0</v>
      </c>
      <c r="X1950" s="12" t="s">
        <v>1663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PAO DE LEITE</v>
      </c>
      <c r="AC1950" s="1" t="n">
        <v>794</v>
      </c>
    </row>
    <row r="1951" customFormat="false" ht="45.75" hidden="false" customHeight="true" outlineLevel="0" collapsed="false">
      <c r="A1951" s="10" t="n">
        <v>2</v>
      </c>
      <c r="B1951" s="11" t="n">
        <v>46276</v>
      </c>
      <c r="C1951" s="11" t="n">
        <v>46279</v>
      </c>
      <c r="D1951" s="10" t="n">
        <v>1899</v>
      </c>
      <c r="E1951" s="12" t="s">
        <v>211</v>
      </c>
      <c r="F1951" s="10" t="n">
        <v>24</v>
      </c>
      <c r="G1951" s="12" t="s">
        <v>91</v>
      </c>
      <c r="H1951" s="10" t="n">
        <v>2110405</v>
      </c>
      <c r="I1951" s="12" t="s">
        <v>55</v>
      </c>
      <c r="J1951" s="10" t="n">
        <v>1686380</v>
      </c>
      <c r="L1951" s="10" t="n">
        <v>231478</v>
      </c>
      <c r="M1951" s="12" t="s">
        <v>36</v>
      </c>
      <c r="N1951" s="12" t="s">
        <v>50</v>
      </c>
      <c r="P1951" s="10" t="n">
        <v>113</v>
      </c>
      <c r="Q1951" s="12" t="s">
        <v>38</v>
      </c>
      <c r="R1951" s="12" t="s">
        <v>62</v>
      </c>
      <c r="S1951" s="10" t="n">
        <v>1130101</v>
      </c>
      <c r="T1951" s="12" t="s">
        <v>63</v>
      </c>
      <c r="U1951" s="13" t="n">
        <v>259.75</v>
      </c>
      <c r="W1951" s="13" t="n">
        <v>0</v>
      </c>
      <c r="X1951" s="12" t="s">
        <v>1664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 t="str">
        <f aca="false">IFERROR(INDEX('Mov Entradas (Rel 10497)'!$L:$L,MATCH(AC1951,'Mov Entradas (Rel 10497)'!$I:$I,0)),"nao encontrado")</f>
        <v>MASSA FINA</v>
      </c>
      <c r="AC1951" s="1" t="n">
        <v>802</v>
      </c>
    </row>
    <row r="1952" customFormat="false" ht="45.75" hidden="false" customHeight="true" outlineLevel="0" collapsed="false">
      <c r="A1952" s="10" t="n">
        <v>2</v>
      </c>
      <c r="B1952" s="11" t="n">
        <v>46276</v>
      </c>
      <c r="C1952" s="11" t="n">
        <v>46279</v>
      </c>
      <c r="D1952" s="10" t="n">
        <v>10035</v>
      </c>
      <c r="E1952" s="12" t="s">
        <v>109</v>
      </c>
      <c r="F1952" s="10" t="n">
        <v>34</v>
      </c>
      <c r="G1952" s="12" t="s">
        <v>110</v>
      </c>
      <c r="H1952" s="10" t="n">
        <v>2110405</v>
      </c>
      <c r="I1952" s="12" t="s">
        <v>55</v>
      </c>
      <c r="J1952" s="10" t="n">
        <v>1686472</v>
      </c>
      <c r="L1952" s="10" t="n">
        <v>231501</v>
      </c>
      <c r="M1952" s="12" t="s">
        <v>36</v>
      </c>
      <c r="N1952" s="12" t="s">
        <v>50</v>
      </c>
      <c r="P1952" s="10" t="n">
        <v>113</v>
      </c>
      <c r="Q1952" s="12" t="s">
        <v>38</v>
      </c>
      <c r="R1952" s="12" t="s">
        <v>62</v>
      </c>
      <c r="S1952" s="10" t="n">
        <v>1130101</v>
      </c>
      <c r="T1952" s="12" t="s">
        <v>63</v>
      </c>
      <c r="U1952" s="13" t="n">
        <v>286</v>
      </c>
      <c r="W1952" s="13" t="n">
        <v>0</v>
      </c>
      <c r="X1952" s="12" t="s">
        <v>1665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CARVAO VEGETAL 3KG</v>
      </c>
      <c r="AC1952" s="1" t="n">
        <v>440</v>
      </c>
    </row>
    <row r="1953" customFormat="false" ht="36.75" hidden="false" customHeight="true" outlineLevel="0" collapsed="false">
      <c r="A1953" s="10" t="n">
        <v>2</v>
      </c>
      <c r="B1953" s="11" t="n">
        <v>46279</v>
      </c>
      <c r="C1953" s="11" t="n">
        <v>46279</v>
      </c>
      <c r="D1953" s="10" t="n">
        <v>48</v>
      </c>
      <c r="E1953" s="12" t="s">
        <v>146</v>
      </c>
      <c r="F1953" s="10" t="n">
        <v>13</v>
      </c>
      <c r="G1953" s="12" t="s">
        <v>147</v>
      </c>
      <c r="H1953" s="10" t="n">
        <v>2110101</v>
      </c>
      <c r="I1953" s="12" t="s">
        <v>48</v>
      </c>
      <c r="J1953" s="10" t="n">
        <v>1700824</v>
      </c>
      <c r="L1953" s="10" t="n">
        <v>2670</v>
      </c>
      <c r="M1953" s="12" t="s">
        <v>36</v>
      </c>
      <c r="N1953" s="12" t="s">
        <v>68</v>
      </c>
      <c r="P1953" s="10" t="n">
        <v>113</v>
      </c>
      <c r="Q1953" s="12" t="s">
        <v>38</v>
      </c>
      <c r="R1953" s="12" t="s">
        <v>62</v>
      </c>
      <c r="S1953" s="10" t="n">
        <v>1130101</v>
      </c>
      <c r="T1953" s="12" t="s">
        <v>63</v>
      </c>
      <c r="U1953" s="13" t="n">
        <v>225</v>
      </c>
      <c r="W1953" s="13" t="n">
        <v>0</v>
      </c>
      <c r="X1953" s="12" t="s">
        <v>1666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46279</v>
      </c>
      <c r="C1954" s="11" t="n">
        <v>46279</v>
      </c>
      <c r="D1954" s="10" t="n">
        <v>73</v>
      </c>
      <c r="E1954" s="12" t="s">
        <v>112</v>
      </c>
      <c r="F1954" s="10" t="n">
        <v>34</v>
      </c>
      <c r="G1954" s="12" t="s">
        <v>110</v>
      </c>
      <c r="H1954" s="10" t="n">
        <v>2110405</v>
      </c>
      <c r="I1954" s="12" t="s">
        <v>55</v>
      </c>
      <c r="J1954" s="10" t="n">
        <v>1702182</v>
      </c>
      <c r="L1954" s="10" t="n">
        <v>233607</v>
      </c>
      <c r="M1954" s="12" t="s">
        <v>36</v>
      </c>
      <c r="N1954" s="12" t="s">
        <v>50</v>
      </c>
      <c r="P1954" s="10" t="n">
        <v>113</v>
      </c>
      <c r="Q1954" s="12" t="s">
        <v>38</v>
      </c>
      <c r="R1954" s="12" t="s">
        <v>39</v>
      </c>
      <c r="S1954" s="10" t="n">
        <v>4210301</v>
      </c>
      <c r="T1954" s="12" t="s">
        <v>253</v>
      </c>
      <c r="U1954" s="13" t="n">
        <v>400</v>
      </c>
      <c r="W1954" s="13" t="n">
        <v>0</v>
      </c>
      <c r="X1954" s="12" t="s">
        <v>1667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5.75" hidden="false" customHeight="true" outlineLevel="0" collapsed="false">
      <c r="A1955" s="10" t="n">
        <v>2</v>
      </c>
      <c r="B1955" s="11" t="n">
        <v>46279</v>
      </c>
      <c r="C1955" s="11" t="n">
        <v>46279</v>
      </c>
      <c r="D1955" s="10" t="n">
        <v>21</v>
      </c>
      <c r="E1955" s="12" t="s">
        <v>115</v>
      </c>
      <c r="F1955" s="10" t="n">
        <v>34</v>
      </c>
      <c r="G1955" s="12" t="s">
        <v>110</v>
      </c>
      <c r="H1955" s="10" t="n">
        <v>2110405</v>
      </c>
      <c r="I1955" s="12" t="s">
        <v>55</v>
      </c>
      <c r="J1955" s="10" t="n">
        <v>1702183</v>
      </c>
      <c r="L1955" s="10" t="n">
        <v>233609</v>
      </c>
      <c r="M1955" s="12" t="s">
        <v>36</v>
      </c>
      <c r="N1955" s="12" t="s">
        <v>50</v>
      </c>
      <c r="P1955" s="10" t="n">
        <v>113</v>
      </c>
      <c r="Q1955" s="12" t="s">
        <v>38</v>
      </c>
      <c r="R1955" s="12" t="s">
        <v>39</v>
      </c>
      <c r="S1955" s="10" t="n">
        <v>4210301</v>
      </c>
      <c r="T1955" s="12" t="s">
        <v>253</v>
      </c>
      <c r="U1955" s="13" t="n">
        <v>1000</v>
      </c>
      <c r="W1955" s="13" t="n">
        <v>0</v>
      </c>
      <c r="X1955" s="12" t="s">
        <v>1667</v>
      </c>
      <c r="Z1955" s="1" t="str">
        <f aca="false">IF($T1955="","",IFERROR(INDEX('Resumo Grupos'!$AC$3:$AC$200,MATCH($T1955,'Resumo Grupos'!$AB$3:$AB$200,0)),"n/d"))</f>
        <v>Salários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7.75" hidden="false" customHeight="true" outlineLevel="0" collapsed="false">
      <c r="A1956" s="10" t="n">
        <v>2</v>
      </c>
      <c r="B1956" s="11" t="n">
        <v>46279</v>
      </c>
      <c r="C1956" s="11" t="n">
        <v>46279</v>
      </c>
      <c r="D1956" s="10" t="n">
        <v>23</v>
      </c>
      <c r="E1956" s="12" t="s">
        <v>259</v>
      </c>
      <c r="F1956" s="10" t="n">
        <v>34</v>
      </c>
      <c r="G1956" s="12" t="s">
        <v>110</v>
      </c>
      <c r="H1956" s="10" t="n">
        <v>2110405</v>
      </c>
      <c r="I1956" s="12" t="s">
        <v>55</v>
      </c>
      <c r="J1956" s="10" t="n">
        <v>1702186</v>
      </c>
      <c r="L1956" s="10" t="n">
        <v>233610</v>
      </c>
      <c r="M1956" s="12" t="s">
        <v>36</v>
      </c>
      <c r="N1956" s="12" t="s">
        <v>50</v>
      </c>
      <c r="P1956" s="10" t="n">
        <v>113</v>
      </c>
      <c r="Q1956" s="12" t="s">
        <v>38</v>
      </c>
      <c r="R1956" s="12" t="s">
        <v>39</v>
      </c>
      <c r="S1956" s="10" t="n">
        <v>4210301</v>
      </c>
      <c r="T1956" s="12" t="s">
        <v>253</v>
      </c>
      <c r="U1956" s="13" t="n">
        <v>400</v>
      </c>
      <c r="W1956" s="13" t="n">
        <v>0</v>
      </c>
      <c r="X1956" s="12" t="s">
        <v>1667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5.75" hidden="false" customHeight="true" outlineLevel="0" collapsed="false">
      <c r="A1957" s="10" t="n">
        <v>2</v>
      </c>
      <c r="B1957" s="11" t="n">
        <v>46279</v>
      </c>
      <c r="C1957" s="11" t="n">
        <v>46279</v>
      </c>
      <c r="D1957" s="10" t="n">
        <v>52</v>
      </c>
      <c r="E1957" s="12" t="s">
        <v>252</v>
      </c>
      <c r="F1957" s="10" t="n">
        <v>34</v>
      </c>
      <c r="G1957" s="12" t="s">
        <v>110</v>
      </c>
      <c r="H1957" s="10" t="n">
        <v>2110405</v>
      </c>
      <c r="I1957" s="12" t="s">
        <v>55</v>
      </c>
      <c r="J1957" s="10" t="n">
        <v>1702189</v>
      </c>
      <c r="L1957" s="10" t="n">
        <v>233611</v>
      </c>
      <c r="M1957" s="12" t="s">
        <v>36</v>
      </c>
      <c r="N1957" s="12" t="s">
        <v>50</v>
      </c>
      <c r="P1957" s="10" t="n">
        <v>113</v>
      </c>
      <c r="Q1957" s="12" t="s">
        <v>38</v>
      </c>
      <c r="R1957" s="12" t="s">
        <v>39</v>
      </c>
      <c r="S1957" s="10" t="n">
        <v>4210301</v>
      </c>
      <c r="T1957" s="12" t="s">
        <v>253</v>
      </c>
      <c r="U1957" s="13" t="n">
        <v>200</v>
      </c>
      <c r="W1957" s="13" t="n">
        <v>0</v>
      </c>
      <c r="X1957" s="12" t="s">
        <v>1667</v>
      </c>
      <c r="Z1957" s="1" t="str">
        <f aca="false">IF($T1957="","",IFERROR(INDEX('Resumo Grupos'!$AC$3:$AC$200,MATCH($T1957,'Resumo Grupos'!$AB$3:$AB$200,0)),"n/d"))</f>
        <v>Salários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4.75" hidden="false" customHeight="true" outlineLevel="0" collapsed="false">
      <c r="A1958" s="10" t="n">
        <v>2</v>
      </c>
      <c r="B1958" s="11" t="n">
        <v>46279</v>
      </c>
      <c r="C1958" s="11" t="n">
        <v>46279</v>
      </c>
      <c r="D1958" s="10" t="n">
        <v>1979</v>
      </c>
      <c r="E1958" s="12" t="s">
        <v>262</v>
      </c>
      <c r="F1958" s="10" t="n">
        <v>34</v>
      </c>
      <c r="G1958" s="12" t="s">
        <v>110</v>
      </c>
      <c r="H1958" s="10" t="n">
        <v>2110405</v>
      </c>
      <c r="I1958" s="12" t="s">
        <v>55</v>
      </c>
      <c r="J1958" s="10" t="n">
        <v>1702192</v>
      </c>
      <c r="L1958" s="10" t="n">
        <v>233612</v>
      </c>
      <c r="M1958" s="12" t="s">
        <v>36</v>
      </c>
      <c r="N1958" s="12" t="s">
        <v>50</v>
      </c>
      <c r="P1958" s="10" t="n">
        <v>113</v>
      </c>
      <c r="Q1958" s="12" t="s">
        <v>38</v>
      </c>
      <c r="R1958" s="12" t="s">
        <v>39</v>
      </c>
      <c r="S1958" s="10" t="n">
        <v>4210301</v>
      </c>
      <c r="T1958" s="12" t="s">
        <v>253</v>
      </c>
      <c r="U1958" s="13" t="n">
        <v>400</v>
      </c>
      <c r="W1958" s="13" t="n">
        <v>0</v>
      </c>
      <c r="X1958" s="12" t="s">
        <v>1667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46279</v>
      </c>
      <c r="C1959" s="11" t="n">
        <v>46279</v>
      </c>
      <c r="D1959" s="10" t="n">
        <v>48</v>
      </c>
      <c r="E1959" s="12" t="s">
        <v>146</v>
      </c>
      <c r="F1959" s="10" t="n">
        <v>13</v>
      </c>
      <c r="G1959" s="12" t="s">
        <v>147</v>
      </c>
      <c r="H1959" s="10" t="n">
        <v>2110101</v>
      </c>
      <c r="I1959" s="12" t="s">
        <v>48</v>
      </c>
      <c r="J1959" s="10" t="n">
        <v>1702549</v>
      </c>
      <c r="L1959" s="10" t="n">
        <v>2673</v>
      </c>
      <c r="M1959" s="12" t="s">
        <v>36</v>
      </c>
      <c r="N1959" s="12" t="s">
        <v>68</v>
      </c>
      <c r="P1959" s="10" t="n">
        <v>113</v>
      </c>
      <c r="Q1959" s="12" t="s">
        <v>38</v>
      </c>
      <c r="R1959" s="12" t="s">
        <v>62</v>
      </c>
      <c r="S1959" s="10" t="n">
        <v>1130101</v>
      </c>
      <c r="T1959" s="12" t="s">
        <v>63</v>
      </c>
      <c r="U1959" s="13" t="n">
        <v>300</v>
      </c>
      <c r="W1959" s="13" t="n">
        <v>0</v>
      </c>
      <c r="X1959" s="12" t="s">
        <v>1668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5.75" hidden="false" customHeight="true" outlineLevel="0" collapsed="false">
      <c r="A1960" s="10" t="n">
        <v>2</v>
      </c>
      <c r="B1960" s="11" t="n">
        <v>46097</v>
      </c>
      <c r="C1960" s="11" t="n">
        <v>46280</v>
      </c>
      <c r="D1960" s="10" t="n">
        <v>1867</v>
      </c>
      <c r="E1960" s="12" t="s">
        <v>406</v>
      </c>
      <c r="F1960" s="10" t="n">
        <v>24</v>
      </c>
      <c r="G1960" s="12" t="s">
        <v>91</v>
      </c>
      <c r="H1960" s="10" t="n">
        <v>2110405</v>
      </c>
      <c r="I1960" s="12" t="s">
        <v>55</v>
      </c>
      <c r="J1960" s="10" t="n">
        <v>808550</v>
      </c>
      <c r="L1960" s="10" t="n">
        <v>2026</v>
      </c>
      <c r="M1960" s="12" t="s">
        <v>49</v>
      </c>
      <c r="N1960" s="12" t="s">
        <v>50</v>
      </c>
      <c r="P1960" s="10" t="n">
        <v>101</v>
      </c>
      <c r="Q1960" s="12" t="s">
        <v>56</v>
      </c>
      <c r="R1960" s="12" t="s">
        <v>407</v>
      </c>
      <c r="S1960" s="10" t="n">
        <v>4210401</v>
      </c>
      <c r="T1960" s="12" t="s">
        <v>408</v>
      </c>
      <c r="U1960" s="13" t="n">
        <v>228.88</v>
      </c>
      <c r="W1960" s="13" t="n">
        <v>0</v>
      </c>
      <c r="X1960" s="12" t="s">
        <v>1669</v>
      </c>
      <c r="Z1960" s="1" t="str">
        <f aca="false">IF($T1960="","",IFERROR(INDEX('Resumo Grupos'!$AC$3:$AC$200,MATCH($T1960,'Resumo Grupos'!$AB$3:$AB$200,0)),"n/d"))</f>
        <v>Impostos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46127</v>
      </c>
      <c r="C1961" s="11" t="n">
        <v>46280</v>
      </c>
      <c r="D1961" s="10" t="n">
        <v>512</v>
      </c>
      <c r="E1961" s="12" t="s">
        <v>410</v>
      </c>
      <c r="F1961" s="10" t="n">
        <v>34</v>
      </c>
      <c r="G1961" s="12" t="s">
        <v>110</v>
      </c>
      <c r="H1961" s="10" t="n">
        <v>2110405</v>
      </c>
      <c r="I1961" s="12" t="s">
        <v>55</v>
      </c>
      <c r="J1961" s="10" t="n">
        <v>954215</v>
      </c>
      <c r="L1961" s="10" t="n">
        <v>126220</v>
      </c>
      <c r="M1961" s="12" t="s">
        <v>61</v>
      </c>
      <c r="N1961" s="12" t="s">
        <v>50</v>
      </c>
      <c r="P1961" s="10" t="n">
        <v>101</v>
      </c>
      <c r="Q1961" s="12" t="s">
        <v>56</v>
      </c>
      <c r="R1961" s="12" t="s">
        <v>411</v>
      </c>
      <c r="S1961" s="10" t="n">
        <v>4210111</v>
      </c>
      <c r="T1961" s="12" t="s">
        <v>412</v>
      </c>
      <c r="U1961" s="13" t="n">
        <v>5700</v>
      </c>
      <c r="W1961" s="13" t="n">
        <v>0</v>
      </c>
      <c r="X1961" s="12" t="s">
        <v>413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  <c r="AB1961" s="1"/>
      <c r="AC1961" s="1"/>
    </row>
    <row r="1962" customFormat="false" ht="63.75" hidden="false" customHeight="true" outlineLevel="0" collapsed="false">
      <c r="A1962" s="10" t="n">
        <v>2</v>
      </c>
      <c r="B1962" s="11" t="n">
        <v>46252</v>
      </c>
      <c r="C1962" s="11" t="n">
        <v>46280</v>
      </c>
      <c r="D1962" s="10" t="n">
        <v>1697</v>
      </c>
      <c r="E1962" s="12" t="s">
        <v>775</v>
      </c>
      <c r="F1962" s="10" t="n">
        <v>24</v>
      </c>
      <c r="G1962" s="12" t="s">
        <v>91</v>
      </c>
      <c r="H1962" s="10" t="n">
        <v>2110405</v>
      </c>
      <c r="I1962" s="12" t="s">
        <v>55</v>
      </c>
      <c r="J1962" s="10" t="n">
        <v>1566735</v>
      </c>
      <c r="L1962" s="10" t="n">
        <v>213868</v>
      </c>
      <c r="M1962" s="12" t="s">
        <v>36</v>
      </c>
      <c r="N1962" s="12" t="s">
        <v>50</v>
      </c>
      <c r="P1962" s="10" t="n">
        <v>113</v>
      </c>
      <c r="Q1962" s="12" t="s">
        <v>38</v>
      </c>
      <c r="R1962" s="12" t="s">
        <v>62</v>
      </c>
      <c r="S1962" s="10" t="n">
        <v>1130101</v>
      </c>
      <c r="T1962" s="12" t="s">
        <v>63</v>
      </c>
      <c r="U1962" s="13" t="n">
        <v>584.64</v>
      </c>
      <c r="W1962" s="13" t="n">
        <v>0</v>
      </c>
      <c r="X1962" s="12" t="s">
        <v>1489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LEITE ITALAC DESN 1L</v>
      </c>
      <c r="AC1962" s="1" t="n">
        <v>211355</v>
      </c>
    </row>
    <row r="1963" customFormat="false" ht="36.75" hidden="false" customHeight="true" outlineLevel="0" collapsed="false">
      <c r="A1963" s="10" t="n">
        <v>2</v>
      </c>
      <c r="B1963" s="11" t="n">
        <v>46252</v>
      </c>
      <c r="C1963" s="11" t="n">
        <v>46280</v>
      </c>
      <c r="D1963" s="10" t="n">
        <v>1711</v>
      </c>
      <c r="E1963" s="12" t="s">
        <v>1491</v>
      </c>
      <c r="F1963" s="10" t="n">
        <v>24</v>
      </c>
      <c r="G1963" s="12" t="s">
        <v>91</v>
      </c>
      <c r="H1963" s="10" t="n">
        <v>2110405</v>
      </c>
      <c r="I1963" s="12" t="s">
        <v>55</v>
      </c>
      <c r="J1963" s="10" t="n">
        <v>1568100</v>
      </c>
      <c r="L1963" s="10" t="n">
        <v>214112</v>
      </c>
      <c r="M1963" s="12" t="s">
        <v>36</v>
      </c>
      <c r="N1963" s="12" t="s">
        <v>50</v>
      </c>
      <c r="P1963" s="10" t="n">
        <v>113</v>
      </c>
      <c r="Q1963" s="12" t="s">
        <v>38</v>
      </c>
      <c r="R1963" s="12" t="s">
        <v>62</v>
      </c>
      <c r="S1963" s="10" t="n">
        <v>1130101</v>
      </c>
      <c r="T1963" s="12" t="s">
        <v>63</v>
      </c>
      <c r="U1963" s="13" t="n">
        <v>645.71</v>
      </c>
      <c r="W1963" s="13" t="n">
        <v>0</v>
      </c>
      <c r="X1963" s="12" t="s">
        <v>1492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CAD BROCH UNIV COST</v>
      </c>
      <c r="AC1963" s="1" t="n">
        <v>160332</v>
      </c>
    </row>
    <row r="1964" customFormat="false" ht="45.75" hidden="false" customHeight="true" outlineLevel="0" collapsed="false">
      <c r="A1964" s="10" t="n">
        <v>2</v>
      </c>
      <c r="B1964" s="11" t="n">
        <v>46253</v>
      </c>
      <c r="C1964" s="11" t="n">
        <v>46280</v>
      </c>
      <c r="D1964" s="10" t="n">
        <v>1708</v>
      </c>
      <c r="E1964" s="12" t="s">
        <v>269</v>
      </c>
      <c r="F1964" s="10" t="n">
        <v>24</v>
      </c>
      <c r="G1964" s="12" t="s">
        <v>91</v>
      </c>
      <c r="H1964" s="10" t="n">
        <v>2110405</v>
      </c>
      <c r="I1964" s="12" t="s">
        <v>55</v>
      </c>
      <c r="J1964" s="10" t="n">
        <v>1572979</v>
      </c>
      <c r="L1964" s="10" t="n">
        <v>214928</v>
      </c>
      <c r="M1964" s="12" t="s">
        <v>36</v>
      </c>
      <c r="N1964" s="12" t="s">
        <v>50</v>
      </c>
      <c r="P1964" s="10" t="n">
        <v>113</v>
      </c>
      <c r="Q1964" s="12" t="s">
        <v>38</v>
      </c>
      <c r="R1964" s="12" t="s">
        <v>62</v>
      </c>
      <c r="S1964" s="10" t="n">
        <v>1130101</v>
      </c>
      <c r="T1964" s="12" t="s">
        <v>63</v>
      </c>
      <c r="U1964" s="13" t="n">
        <v>548.18</v>
      </c>
      <c r="W1964" s="13" t="n">
        <v>0</v>
      </c>
      <c r="X1964" s="12" t="s">
        <v>1494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DISQUETI 18G</v>
      </c>
      <c r="AC1964" s="1" t="n">
        <v>265359</v>
      </c>
    </row>
    <row r="1965" customFormat="false" ht="36.75" hidden="false" customHeight="true" outlineLevel="0" collapsed="false">
      <c r="A1965" s="10" t="n">
        <v>2</v>
      </c>
      <c r="B1965" s="11" t="n">
        <v>46260</v>
      </c>
      <c r="C1965" s="11" t="n">
        <v>46280</v>
      </c>
      <c r="D1965" s="10" t="n">
        <v>1601</v>
      </c>
      <c r="E1965" s="12" t="s">
        <v>192</v>
      </c>
      <c r="F1965" s="10" t="n">
        <v>24</v>
      </c>
      <c r="G1965" s="12" t="s">
        <v>91</v>
      </c>
      <c r="H1965" s="10" t="n">
        <v>2110405</v>
      </c>
      <c r="I1965" s="12" t="s">
        <v>55</v>
      </c>
      <c r="J1965" s="10" t="n">
        <v>1603998</v>
      </c>
      <c r="L1965" s="10" t="n">
        <v>219686</v>
      </c>
      <c r="M1965" s="12" t="s">
        <v>36</v>
      </c>
      <c r="N1965" s="12" t="s">
        <v>50</v>
      </c>
      <c r="P1965" s="10" t="n">
        <v>113</v>
      </c>
      <c r="Q1965" s="12" t="s">
        <v>38</v>
      </c>
      <c r="R1965" s="12" t="s">
        <v>62</v>
      </c>
      <c r="S1965" s="10" t="n">
        <v>1130101</v>
      </c>
      <c r="T1965" s="12" t="s">
        <v>63</v>
      </c>
      <c r="U1965" s="13" t="n">
        <v>843.65</v>
      </c>
      <c r="W1965" s="13" t="n">
        <v>0</v>
      </c>
      <c r="X1965" s="12" t="s">
        <v>1584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HEINZ YELLOW MUSTARD</v>
      </c>
      <c r="AC1965" s="1" t="n">
        <v>866347</v>
      </c>
    </row>
    <row r="1966" customFormat="false" ht="36.75" hidden="false" customHeight="true" outlineLevel="0" collapsed="false">
      <c r="A1966" s="10" t="n">
        <v>2</v>
      </c>
      <c r="B1966" s="11" t="n">
        <v>46260</v>
      </c>
      <c r="C1966" s="11" t="n">
        <v>46280</v>
      </c>
      <c r="D1966" s="10" t="n">
        <v>794</v>
      </c>
      <c r="E1966" s="12" t="s">
        <v>343</v>
      </c>
      <c r="F1966" s="10" t="n">
        <v>24</v>
      </c>
      <c r="G1966" s="12" t="s">
        <v>91</v>
      </c>
      <c r="H1966" s="10" t="n">
        <v>2110405</v>
      </c>
      <c r="I1966" s="12" t="s">
        <v>55</v>
      </c>
      <c r="J1966" s="10" t="n">
        <v>1604324</v>
      </c>
      <c r="L1966" s="10" t="n">
        <v>219750</v>
      </c>
      <c r="M1966" s="12" t="s">
        <v>36</v>
      </c>
      <c r="N1966" s="12" t="s">
        <v>50</v>
      </c>
      <c r="P1966" s="10" t="n">
        <v>113</v>
      </c>
      <c r="Q1966" s="12" t="s">
        <v>38</v>
      </c>
      <c r="R1966" s="12" t="s">
        <v>62</v>
      </c>
      <c r="S1966" s="10" t="n">
        <v>1130101</v>
      </c>
      <c r="T1966" s="12" t="s">
        <v>63</v>
      </c>
      <c r="U1966" s="13" t="n">
        <v>873.08</v>
      </c>
      <c r="W1966" s="13" t="n">
        <v>0</v>
      </c>
      <c r="X1966" s="12" t="s">
        <v>1585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RODO M 30CM CONDOR</v>
      </c>
      <c r="AC1966" s="1" t="n">
        <v>8744</v>
      </c>
    </row>
    <row r="1967" customFormat="false" ht="54.75" hidden="false" customHeight="true" outlineLevel="0" collapsed="false">
      <c r="A1967" s="10" t="n">
        <v>2</v>
      </c>
      <c r="B1967" s="11" t="n">
        <v>46261</v>
      </c>
      <c r="C1967" s="11" t="n">
        <v>46280</v>
      </c>
      <c r="D1967" s="10" t="n">
        <v>1637</v>
      </c>
      <c r="E1967" s="12" t="s">
        <v>870</v>
      </c>
      <c r="F1967" s="10" t="n">
        <v>24</v>
      </c>
      <c r="G1967" s="12" t="s">
        <v>91</v>
      </c>
      <c r="H1967" s="10" t="n">
        <v>2110405</v>
      </c>
      <c r="I1967" s="12" t="s">
        <v>55</v>
      </c>
      <c r="J1967" s="10" t="n">
        <v>1608926</v>
      </c>
      <c r="L1967" s="10" t="n">
        <v>220453</v>
      </c>
      <c r="M1967" s="12" t="s">
        <v>36</v>
      </c>
      <c r="N1967" s="12" t="s">
        <v>50</v>
      </c>
      <c r="P1967" s="10" t="n">
        <v>113</v>
      </c>
      <c r="Q1967" s="12" t="s">
        <v>38</v>
      </c>
      <c r="R1967" s="12" t="s">
        <v>62</v>
      </c>
      <c r="S1967" s="10" t="n">
        <v>1130101</v>
      </c>
      <c r="T1967" s="12" t="s">
        <v>63</v>
      </c>
      <c r="U1967" s="13" t="n">
        <v>974.55</v>
      </c>
      <c r="W1967" s="13" t="n">
        <v>0</v>
      </c>
      <c r="X1967" s="12" t="s">
        <v>1670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LEITE EM PO PIRACANJUBA 400G</v>
      </c>
      <c r="AC1967" s="1" t="n">
        <v>1925382</v>
      </c>
    </row>
    <row r="1968" customFormat="false" ht="63.75" hidden="false" customHeight="true" outlineLevel="0" collapsed="false">
      <c r="A1968" s="10" t="n">
        <v>2</v>
      </c>
      <c r="B1968" s="11" t="n">
        <v>46265</v>
      </c>
      <c r="C1968" s="11" t="n">
        <v>46280</v>
      </c>
      <c r="D1968" s="10" t="n">
        <v>1196</v>
      </c>
      <c r="E1968" s="12" t="s">
        <v>1423</v>
      </c>
      <c r="F1968" s="10" t="n">
        <v>24</v>
      </c>
      <c r="G1968" s="12" t="s">
        <v>91</v>
      </c>
      <c r="H1968" s="10" t="n">
        <v>2110405</v>
      </c>
      <c r="I1968" s="12" t="s">
        <v>55</v>
      </c>
      <c r="J1968" s="10" t="n">
        <v>1629259</v>
      </c>
      <c r="L1968" s="10" t="n">
        <v>223468</v>
      </c>
      <c r="M1968" s="12" t="s">
        <v>36</v>
      </c>
      <c r="N1968" s="12" t="s">
        <v>50</v>
      </c>
      <c r="P1968" s="10" t="n">
        <v>113</v>
      </c>
      <c r="Q1968" s="12" t="s">
        <v>38</v>
      </c>
      <c r="R1968" s="12" t="s">
        <v>62</v>
      </c>
      <c r="S1968" s="10" t="n">
        <v>1130101</v>
      </c>
      <c r="T1968" s="12" t="s">
        <v>63</v>
      </c>
      <c r="U1968" s="13" t="n">
        <v>410</v>
      </c>
      <c r="W1968" s="13" t="n">
        <v>0</v>
      </c>
      <c r="X1968" s="12" t="s">
        <v>1587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ACUCAR CRISTAL DOCE TODO DIA 30X1KG</v>
      </c>
      <c r="AC1968" s="1" t="n">
        <v>13095</v>
      </c>
    </row>
    <row r="1969" customFormat="false" ht="54.75" hidden="false" customHeight="true" outlineLevel="0" collapsed="false">
      <c r="A1969" s="10" t="n">
        <v>2</v>
      </c>
      <c r="B1969" s="11" t="n">
        <v>46265</v>
      </c>
      <c r="C1969" s="11" t="n">
        <v>46280</v>
      </c>
      <c r="D1969" s="10" t="n">
        <v>1705</v>
      </c>
      <c r="E1969" s="12" t="s">
        <v>131</v>
      </c>
      <c r="F1969" s="10" t="n">
        <v>24</v>
      </c>
      <c r="G1969" s="12" t="s">
        <v>91</v>
      </c>
      <c r="H1969" s="10" t="n">
        <v>2110405</v>
      </c>
      <c r="I1969" s="12" t="s">
        <v>55</v>
      </c>
      <c r="J1969" s="10" t="n">
        <v>1630554</v>
      </c>
      <c r="L1969" s="10" t="n">
        <v>223766</v>
      </c>
      <c r="M1969" s="12" t="s">
        <v>36</v>
      </c>
      <c r="N1969" s="12" t="s">
        <v>50</v>
      </c>
      <c r="P1969" s="10" t="n">
        <v>113</v>
      </c>
      <c r="Q1969" s="12" t="s">
        <v>38</v>
      </c>
      <c r="R1969" s="12" t="s">
        <v>62</v>
      </c>
      <c r="S1969" s="10" t="n">
        <v>1130101</v>
      </c>
      <c r="T1969" s="12" t="s">
        <v>63</v>
      </c>
      <c r="U1969" s="13" t="n">
        <v>1139.35</v>
      </c>
      <c r="W1969" s="13" t="n">
        <v>0</v>
      </c>
      <c r="X1969" s="12" t="s">
        <v>1671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MONSTER ENERGY 473ML</v>
      </c>
      <c r="AC1969" s="1" t="n">
        <v>1272321</v>
      </c>
    </row>
    <row r="1970" customFormat="false" ht="45.75" hidden="false" customHeight="true" outlineLevel="0" collapsed="false">
      <c r="A1970" s="10" t="n">
        <v>2</v>
      </c>
      <c r="B1970" s="11" t="n">
        <v>46266</v>
      </c>
      <c r="C1970" s="11" t="n">
        <v>46280</v>
      </c>
      <c r="D1970" s="10" t="n">
        <v>1921</v>
      </c>
      <c r="E1970" s="12" t="s">
        <v>182</v>
      </c>
      <c r="F1970" s="10" t="n">
        <v>24</v>
      </c>
      <c r="G1970" s="12" t="s">
        <v>91</v>
      </c>
      <c r="H1970" s="10" t="n">
        <v>2110405</v>
      </c>
      <c r="I1970" s="12" t="s">
        <v>55</v>
      </c>
      <c r="J1970" s="10" t="n">
        <v>1633947</v>
      </c>
      <c r="L1970" s="10" t="n">
        <v>224242</v>
      </c>
      <c r="M1970" s="12" t="s">
        <v>36</v>
      </c>
      <c r="N1970" s="12" t="s">
        <v>50</v>
      </c>
      <c r="P1970" s="10" t="n">
        <v>113</v>
      </c>
      <c r="Q1970" s="12" t="s">
        <v>38</v>
      </c>
      <c r="R1970" s="12" t="s">
        <v>62</v>
      </c>
      <c r="S1970" s="10" t="n">
        <v>1130101</v>
      </c>
      <c r="T1970" s="12" t="s">
        <v>63</v>
      </c>
      <c r="U1970" s="13" t="n">
        <v>540.99</v>
      </c>
      <c r="W1970" s="13" t="n">
        <v>0</v>
      </c>
      <c r="X1970" s="12" t="s">
        <v>1672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TEMPERO COMPLETO CHU</v>
      </c>
      <c r="AC1970" s="1" t="n">
        <v>21345</v>
      </c>
    </row>
    <row r="1971" customFormat="false" ht="45.75" hidden="false" customHeight="true" outlineLevel="0" collapsed="false">
      <c r="A1971" s="10" t="n">
        <v>2</v>
      </c>
      <c r="B1971" s="11" t="n">
        <v>46267</v>
      </c>
      <c r="C1971" s="11" t="n">
        <v>46280</v>
      </c>
      <c r="D1971" s="10" t="n">
        <v>1683</v>
      </c>
      <c r="E1971" s="12" t="s">
        <v>416</v>
      </c>
      <c r="F1971" s="10" t="n">
        <v>34</v>
      </c>
      <c r="G1971" s="12" t="s">
        <v>110</v>
      </c>
      <c r="H1971" s="10" t="n">
        <v>2110405</v>
      </c>
      <c r="I1971" s="12" t="s">
        <v>55</v>
      </c>
      <c r="J1971" s="10" t="n">
        <v>1639288</v>
      </c>
      <c r="L1971" s="10" t="n">
        <v>225300</v>
      </c>
      <c r="M1971" s="12" t="s">
        <v>36</v>
      </c>
      <c r="N1971" s="12" t="s">
        <v>50</v>
      </c>
      <c r="P1971" s="10" t="n">
        <v>113</v>
      </c>
      <c r="Q1971" s="12" t="s">
        <v>38</v>
      </c>
      <c r="R1971" s="12" t="s">
        <v>62</v>
      </c>
      <c r="S1971" s="10" t="n">
        <v>1130101</v>
      </c>
      <c r="T1971" s="12" t="s">
        <v>63</v>
      </c>
      <c r="U1971" s="13" t="n">
        <v>96</v>
      </c>
      <c r="W1971" s="13" t="n">
        <v>0</v>
      </c>
      <c r="X1971" s="12" t="s">
        <v>418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27.75" hidden="false" customHeight="true" outlineLevel="0" collapsed="false">
      <c r="A1972" s="10" t="n">
        <v>2</v>
      </c>
      <c r="B1972" s="11" t="n">
        <v>46269</v>
      </c>
      <c r="C1972" s="11" t="n">
        <v>46280</v>
      </c>
      <c r="D1972" s="10" t="n">
        <v>1683</v>
      </c>
      <c r="E1972" s="12" t="s">
        <v>416</v>
      </c>
      <c r="F1972" s="10" t="n">
        <v>34</v>
      </c>
      <c r="G1972" s="12" t="s">
        <v>110</v>
      </c>
      <c r="H1972" s="10" t="n">
        <v>2110405</v>
      </c>
      <c r="I1972" s="12" t="s">
        <v>55</v>
      </c>
      <c r="J1972" s="10" t="n">
        <v>1652479</v>
      </c>
      <c r="L1972" s="10" t="n">
        <v>227018</v>
      </c>
      <c r="M1972" s="12" t="s">
        <v>36</v>
      </c>
      <c r="N1972" s="12" t="s">
        <v>50</v>
      </c>
      <c r="P1972" s="10" t="n">
        <v>113</v>
      </c>
      <c r="Q1972" s="12" t="s">
        <v>38</v>
      </c>
      <c r="R1972" s="12" t="s">
        <v>62</v>
      </c>
      <c r="S1972" s="10" t="n">
        <v>1130101</v>
      </c>
      <c r="T1972" s="12" t="s">
        <v>63</v>
      </c>
      <c r="U1972" s="13" t="n">
        <v>166.5</v>
      </c>
      <c r="W1972" s="13" t="n">
        <v>0</v>
      </c>
      <c r="X1972" s="12" t="s">
        <v>418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45.75" hidden="false" customHeight="true" outlineLevel="0" collapsed="false">
      <c r="A1973" s="10" t="n">
        <v>2</v>
      </c>
      <c r="B1973" s="11" t="n">
        <v>46273</v>
      </c>
      <c r="C1973" s="11" t="n">
        <v>46280</v>
      </c>
      <c r="D1973" s="10" t="n">
        <v>581</v>
      </c>
      <c r="E1973" s="12" t="s">
        <v>140</v>
      </c>
      <c r="F1973" s="10" t="n">
        <v>24</v>
      </c>
      <c r="G1973" s="12" t="s">
        <v>91</v>
      </c>
      <c r="H1973" s="10" t="n">
        <v>2110405</v>
      </c>
      <c r="I1973" s="12" t="s">
        <v>55</v>
      </c>
      <c r="J1973" s="10" t="n">
        <v>1672864</v>
      </c>
      <c r="L1973" s="10" t="n">
        <v>229352</v>
      </c>
      <c r="M1973" s="12" t="s">
        <v>36</v>
      </c>
      <c r="N1973" s="12" t="s">
        <v>50</v>
      </c>
      <c r="P1973" s="10" t="n">
        <v>113</v>
      </c>
      <c r="Q1973" s="12" t="s">
        <v>38</v>
      </c>
      <c r="R1973" s="12" t="s">
        <v>62</v>
      </c>
      <c r="S1973" s="10" t="n">
        <v>1130101</v>
      </c>
      <c r="T1973" s="12" t="s">
        <v>63</v>
      </c>
      <c r="U1973" s="13" t="n">
        <v>199</v>
      </c>
      <c r="W1973" s="13" t="n">
        <v>0</v>
      </c>
      <c r="X1973" s="12" t="s">
        <v>1673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GOMA DE MANDIOCA AMA</v>
      </c>
      <c r="AC1973" s="1" t="n">
        <v>32268</v>
      </c>
    </row>
    <row r="1974" customFormat="false" ht="45.75" hidden="false" customHeight="true" outlineLevel="0" collapsed="false">
      <c r="A1974" s="10" t="n">
        <v>2</v>
      </c>
      <c r="B1974" s="11" t="n">
        <v>46273</v>
      </c>
      <c r="C1974" s="11" t="n">
        <v>46280</v>
      </c>
      <c r="D1974" s="10" t="n">
        <v>1292</v>
      </c>
      <c r="E1974" s="12" t="s">
        <v>205</v>
      </c>
      <c r="F1974" s="10" t="n">
        <v>24</v>
      </c>
      <c r="G1974" s="12" t="s">
        <v>91</v>
      </c>
      <c r="H1974" s="10" t="n">
        <v>2110405</v>
      </c>
      <c r="I1974" s="12" t="s">
        <v>55</v>
      </c>
      <c r="J1974" s="10" t="n">
        <v>1673675</v>
      </c>
      <c r="L1974" s="10" t="n">
        <v>229471</v>
      </c>
      <c r="M1974" s="12" t="s">
        <v>36</v>
      </c>
      <c r="N1974" s="12" t="s">
        <v>50</v>
      </c>
      <c r="P1974" s="10" t="n">
        <v>113</v>
      </c>
      <c r="Q1974" s="12" t="s">
        <v>38</v>
      </c>
      <c r="R1974" s="12" t="s">
        <v>62</v>
      </c>
      <c r="S1974" s="10" t="n">
        <v>1130101</v>
      </c>
      <c r="T1974" s="12" t="s">
        <v>63</v>
      </c>
      <c r="U1974" s="13" t="n">
        <v>589.5</v>
      </c>
      <c r="W1974" s="13" t="n">
        <v>0</v>
      </c>
      <c r="X1974" s="12" t="s">
        <v>1674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QUEIJO MUSSARELA FAT</v>
      </c>
      <c r="AC1974" s="1" t="n">
        <v>4007</v>
      </c>
    </row>
    <row r="1975" customFormat="false" ht="45.75" hidden="false" customHeight="true" outlineLevel="0" collapsed="false">
      <c r="A1975" s="10" t="n">
        <v>2</v>
      </c>
      <c r="B1975" s="11" t="n">
        <v>46274</v>
      </c>
      <c r="C1975" s="11" t="n">
        <v>46280</v>
      </c>
      <c r="D1975" s="10" t="n">
        <v>1683</v>
      </c>
      <c r="E1975" s="12" t="s">
        <v>416</v>
      </c>
      <c r="F1975" s="10" t="n">
        <v>34</v>
      </c>
      <c r="G1975" s="12" t="s">
        <v>110</v>
      </c>
      <c r="H1975" s="10" t="n">
        <v>2110405</v>
      </c>
      <c r="I1975" s="12" t="s">
        <v>55</v>
      </c>
      <c r="J1975" s="10" t="n">
        <v>1676709</v>
      </c>
      <c r="L1975" s="10" t="n">
        <v>229947</v>
      </c>
      <c r="M1975" s="12" t="s">
        <v>36</v>
      </c>
      <c r="N1975" s="12" t="s">
        <v>50</v>
      </c>
      <c r="P1975" s="10" t="n">
        <v>113</v>
      </c>
      <c r="Q1975" s="12" t="s">
        <v>38</v>
      </c>
      <c r="R1975" s="12" t="s">
        <v>62</v>
      </c>
      <c r="S1975" s="10" t="n">
        <v>1130101</v>
      </c>
      <c r="T1975" s="12" t="s">
        <v>63</v>
      </c>
      <c r="U1975" s="13" t="n">
        <v>115.5</v>
      </c>
      <c r="W1975" s="13" t="n">
        <v>0</v>
      </c>
      <c r="X1975" s="12" t="s">
        <v>418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54.75" hidden="false" customHeight="true" outlineLevel="0" collapsed="false">
      <c r="A1976" s="10" t="n">
        <v>2</v>
      </c>
      <c r="B1976" s="11" t="n">
        <v>46274</v>
      </c>
      <c r="C1976" s="11" t="n">
        <v>46280</v>
      </c>
      <c r="D1976" s="10" t="n">
        <v>1683</v>
      </c>
      <c r="E1976" s="12" t="s">
        <v>416</v>
      </c>
      <c r="F1976" s="10" t="n">
        <v>34</v>
      </c>
      <c r="G1976" s="12" t="s">
        <v>110</v>
      </c>
      <c r="H1976" s="10" t="n">
        <v>2110405</v>
      </c>
      <c r="I1976" s="12" t="s">
        <v>55</v>
      </c>
      <c r="J1976" s="10" t="n">
        <v>1676712</v>
      </c>
      <c r="L1976" s="10" t="n">
        <v>229948</v>
      </c>
      <c r="M1976" s="12" t="s">
        <v>36</v>
      </c>
      <c r="N1976" s="12" t="s">
        <v>50</v>
      </c>
      <c r="P1976" s="10" t="n">
        <v>113</v>
      </c>
      <c r="Q1976" s="12" t="s">
        <v>38</v>
      </c>
      <c r="R1976" s="12" t="s">
        <v>62</v>
      </c>
      <c r="S1976" s="10" t="n">
        <v>1130101</v>
      </c>
      <c r="T1976" s="12" t="s">
        <v>63</v>
      </c>
      <c r="U1976" s="13" t="n">
        <v>147</v>
      </c>
      <c r="W1976" s="13" t="n">
        <v>0</v>
      </c>
      <c r="X1976" s="12" t="s">
        <v>418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45.75" hidden="false" customHeight="true" outlineLevel="0" collapsed="false">
      <c r="A1977" s="10" t="n">
        <v>2</v>
      </c>
      <c r="B1977" s="11" t="n">
        <v>46274</v>
      </c>
      <c r="C1977" s="11" t="n">
        <v>46280</v>
      </c>
      <c r="D1977" s="10" t="n">
        <v>10065</v>
      </c>
      <c r="E1977" s="12" t="s">
        <v>916</v>
      </c>
      <c r="F1977" s="10" t="n">
        <v>24</v>
      </c>
      <c r="G1977" s="12" t="s">
        <v>91</v>
      </c>
      <c r="H1977" s="10" t="n">
        <v>2110405</v>
      </c>
      <c r="I1977" s="12" t="s">
        <v>55</v>
      </c>
      <c r="J1977" s="10" t="n">
        <v>1676815</v>
      </c>
      <c r="L1977" s="10" t="n">
        <v>229972</v>
      </c>
      <c r="M1977" s="12" t="s">
        <v>36</v>
      </c>
      <c r="N1977" s="12" t="s">
        <v>50</v>
      </c>
      <c r="P1977" s="10" t="n">
        <v>113</v>
      </c>
      <c r="Q1977" s="12" t="s">
        <v>38</v>
      </c>
      <c r="R1977" s="12" t="s">
        <v>62</v>
      </c>
      <c r="S1977" s="10" t="n">
        <v>1130101</v>
      </c>
      <c r="T1977" s="12" t="s">
        <v>63</v>
      </c>
      <c r="U1977" s="13" t="n">
        <v>144</v>
      </c>
      <c r="W1977" s="13" t="n">
        <v>0</v>
      </c>
      <c r="X1977" s="12" t="s">
        <v>1675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MOLHO DE PIMENTA ARUBÉ C TUCUPI 120ML</v>
      </c>
      <c r="AC1977" s="1" t="n">
        <v>95</v>
      </c>
    </row>
    <row r="1978" customFormat="false" ht="45.75" hidden="false" customHeight="true" outlineLevel="0" collapsed="false">
      <c r="A1978" s="10" t="n">
        <v>2</v>
      </c>
      <c r="B1978" s="11" t="n">
        <v>46274</v>
      </c>
      <c r="C1978" s="11" t="n">
        <v>46280</v>
      </c>
      <c r="D1978" s="10" t="n">
        <v>1621</v>
      </c>
      <c r="E1978" s="12" t="s">
        <v>235</v>
      </c>
      <c r="F1978" s="10" t="n">
        <v>24</v>
      </c>
      <c r="G1978" s="12" t="s">
        <v>91</v>
      </c>
      <c r="H1978" s="10" t="n">
        <v>2110405</v>
      </c>
      <c r="I1978" s="12" t="s">
        <v>55</v>
      </c>
      <c r="J1978" s="10" t="n">
        <v>1676893</v>
      </c>
      <c r="L1978" s="10" t="n">
        <v>229987</v>
      </c>
      <c r="M1978" s="12" t="s">
        <v>36</v>
      </c>
      <c r="N1978" s="12" t="s">
        <v>50</v>
      </c>
      <c r="P1978" s="10" t="n">
        <v>113</v>
      </c>
      <c r="Q1978" s="12" t="s">
        <v>38</v>
      </c>
      <c r="R1978" s="12" t="s">
        <v>62</v>
      </c>
      <c r="S1978" s="10" t="n">
        <v>1130101</v>
      </c>
      <c r="T1978" s="12" t="s">
        <v>63</v>
      </c>
      <c r="U1978" s="13" t="n">
        <v>2142.27</v>
      </c>
      <c r="W1978" s="13" t="n">
        <v>0</v>
      </c>
      <c r="X1978" s="12" t="s">
        <v>1676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CERV BRAHMA ZERO 350ML</v>
      </c>
      <c r="AC1978" s="1" t="n">
        <v>996851</v>
      </c>
    </row>
    <row r="1979" customFormat="false" ht="45.75" hidden="false" customHeight="true" outlineLevel="0" collapsed="false">
      <c r="A1979" s="10" t="n">
        <v>2</v>
      </c>
      <c r="B1979" s="11" t="n">
        <v>46274</v>
      </c>
      <c r="C1979" s="11" t="n">
        <v>46280</v>
      </c>
      <c r="D1979" s="10" t="n">
        <v>1683</v>
      </c>
      <c r="E1979" s="12" t="s">
        <v>416</v>
      </c>
      <c r="F1979" s="10" t="n">
        <v>34</v>
      </c>
      <c r="G1979" s="12" t="s">
        <v>110</v>
      </c>
      <c r="H1979" s="10" t="n">
        <v>2110405</v>
      </c>
      <c r="I1979" s="12" t="s">
        <v>55</v>
      </c>
      <c r="J1979" s="10" t="n">
        <v>1678229</v>
      </c>
      <c r="L1979" s="10" t="n">
        <v>230248</v>
      </c>
      <c r="M1979" s="12" t="s">
        <v>36</v>
      </c>
      <c r="N1979" s="12" t="s">
        <v>50</v>
      </c>
      <c r="P1979" s="10" t="n">
        <v>113</v>
      </c>
      <c r="Q1979" s="12" t="s">
        <v>38</v>
      </c>
      <c r="R1979" s="12" t="s">
        <v>62</v>
      </c>
      <c r="S1979" s="10" t="n">
        <v>1130101</v>
      </c>
      <c r="T1979" s="12" t="s">
        <v>63</v>
      </c>
      <c r="U1979" s="13" t="n">
        <v>178.5</v>
      </c>
      <c r="W1979" s="13" t="n">
        <v>0</v>
      </c>
      <c r="X1979" s="12" t="s">
        <v>418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/>
      <c r="AC1979" s="1"/>
    </row>
    <row r="1980" customFormat="false" ht="36.75" hidden="false" customHeight="true" outlineLevel="0" collapsed="false">
      <c r="A1980" s="10" t="n">
        <v>2</v>
      </c>
      <c r="B1980" s="11" t="n">
        <v>46277</v>
      </c>
      <c r="C1980" s="11" t="n">
        <v>46280</v>
      </c>
      <c r="D1980" s="10" t="n">
        <v>10035</v>
      </c>
      <c r="E1980" s="12" t="s">
        <v>109</v>
      </c>
      <c r="F1980" s="10" t="n">
        <v>34</v>
      </c>
      <c r="G1980" s="12" t="s">
        <v>110</v>
      </c>
      <c r="H1980" s="10" t="n">
        <v>2110405</v>
      </c>
      <c r="I1980" s="12" t="s">
        <v>55</v>
      </c>
      <c r="J1980" s="10" t="n">
        <v>1688705</v>
      </c>
      <c r="L1980" s="10" t="n">
        <v>232157</v>
      </c>
      <c r="M1980" s="12" t="s">
        <v>36</v>
      </c>
      <c r="N1980" s="12" t="s">
        <v>50</v>
      </c>
      <c r="P1980" s="10" t="n">
        <v>113</v>
      </c>
      <c r="Q1980" s="12" t="s">
        <v>38</v>
      </c>
      <c r="R1980" s="12" t="s">
        <v>62</v>
      </c>
      <c r="S1980" s="10" t="n">
        <v>1130101</v>
      </c>
      <c r="T1980" s="12" t="s">
        <v>63</v>
      </c>
      <c r="U1980" s="13" t="n">
        <v>362</v>
      </c>
      <c r="W1980" s="13" t="n">
        <v>0</v>
      </c>
      <c r="X1980" s="12" t="s">
        <v>1677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CARVAO VEGETAL 3KG</v>
      </c>
      <c r="AC1980" s="1" t="n">
        <v>437</v>
      </c>
    </row>
    <row r="1981" customFormat="false" ht="54.75" hidden="false" customHeight="true" outlineLevel="0" collapsed="false">
      <c r="A1981" s="10" t="n">
        <v>2</v>
      </c>
      <c r="B1981" s="11" t="n">
        <v>46277</v>
      </c>
      <c r="C1981" s="11" t="n">
        <v>46280</v>
      </c>
      <c r="D1981" s="10" t="n">
        <v>1683</v>
      </c>
      <c r="E1981" s="12" t="s">
        <v>416</v>
      </c>
      <c r="F1981" s="10" t="n">
        <v>34</v>
      </c>
      <c r="G1981" s="12" t="s">
        <v>110</v>
      </c>
      <c r="H1981" s="10" t="n">
        <v>2110405</v>
      </c>
      <c r="I1981" s="12" t="s">
        <v>55</v>
      </c>
      <c r="J1981" s="10" t="n">
        <v>1688712</v>
      </c>
      <c r="L1981" s="10" t="n">
        <v>232158</v>
      </c>
      <c r="M1981" s="12" t="s">
        <v>36</v>
      </c>
      <c r="N1981" s="12" t="s">
        <v>50</v>
      </c>
      <c r="P1981" s="10" t="n">
        <v>113</v>
      </c>
      <c r="Q1981" s="12" t="s">
        <v>38</v>
      </c>
      <c r="R1981" s="12" t="s">
        <v>62</v>
      </c>
      <c r="S1981" s="10" t="n">
        <v>1130101</v>
      </c>
      <c r="T1981" s="12" t="s">
        <v>63</v>
      </c>
      <c r="U1981" s="13" t="n">
        <v>81</v>
      </c>
      <c r="W1981" s="13" t="n">
        <v>0</v>
      </c>
      <c r="X1981" s="12" t="s">
        <v>1678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45.75" hidden="false" customHeight="true" outlineLevel="0" collapsed="false">
      <c r="A1982" s="10" t="n">
        <v>2</v>
      </c>
      <c r="B1982" s="11" t="n">
        <v>46277</v>
      </c>
      <c r="C1982" s="11" t="n">
        <v>46280</v>
      </c>
      <c r="D1982" s="10" t="n">
        <v>642</v>
      </c>
      <c r="E1982" s="12" t="s">
        <v>144</v>
      </c>
      <c r="F1982" s="10" t="n">
        <v>24</v>
      </c>
      <c r="G1982" s="12" t="s">
        <v>91</v>
      </c>
      <c r="H1982" s="10" t="n">
        <v>2110405</v>
      </c>
      <c r="I1982" s="12" t="s">
        <v>55</v>
      </c>
      <c r="J1982" s="10" t="n">
        <v>1688936</v>
      </c>
      <c r="L1982" s="10" t="n">
        <v>232216</v>
      </c>
      <c r="M1982" s="12" t="s">
        <v>36</v>
      </c>
      <c r="N1982" s="12" t="s">
        <v>50</v>
      </c>
      <c r="P1982" s="10" t="n">
        <v>113</v>
      </c>
      <c r="Q1982" s="12" t="s">
        <v>38</v>
      </c>
      <c r="R1982" s="12" t="s">
        <v>62</v>
      </c>
      <c r="S1982" s="10" t="n">
        <v>1130101</v>
      </c>
      <c r="T1982" s="12" t="s">
        <v>63</v>
      </c>
      <c r="U1982" s="13" t="n">
        <v>180</v>
      </c>
      <c r="W1982" s="13" t="n">
        <v>0</v>
      </c>
      <c r="X1982" s="12" t="s">
        <v>367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PAO DE FORMA REAL MA</v>
      </c>
      <c r="AC1982" s="1" t="n">
        <v>654</v>
      </c>
    </row>
    <row r="1983" customFormat="false" ht="27.75" hidden="false" customHeight="true" outlineLevel="0" collapsed="false">
      <c r="A1983" s="10" t="n">
        <v>2</v>
      </c>
      <c r="B1983" s="11" t="n">
        <v>46279</v>
      </c>
      <c r="C1983" s="11" t="n">
        <v>46280</v>
      </c>
      <c r="D1983" s="10" t="n">
        <v>1683</v>
      </c>
      <c r="E1983" s="12" t="s">
        <v>416</v>
      </c>
      <c r="F1983" s="10" t="n">
        <v>34</v>
      </c>
      <c r="G1983" s="12" t="s">
        <v>110</v>
      </c>
      <c r="H1983" s="10" t="n">
        <v>2110405</v>
      </c>
      <c r="I1983" s="12" t="s">
        <v>55</v>
      </c>
      <c r="J1983" s="10" t="n">
        <v>1702672</v>
      </c>
      <c r="L1983" s="10" t="n">
        <v>233673</v>
      </c>
      <c r="M1983" s="12" t="s">
        <v>36</v>
      </c>
      <c r="N1983" s="12" t="s">
        <v>50</v>
      </c>
      <c r="P1983" s="10" t="n">
        <v>113</v>
      </c>
      <c r="Q1983" s="12" t="s">
        <v>38</v>
      </c>
      <c r="R1983" s="12" t="s">
        <v>62</v>
      </c>
      <c r="S1983" s="10" t="n">
        <v>1130101</v>
      </c>
      <c r="T1983" s="12" t="s">
        <v>63</v>
      </c>
      <c r="U1983" s="13" t="n">
        <v>127.5</v>
      </c>
      <c r="W1983" s="13" t="n">
        <v>0</v>
      </c>
      <c r="X1983" s="12" t="s">
        <v>418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45.75" hidden="false" customHeight="true" outlineLevel="0" collapsed="false">
      <c r="A1984" s="10" t="n">
        <v>2</v>
      </c>
      <c r="B1984" s="11" t="n">
        <v>46279</v>
      </c>
      <c r="C1984" s="11" t="n">
        <v>46280</v>
      </c>
      <c r="D1984" s="10" t="n">
        <v>1683</v>
      </c>
      <c r="E1984" s="12" t="s">
        <v>416</v>
      </c>
      <c r="F1984" s="10" t="n">
        <v>34</v>
      </c>
      <c r="G1984" s="12" t="s">
        <v>110</v>
      </c>
      <c r="H1984" s="10" t="n">
        <v>2110405</v>
      </c>
      <c r="I1984" s="12" t="s">
        <v>55</v>
      </c>
      <c r="J1984" s="10" t="n">
        <v>1702691</v>
      </c>
      <c r="L1984" s="10" t="n">
        <v>233675</v>
      </c>
      <c r="M1984" s="12" t="s">
        <v>36</v>
      </c>
      <c r="N1984" s="12" t="s">
        <v>50</v>
      </c>
      <c r="P1984" s="10" t="n">
        <v>113</v>
      </c>
      <c r="Q1984" s="12" t="s">
        <v>38</v>
      </c>
      <c r="R1984" s="12" t="s">
        <v>62</v>
      </c>
      <c r="S1984" s="10" t="n">
        <v>1130101</v>
      </c>
      <c r="T1984" s="12" t="s">
        <v>63</v>
      </c>
      <c r="U1984" s="13" t="n">
        <v>165</v>
      </c>
      <c r="W1984" s="13" t="n">
        <v>0</v>
      </c>
      <c r="X1984" s="12" t="s">
        <v>418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54.75" hidden="false" customHeight="true" outlineLevel="0" collapsed="false">
      <c r="A1985" s="10" t="n">
        <v>2</v>
      </c>
      <c r="B1985" s="11" t="n">
        <v>46226</v>
      </c>
      <c r="C1985" s="11" t="n">
        <v>46281</v>
      </c>
      <c r="D1985" s="10" t="n">
        <v>957</v>
      </c>
      <c r="E1985" s="12" t="s">
        <v>628</v>
      </c>
      <c r="F1985" s="10" t="n">
        <v>24</v>
      </c>
      <c r="G1985" s="12" t="s">
        <v>91</v>
      </c>
      <c r="H1985" s="10" t="n">
        <v>2110405</v>
      </c>
      <c r="I1985" s="12" t="s">
        <v>55</v>
      </c>
      <c r="J1985" s="10" t="n">
        <v>1438939</v>
      </c>
      <c r="L1985" s="10" t="n">
        <v>194433</v>
      </c>
      <c r="M1985" s="12" t="s">
        <v>36</v>
      </c>
      <c r="N1985" s="12" t="s">
        <v>50</v>
      </c>
      <c r="P1985" s="10" t="n">
        <v>113</v>
      </c>
      <c r="Q1985" s="12" t="s">
        <v>38</v>
      </c>
      <c r="R1985" s="12" t="s">
        <v>62</v>
      </c>
      <c r="S1985" s="10" t="n">
        <v>1130101</v>
      </c>
      <c r="T1985" s="12" t="s">
        <v>63</v>
      </c>
      <c r="U1985" s="13" t="n">
        <v>1501.38</v>
      </c>
      <c r="W1985" s="13" t="n">
        <v>0</v>
      </c>
      <c r="X1985" s="12" t="s">
        <v>1261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WHISKA FRANGO KG AGR</v>
      </c>
      <c r="AC1985" s="1" t="n">
        <v>21189</v>
      </c>
    </row>
    <row r="1986" customFormat="false" ht="45.75" hidden="false" customHeight="true" outlineLevel="0" collapsed="false">
      <c r="A1986" s="10" t="n">
        <v>2</v>
      </c>
      <c r="B1986" s="11" t="n">
        <v>46247</v>
      </c>
      <c r="C1986" s="11" t="n">
        <v>46281</v>
      </c>
      <c r="D1986" s="10" t="n">
        <v>1624</v>
      </c>
      <c r="E1986" s="12" t="s">
        <v>338</v>
      </c>
      <c r="F1986" s="10" t="n">
        <v>24</v>
      </c>
      <c r="G1986" s="12" t="s">
        <v>91</v>
      </c>
      <c r="H1986" s="10" t="n">
        <v>2110405</v>
      </c>
      <c r="I1986" s="12" t="s">
        <v>55</v>
      </c>
      <c r="J1986" s="10" t="n">
        <v>1543920</v>
      </c>
      <c r="L1986" s="10" t="n">
        <v>210536</v>
      </c>
      <c r="M1986" s="12" t="s">
        <v>36</v>
      </c>
      <c r="N1986" s="12" t="s">
        <v>50</v>
      </c>
      <c r="P1986" s="10" t="n">
        <v>113</v>
      </c>
      <c r="Q1986" s="12" t="s">
        <v>38</v>
      </c>
      <c r="R1986" s="12" t="s">
        <v>62</v>
      </c>
      <c r="S1986" s="10" t="n">
        <v>1130101</v>
      </c>
      <c r="T1986" s="12" t="s">
        <v>63</v>
      </c>
      <c r="U1986" s="13" t="n">
        <v>830.13</v>
      </c>
      <c r="W1986" s="13" t="n">
        <v>0</v>
      </c>
      <c r="X1986" s="12" t="s">
        <v>1514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SAB SARNICIDA MATACURA 80G</v>
      </c>
      <c r="AC1986" s="1" t="n">
        <v>668739</v>
      </c>
    </row>
    <row r="1987" customFormat="false" ht="45.75" hidden="false" customHeight="true" outlineLevel="0" collapsed="false">
      <c r="A1987" s="10" t="n">
        <v>2</v>
      </c>
      <c r="B1987" s="11" t="n">
        <v>46260</v>
      </c>
      <c r="C1987" s="11" t="n">
        <v>46281</v>
      </c>
      <c r="D1987" s="10" t="n">
        <v>1626</v>
      </c>
      <c r="E1987" s="12" t="s">
        <v>96</v>
      </c>
      <c r="F1987" s="10" t="n">
        <v>24</v>
      </c>
      <c r="G1987" s="12" t="s">
        <v>91</v>
      </c>
      <c r="H1987" s="10" t="n">
        <v>2110405</v>
      </c>
      <c r="I1987" s="12" t="s">
        <v>55</v>
      </c>
      <c r="J1987" s="10" t="n">
        <v>1605224</v>
      </c>
      <c r="L1987" s="10" t="n">
        <v>219915</v>
      </c>
      <c r="M1987" s="12" t="s">
        <v>36</v>
      </c>
      <c r="N1987" s="12" t="s">
        <v>50</v>
      </c>
      <c r="P1987" s="10" t="n">
        <v>113</v>
      </c>
      <c r="Q1987" s="12" t="s">
        <v>38</v>
      </c>
      <c r="R1987" s="12" t="s">
        <v>62</v>
      </c>
      <c r="S1987" s="10" t="n">
        <v>1130101</v>
      </c>
      <c r="T1987" s="12" t="s">
        <v>63</v>
      </c>
      <c r="U1987" s="13" t="n">
        <v>679.16</v>
      </c>
      <c r="W1987" s="13" t="n">
        <v>0</v>
      </c>
      <c r="X1987" s="12" t="s">
        <v>1517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CALABRESA SEARA KG</v>
      </c>
      <c r="AC1987" s="1" t="n">
        <v>319020</v>
      </c>
    </row>
    <row r="1988" customFormat="false" ht="45.75" hidden="false" customHeight="true" outlineLevel="0" collapsed="false">
      <c r="A1988" s="10" t="n">
        <v>2</v>
      </c>
      <c r="B1988" s="11" t="n">
        <v>46252</v>
      </c>
      <c r="C1988" s="11" t="n">
        <v>46281</v>
      </c>
      <c r="D1988" s="10" t="n">
        <v>1612</v>
      </c>
      <c r="E1988" s="12" t="s">
        <v>90</v>
      </c>
      <c r="F1988" s="10" t="n">
        <v>24</v>
      </c>
      <c r="G1988" s="12" t="s">
        <v>91</v>
      </c>
      <c r="H1988" s="10" t="n">
        <v>2110405</v>
      </c>
      <c r="I1988" s="12" t="s">
        <v>55</v>
      </c>
      <c r="J1988" s="10" t="n">
        <v>1567422</v>
      </c>
      <c r="L1988" s="10" t="n">
        <v>214026</v>
      </c>
      <c r="M1988" s="12" t="s">
        <v>36</v>
      </c>
      <c r="N1988" s="12" t="s">
        <v>50</v>
      </c>
      <c r="P1988" s="10" t="n">
        <v>113</v>
      </c>
      <c r="Q1988" s="12" t="s">
        <v>38</v>
      </c>
      <c r="R1988" s="12" t="s">
        <v>62</v>
      </c>
      <c r="S1988" s="10" t="n">
        <v>1130101</v>
      </c>
      <c r="T1988" s="12" t="s">
        <v>63</v>
      </c>
      <c r="U1988" s="13" t="n">
        <v>1154.65</v>
      </c>
      <c r="W1988" s="13" t="n">
        <v>0</v>
      </c>
      <c r="X1988" s="12" t="s">
        <v>1515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AGUA SANI BRILUX1L</v>
      </c>
      <c r="AC1988" s="1" t="n">
        <v>2310769</v>
      </c>
    </row>
    <row r="1989" customFormat="false" ht="36.75" hidden="false" customHeight="true" outlineLevel="0" collapsed="false">
      <c r="A1989" s="10" t="n">
        <v>2</v>
      </c>
      <c r="B1989" s="11" t="n">
        <v>46253</v>
      </c>
      <c r="C1989" s="11" t="n">
        <v>46281</v>
      </c>
      <c r="D1989" s="10" t="n">
        <v>1830</v>
      </c>
      <c r="E1989" s="12" t="s">
        <v>507</v>
      </c>
      <c r="F1989" s="10" t="n">
        <v>24</v>
      </c>
      <c r="G1989" s="12" t="s">
        <v>91</v>
      </c>
      <c r="H1989" s="10" t="n">
        <v>2110405</v>
      </c>
      <c r="I1989" s="12" t="s">
        <v>55</v>
      </c>
      <c r="J1989" s="10" t="n">
        <v>1573122</v>
      </c>
      <c r="L1989" s="10" t="n">
        <v>1308</v>
      </c>
      <c r="M1989" s="12" t="s">
        <v>36</v>
      </c>
      <c r="N1989" s="12" t="s">
        <v>50</v>
      </c>
      <c r="P1989" s="10" t="n">
        <v>101</v>
      </c>
      <c r="Q1989" s="12" t="s">
        <v>56</v>
      </c>
      <c r="R1989" s="12" t="s">
        <v>39</v>
      </c>
      <c r="S1989" s="10" t="n">
        <v>4210319</v>
      </c>
      <c r="T1989" s="12" t="s">
        <v>508</v>
      </c>
      <c r="U1989" s="13" t="n">
        <v>58</v>
      </c>
      <c r="W1989" s="13" t="n">
        <v>0</v>
      </c>
      <c r="X1989" s="12" t="s">
        <v>1679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54.75" hidden="false" customHeight="true" outlineLevel="0" collapsed="false">
      <c r="A1990" s="10" t="n">
        <v>2</v>
      </c>
      <c r="B1990" s="11" t="n">
        <v>46260</v>
      </c>
      <c r="C1990" s="11" t="n">
        <v>46281</v>
      </c>
      <c r="D1990" s="10" t="n">
        <v>1107</v>
      </c>
      <c r="E1990" s="12" t="s">
        <v>227</v>
      </c>
      <c r="F1990" s="10" t="n">
        <v>24</v>
      </c>
      <c r="G1990" s="12" t="s">
        <v>91</v>
      </c>
      <c r="H1990" s="10" t="n">
        <v>2110405</v>
      </c>
      <c r="I1990" s="12" t="s">
        <v>55</v>
      </c>
      <c r="J1990" s="10" t="n">
        <v>1605198</v>
      </c>
      <c r="L1990" s="10" t="n">
        <v>219909</v>
      </c>
      <c r="M1990" s="12" t="s">
        <v>36</v>
      </c>
      <c r="N1990" s="12" t="s">
        <v>50</v>
      </c>
      <c r="P1990" s="10" t="n">
        <v>113</v>
      </c>
      <c r="Q1990" s="12" t="s">
        <v>38</v>
      </c>
      <c r="R1990" s="12" t="s">
        <v>62</v>
      </c>
      <c r="S1990" s="10" t="n">
        <v>1130101</v>
      </c>
      <c r="T1990" s="12" t="s">
        <v>63</v>
      </c>
      <c r="U1990" s="13" t="n">
        <v>1510.34</v>
      </c>
      <c r="W1990" s="13" t="n">
        <v>0</v>
      </c>
      <c r="X1990" s="12" t="s">
        <v>1607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BOLINHO MORANGO 7308</v>
      </c>
      <c r="AC1990" s="1" t="n">
        <v>447609</v>
      </c>
    </row>
    <row r="1991" customFormat="false" ht="45.75" hidden="false" customHeight="true" outlineLevel="0" collapsed="false">
      <c r="A1991" s="10" t="n">
        <v>2</v>
      </c>
      <c r="B1991" s="11" t="n">
        <v>46261</v>
      </c>
      <c r="C1991" s="11" t="n">
        <v>46281</v>
      </c>
      <c r="D1991" s="10" t="n">
        <v>1636</v>
      </c>
      <c r="E1991" s="12" t="s">
        <v>98</v>
      </c>
      <c r="F1991" s="10" t="n">
        <v>24</v>
      </c>
      <c r="G1991" s="12" t="s">
        <v>91</v>
      </c>
      <c r="H1991" s="10" t="n">
        <v>2110405</v>
      </c>
      <c r="I1991" s="12" t="s">
        <v>55</v>
      </c>
      <c r="J1991" s="10" t="n">
        <v>1609066</v>
      </c>
      <c r="L1991" s="10" t="n">
        <v>220491</v>
      </c>
      <c r="M1991" s="12" t="s">
        <v>36</v>
      </c>
      <c r="N1991" s="12" t="s">
        <v>50</v>
      </c>
      <c r="P1991" s="10" t="n">
        <v>113</v>
      </c>
      <c r="Q1991" s="12" t="s">
        <v>38</v>
      </c>
      <c r="R1991" s="12" t="s">
        <v>62</v>
      </c>
      <c r="S1991" s="10" t="n">
        <v>1130101</v>
      </c>
      <c r="T1991" s="12" t="s">
        <v>63</v>
      </c>
      <c r="U1991" s="13" t="n">
        <v>733.77</v>
      </c>
      <c r="W1991" s="13" t="n">
        <v>0</v>
      </c>
      <c r="X1991" s="12" t="s">
        <v>1519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BISC. RICHESTER RECH QUAD CHOCO ANI 130G</v>
      </c>
      <c r="AC1991" s="1" t="n">
        <v>3242273</v>
      </c>
    </row>
    <row r="1992" customFormat="false" ht="27.75" hidden="false" customHeight="true" outlineLevel="0" collapsed="false">
      <c r="A1992" s="10" t="n">
        <v>2</v>
      </c>
      <c r="B1992" s="11" t="n">
        <v>46268</v>
      </c>
      <c r="C1992" s="11" t="n">
        <v>46281</v>
      </c>
      <c r="D1992" s="10" t="n">
        <v>1635</v>
      </c>
      <c r="E1992" s="12" t="s">
        <v>129</v>
      </c>
      <c r="F1992" s="10" t="n">
        <v>24</v>
      </c>
      <c r="G1992" s="12" t="s">
        <v>91</v>
      </c>
      <c r="H1992" s="10" t="n">
        <v>2110405</v>
      </c>
      <c r="I1992" s="12" t="s">
        <v>55</v>
      </c>
      <c r="J1992" s="10" t="n">
        <v>1647282</v>
      </c>
      <c r="L1992" s="10" t="n">
        <v>226188</v>
      </c>
      <c r="M1992" s="12" t="s">
        <v>36</v>
      </c>
      <c r="N1992" s="12" t="s">
        <v>50</v>
      </c>
      <c r="P1992" s="10" t="n">
        <v>113</v>
      </c>
      <c r="Q1992" s="12" t="s">
        <v>38</v>
      </c>
      <c r="R1992" s="12" t="s">
        <v>62</v>
      </c>
      <c r="S1992" s="10" t="n">
        <v>1130101</v>
      </c>
      <c r="T1992" s="12" t="s">
        <v>63</v>
      </c>
      <c r="U1992" s="13" t="n">
        <v>278.1</v>
      </c>
      <c r="W1992" s="13" t="n">
        <v>0</v>
      </c>
      <c r="X1992" s="12" t="s">
        <v>1680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BATATA LUTOSA 1KG </v>
      </c>
      <c r="AC1992" s="1" t="n">
        <v>4884</v>
      </c>
    </row>
    <row r="1993" customFormat="false" ht="45.75" hidden="false" customHeight="true" outlineLevel="0" collapsed="false">
      <c r="A1993" s="10" t="n">
        <v>2</v>
      </c>
      <c r="B1993" s="11" t="n">
        <v>46269</v>
      </c>
      <c r="C1993" s="11" t="n">
        <v>46281</v>
      </c>
      <c r="D1993" s="10" t="n">
        <v>1613</v>
      </c>
      <c r="E1993" s="12" t="s">
        <v>107</v>
      </c>
      <c r="F1993" s="10" t="n">
        <v>24</v>
      </c>
      <c r="G1993" s="12" t="s">
        <v>91</v>
      </c>
      <c r="H1993" s="10" t="n">
        <v>2110405</v>
      </c>
      <c r="I1993" s="12" t="s">
        <v>55</v>
      </c>
      <c r="J1993" s="10" t="n">
        <v>1653084</v>
      </c>
      <c r="L1993" s="10" t="n">
        <v>227107</v>
      </c>
      <c r="M1993" s="12" t="s">
        <v>36</v>
      </c>
      <c r="N1993" s="12" t="s">
        <v>50</v>
      </c>
      <c r="P1993" s="10" t="n">
        <v>113</v>
      </c>
      <c r="Q1993" s="12" t="s">
        <v>38</v>
      </c>
      <c r="R1993" s="12" t="s">
        <v>62</v>
      </c>
      <c r="S1993" s="10" t="n">
        <v>1130101</v>
      </c>
      <c r="T1993" s="12" t="s">
        <v>63</v>
      </c>
      <c r="U1993" s="13" t="n">
        <v>2296</v>
      </c>
      <c r="W1993" s="13" t="n">
        <v>0</v>
      </c>
      <c r="X1993" s="12" t="s">
        <v>1681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COSTELA SUINA KG</v>
      </c>
      <c r="AC1993" s="1" t="n">
        <v>1627324</v>
      </c>
    </row>
    <row r="1994" customFormat="false" ht="54.75" hidden="false" customHeight="true" outlineLevel="0" collapsed="false">
      <c r="A1994" s="10" t="n">
        <v>2</v>
      </c>
      <c r="B1994" s="11" t="n">
        <v>46274</v>
      </c>
      <c r="C1994" s="11" t="n">
        <v>46281</v>
      </c>
      <c r="D1994" s="10" t="n">
        <v>1631</v>
      </c>
      <c r="E1994" s="12" t="s">
        <v>296</v>
      </c>
      <c r="F1994" s="10" t="n">
        <v>24</v>
      </c>
      <c r="G1994" s="12" t="s">
        <v>91</v>
      </c>
      <c r="H1994" s="10" t="n">
        <v>2110405</v>
      </c>
      <c r="I1994" s="12" t="s">
        <v>55</v>
      </c>
      <c r="J1994" s="10" t="n">
        <v>1676640</v>
      </c>
      <c r="L1994" s="10" t="n">
        <v>229934</v>
      </c>
      <c r="M1994" s="12" t="s">
        <v>36</v>
      </c>
      <c r="N1994" s="12" t="s">
        <v>50</v>
      </c>
      <c r="P1994" s="10" t="n">
        <v>113</v>
      </c>
      <c r="Q1994" s="12" t="s">
        <v>38</v>
      </c>
      <c r="R1994" s="12" t="s">
        <v>62</v>
      </c>
      <c r="S1994" s="10" t="n">
        <v>1130101</v>
      </c>
      <c r="T1994" s="12" t="s">
        <v>63</v>
      </c>
      <c r="U1994" s="13" t="n">
        <v>388.68</v>
      </c>
      <c r="W1994" s="13" t="n">
        <v>0</v>
      </c>
      <c r="X1994" s="12" t="s">
        <v>1682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IOGURTE AMAZONGURT D</v>
      </c>
      <c r="AC1994" s="1" t="n">
        <v>15352</v>
      </c>
    </row>
    <row r="1995" customFormat="false" ht="54.75" hidden="false" customHeight="true" outlineLevel="0" collapsed="false">
      <c r="A1995" s="10" t="n">
        <v>2</v>
      </c>
      <c r="B1995" s="11" t="n">
        <v>46274</v>
      </c>
      <c r="C1995" s="11" t="n">
        <v>46281</v>
      </c>
      <c r="D1995" s="10" t="n">
        <v>1363</v>
      </c>
      <c r="E1995" s="12" t="s">
        <v>187</v>
      </c>
      <c r="F1995" s="10" t="n">
        <v>24</v>
      </c>
      <c r="G1995" s="12" t="s">
        <v>91</v>
      </c>
      <c r="H1995" s="10" t="n">
        <v>2110405</v>
      </c>
      <c r="I1995" s="12" t="s">
        <v>55</v>
      </c>
      <c r="J1995" s="10" t="n">
        <v>1678438</v>
      </c>
      <c r="L1995" s="10" t="n">
        <v>230267</v>
      </c>
      <c r="M1995" s="12" t="s">
        <v>36</v>
      </c>
      <c r="N1995" s="12" t="s">
        <v>50</v>
      </c>
      <c r="P1995" s="10" t="n">
        <v>113</v>
      </c>
      <c r="Q1995" s="12" t="s">
        <v>38</v>
      </c>
      <c r="R1995" s="12" t="s">
        <v>62</v>
      </c>
      <c r="S1995" s="10" t="n">
        <v>1130101</v>
      </c>
      <c r="T1995" s="12" t="s">
        <v>63</v>
      </c>
      <c r="U1995" s="13" t="n">
        <v>149</v>
      </c>
      <c r="W1995" s="13" t="n">
        <v>0</v>
      </c>
      <c r="X1995" s="12" t="s">
        <v>1683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PAO HAMBURGUER SANTO PAO</v>
      </c>
      <c r="AC1995" s="1" t="n">
        <v>3898</v>
      </c>
    </row>
    <row r="1996" customFormat="false" ht="45.75" hidden="false" customHeight="true" outlineLevel="0" collapsed="false">
      <c r="A1996" s="10" t="n">
        <v>2</v>
      </c>
      <c r="B1996" s="11" t="n">
        <v>46275</v>
      </c>
      <c r="C1996" s="11" t="n">
        <v>46281</v>
      </c>
      <c r="D1996" s="10" t="n">
        <v>10019</v>
      </c>
      <c r="E1996" s="12" t="s">
        <v>274</v>
      </c>
      <c r="F1996" s="10" t="n">
        <v>24</v>
      </c>
      <c r="G1996" s="12" t="s">
        <v>91</v>
      </c>
      <c r="H1996" s="10" t="n">
        <v>2110405</v>
      </c>
      <c r="I1996" s="12" t="s">
        <v>55</v>
      </c>
      <c r="J1996" s="10" t="n">
        <v>1681630</v>
      </c>
      <c r="L1996" s="10" t="n">
        <v>230736</v>
      </c>
      <c r="M1996" s="12" t="s">
        <v>36</v>
      </c>
      <c r="N1996" s="12" t="s">
        <v>50</v>
      </c>
      <c r="P1996" s="10" t="n">
        <v>113</v>
      </c>
      <c r="Q1996" s="12" t="s">
        <v>38</v>
      </c>
      <c r="R1996" s="12" t="s">
        <v>62</v>
      </c>
      <c r="S1996" s="10" t="n">
        <v>1130101</v>
      </c>
      <c r="T1996" s="12" t="s">
        <v>63</v>
      </c>
      <c r="U1996" s="13" t="n">
        <v>2170.64</v>
      </c>
      <c r="W1996" s="13" t="n">
        <v>0</v>
      </c>
      <c r="X1996" s="12" t="s">
        <v>1684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PATINHO BOVINO KG</v>
      </c>
      <c r="AC1996" s="1" t="n">
        <v>33492</v>
      </c>
    </row>
    <row r="1997" customFormat="false" ht="36.75" hidden="false" customHeight="true" outlineLevel="0" collapsed="false">
      <c r="A1997" s="10" t="n">
        <v>2</v>
      </c>
      <c r="B1997" s="11" t="n">
        <v>46275</v>
      </c>
      <c r="C1997" s="11" t="n">
        <v>46281</v>
      </c>
      <c r="D1997" s="10" t="n">
        <v>10019</v>
      </c>
      <c r="E1997" s="12" t="s">
        <v>274</v>
      </c>
      <c r="F1997" s="10" t="n">
        <v>24</v>
      </c>
      <c r="G1997" s="12" t="s">
        <v>91</v>
      </c>
      <c r="H1997" s="10" t="n">
        <v>2110405</v>
      </c>
      <c r="I1997" s="12" t="s">
        <v>55</v>
      </c>
      <c r="J1997" s="10" t="n">
        <v>1681652</v>
      </c>
      <c r="L1997" s="10" t="n">
        <v>230745</v>
      </c>
      <c r="M1997" s="12" t="s">
        <v>36</v>
      </c>
      <c r="N1997" s="12" t="s">
        <v>50</v>
      </c>
      <c r="P1997" s="10" t="n">
        <v>113</v>
      </c>
      <c r="Q1997" s="12" t="s">
        <v>38</v>
      </c>
      <c r="R1997" s="12" t="s">
        <v>62</v>
      </c>
      <c r="S1997" s="10" t="n">
        <v>1130101</v>
      </c>
      <c r="T1997" s="12" t="s">
        <v>63</v>
      </c>
      <c r="U1997" s="13" t="n">
        <v>432.76</v>
      </c>
      <c r="W1997" s="13" t="n">
        <v>0</v>
      </c>
      <c r="X1997" s="12" t="s">
        <v>1685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ALCATRA BOVINA KG</v>
      </c>
      <c r="AC1997" s="1" t="n">
        <v>38204</v>
      </c>
    </row>
    <row r="1998" customFormat="false" ht="36.75" hidden="false" customHeight="true" outlineLevel="0" collapsed="false">
      <c r="A1998" s="10" t="n">
        <v>2</v>
      </c>
      <c r="B1998" s="11" t="n">
        <v>46275</v>
      </c>
      <c r="C1998" s="11" t="n">
        <v>46281</v>
      </c>
      <c r="D1998" s="10" t="n">
        <v>1608</v>
      </c>
      <c r="E1998" s="12" t="s">
        <v>224</v>
      </c>
      <c r="F1998" s="10" t="n">
        <v>24</v>
      </c>
      <c r="G1998" s="12" t="s">
        <v>91</v>
      </c>
      <c r="H1998" s="10" t="n">
        <v>2110405</v>
      </c>
      <c r="I1998" s="12" t="s">
        <v>55</v>
      </c>
      <c r="J1998" s="10" t="n">
        <v>1681683</v>
      </c>
      <c r="L1998" s="10" t="n">
        <v>230750</v>
      </c>
      <c r="M1998" s="12" t="s">
        <v>36</v>
      </c>
      <c r="N1998" s="12" t="s">
        <v>50</v>
      </c>
      <c r="P1998" s="10" t="n">
        <v>113</v>
      </c>
      <c r="Q1998" s="12" t="s">
        <v>38</v>
      </c>
      <c r="R1998" s="12" t="s">
        <v>62</v>
      </c>
      <c r="S1998" s="10" t="n">
        <v>1130101</v>
      </c>
      <c r="T1998" s="12" t="s">
        <v>63</v>
      </c>
      <c r="U1998" s="13" t="n">
        <v>684.65</v>
      </c>
      <c r="W1998" s="13" t="n">
        <v>0</v>
      </c>
      <c r="X1998" s="12" t="s">
        <v>1686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PATE ATUM COQ 170G</v>
      </c>
      <c r="AC1998" s="1" t="n">
        <v>1726308</v>
      </c>
    </row>
    <row r="1999" customFormat="false" ht="36.75" hidden="false" customHeight="true" outlineLevel="0" collapsed="false">
      <c r="A1999" s="10" t="n">
        <v>2</v>
      </c>
      <c r="B1999" s="11" t="n">
        <v>46275</v>
      </c>
      <c r="C1999" s="11" t="n">
        <v>46281</v>
      </c>
      <c r="D1999" s="10" t="n">
        <v>1625</v>
      </c>
      <c r="E1999" s="12" t="s">
        <v>272</v>
      </c>
      <c r="F1999" s="10" t="n">
        <v>24</v>
      </c>
      <c r="G1999" s="12" t="s">
        <v>91</v>
      </c>
      <c r="H1999" s="10" t="n">
        <v>2110405</v>
      </c>
      <c r="I1999" s="12" t="s">
        <v>55</v>
      </c>
      <c r="J1999" s="10" t="n">
        <v>1681794</v>
      </c>
      <c r="L1999" s="10" t="n">
        <v>230775</v>
      </c>
      <c r="M1999" s="12" t="s">
        <v>36</v>
      </c>
      <c r="N1999" s="12" t="s">
        <v>50</v>
      </c>
      <c r="P1999" s="10" t="n">
        <v>113</v>
      </c>
      <c r="Q1999" s="12" t="s">
        <v>38</v>
      </c>
      <c r="R1999" s="12" t="s">
        <v>62</v>
      </c>
      <c r="S1999" s="10" t="n">
        <v>1130101</v>
      </c>
      <c r="T1999" s="12" t="s">
        <v>63</v>
      </c>
      <c r="U1999" s="13" t="n">
        <v>4070</v>
      </c>
      <c r="W1999" s="13" t="n">
        <v>0</v>
      </c>
      <c r="X1999" s="12" t="s">
        <v>1687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15323</v>
      </c>
    </row>
    <row r="2000" customFormat="false" ht="36.75" hidden="false" customHeight="true" outlineLevel="0" collapsed="false">
      <c r="A2000" s="10" t="n">
        <v>2</v>
      </c>
      <c r="B2000" s="11" t="n">
        <v>46275</v>
      </c>
      <c r="C2000" s="11" t="n">
        <v>46281</v>
      </c>
      <c r="D2000" s="10" t="n">
        <v>33</v>
      </c>
      <c r="E2000" s="12" t="s">
        <v>305</v>
      </c>
      <c r="F2000" s="10" t="n">
        <v>34</v>
      </c>
      <c r="G2000" s="12" t="s">
        <v>110</v>
      </c>
      <c r="H2000" s="10" t="n">
        <v>2110405</v>
      </c>
      <c r="I2000" s="12" t="s">
        <v>55</v>
      </c>
      <c r="J2000" s="10" t="n">
        <v>1682656</v>
      </c>
      <c r="L2000" s="10" t="n">
        <v>230990</v>
      </c>
      <c r="M2000" s="12" t="s">
        <v>36</v>
      </c>
      <c r="N2000" s="12" t="s">
        <v>50</v>
      </c>
      <c r="P2000" s="10" t="n">
        <v>113</v>
      </c>
      <c r="Q2000" s="12" t="s">
        <v>38</v>
      </c>
      <c r="R2000" s="12" t="s">
        <v>62</v>
      </c>
      <c r="S2000" s="10" t="n">
        <v>1130101</v>
      </c>
      <c r="T2000" s="12" t="s">
        <v>63</v>
      </c>
      <c r="U2000" s="13" t="n">
        <v>781.39</v>
      </c>
      <c r="W2000" s="13" t="n">
        <v>0</v>
      </c>
      <c r="X2000" s="12" t="s">
        <v>423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SUCO FAZENDINHA CITR</v>
      </c>
      <c r="AC2000" s="1" t="n">
        <v>5642</v>
      </c>
    </row>
    <row r="2001" customFormat="false" ht="36.75" hidden="false" customHeight="true" outlineLevel="0" collapsed="false">
      <c r="A2001" s="10" t="n">
        <v>2</v>
      </c>
      <c r="B2001" s="11" t="n">
        <v>46248</v>
      </c>
      <c r="C2001" s="11" t="n">
        <v>46282</v>
      </c>
      <c r="D2001" s="10" t="n">
        <v>10011</v>
      </c>
      <c r="E2001" s="12" t="s">
        <v>330</v>
      </c>
      <c r="F2001" s="10" t="n">
        <v>24</v>
      </c>
      <c r="G2001" s="12" t="s">
        <v>91</v>
      </c>
      <c r="H2001" s="10" t="n">
        <v>2110405</v>
      </c>
      <c r="I2001" s="12" t="s">
        <v>55</v>
      </c>
      <c r="J2001" s="10" t="n">
        <v>1545976</v>
      </c>
      <c r="L2001" s="10" t="n">
        <v>211185</v>
      </c>
      <c r="M2001" s="12" t="s">
        <v>36</v>
      </c>
      <c r="N2001" s="12" t="s">
        <v>50</v>
      </c>
      <c r="P2001" s="10" t="n">
        <v>113</v>
      </c>
      <c r="Q2001" s="12" t="s">
        <v>38</v>
      </c>
      <c r="R2001" s="12" t="s">
        <v>62</v>
      </c>
      <c r="S2001" s="10" t="n">
        <v>1130101</v>
      </c>
      <c r="T2001" s="12" t="s">
        <v>63</v>
      </c>
      <c r="U2001" s="13" t="n">
        <v>685.15</v>
      </c>
      <c r="W2001" s="13" t="n">
        <v>0</v>
      </c>
      <c r="X2001" s="12" t="s">
        <v>1688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RACAO GP ADU CARNE E ARROZ KG</v>
      </c>
      <c r="AC2001" s="1" t="n">
        <v>35161</v>
      </c>
    </row>
    <row r="2002" customFormat="false" ht="36.75" hidden="false" customHeight="true" outlineLevel="0" collapsed="false">
      <c r="A2002" s="10" t="n">
        <v>2</v>
      </c>
      <c r="B2002" s="11" t="n">
        <v>46252</v>
      </c>
      <c r="C2002" s="11" t="n">
        <v>46282</v>
      </c>
      <c r="D2002" s="10" t="n">
        <v>1671</v>
      </c>
      <c r="E2002" s="12" t="s">
        <v>101</v>
      </c>
      <c r="F2002" s="10" t="n">
        <v>24</v>
      </c>
      <c r="G2002" s="12" t="s">
        <v>91</v>
      </c>
      <c r="H2002" s="10" t="n">
        <v>2110405</v>
      </c>
      <c r="I2002" s="12" t="s">
        <v>55</v>
      </c>
      <c r="J2002" s="10" t="n">
        <v>1567135</v>
      </c>
      <c r="L2002" s="10" t="n">
        <v>213986</v>
      </c>
      <c r="M2002" s="12" t="s">
        <v>36</v>
      </c>
      <c r="N2002" s="12" t="s">
        <v>50</v>
      </c>
      <c r="P2002" s="10" t="n">
        <v>113</v>
      </c>
      <c r="Q2002" s="12" t="s">
        <v>38</v>
      </c>
      <c r="R2002" s="12" t="s">
        <v>62</v>
      </c>
      <c r="S2002" s="10" t="n">
        <v>1130101</v>
      </c>
      <c r="T2002" s="12" t="s">
        <v>63</v>
      </c>
      <c r="U2002" s="13" t="n">
        <v>793.81</v>
      </c>
      <c r="W2002" s="13" t="n">
        <v>0</v>
      </c>
      <c r="X2002" s="12" t="s">
        <v>1425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SAB LIQ PROTEX CREAM</v>
      </c>
      <c r="AC2002" s="1" t="n">
        <v>586415</v>
      </c>
    </row>
    <row r="2003" customFormat="false" ht="36.75" hidden="false" customHeight="true" outlineLevel="0" collapsed="false">
      <c r="A2003" s="10" t="n">
        <v>2</v>
      </c>
      <c r="B2003" s="11" t="n">
        <v>46256</v>
      </c>
      <c r="C2003" s="11" t="n">
        <v>46282</v>
      </c>
      <c r="D2003" s="10" t="n">
        <v>1745</v>
      </c>
      <c r="E2003" s="12" t="s">
        <v>170</v>
      </c>
      <c r="F2003" s="10" t="n">
        <v>24</v>
      </c>
      <c r="G2003" s="12" t="s">
        <v>91</v>
      </c>
      <c r="H2003" s="10" t="n">
        <v>2110405</v>
      </c>
      <c r="I2003" s="12" t="s">
        <v>55</v>
      </c>
      <c r="J2003" s="10" t="n">
        <v>1585080</v>
      </c>
      <c r="L2003" s="10" t="n">
        <v>216841</v>
      </c>
      <c r="M2003" s="12" t="s">
        <v>36</v>
      </c>
      <c r="N2003" s="12" t="s">
        <v>50</v>
      </c>
      <c r="P2003" s="10" t="n">
        <v>113</v>
      </c>
      <c r="Q2003" s="12" t="s">
        <v>38</v>
      </c>
      <c r="R2003" s="12" t="s">
        <v>62</v>
      </c>
      <c r="S2003" s="10" t="n">
        <v>1130101</v>
      </c>
      <c r="T2003" s="12" t="s">
        <v>63</v>
      </c>
      <c r="U2003" s="13" t="n">
        <v>182.82</v>
      </c>
      <c r="W2003" s="13" t="n">
        <v>0</v>
      </c>
      <c r="X2003" s="12" t="s">
        <v>1535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MILHO PIPOCA DONA CLARA 400G</v>
      </c>
      <c r="AC2003" s="1" t="n">
        <v>357892</v>
      </c>
    </row>
    <row r="2004" customFormat="false" ht="45.75" hidden="false" customHeight="true" outlineLevel="0" collapsed="false">
      <c r="A2004" s="10" t="n">
        <v>2</v>
      </c>
      <c r="B2004" s="11" t="n">
        <v>46261</v>
      </c>
      <c r="C2004" s="11" t="n">
        <v>46282</v>
      </c>
      <c r="D2004" s="10" t="n">
        <v>1706</v>
      </c>
      <c r="E2004" s="12" t="s">
        <v>1625</v>
      </c>
      <c r="F2004" s="10" t="n">
        <v>24</v>
      </c>
      <c r="G2004" s="12" t="s">
        <v>91</v>
      </c>
      <c r="H2004" s="10" t="n">
        <v>2110405</v>
      </c>
      <c r="I2004" s="12" t="s">
        <v>55</v>
      </c>
      <c r="J2004" s="10" t="n">
        <v>1608553</v>
      </c>
      <c r="L2004" s="10" t="n">
        <v>220370</v>
      </c>
      <c r="M2004" s="12" t="s">
        <v>36</v>
      </c>
      <c r="N2004" s="12" t="s">
        <v>50</v>
      </c>
      <c r="P2004" s="10" t="n">
        <v>113</v>
      </c>
      <c r="Q2004" s="12" t="s">
        <v>38</v>
      </c>
      <c r="R2004" s="12" t="s">
        <v>62</v>
      </c>
      <c r="S2004" s="10" t="n">
        <v>1130101</v>
      </c>
      <c r="T2004" s="12" t="s">
        <v>63</v>
      </c>
      <c r="U2004" s="13" t="n">
        <v>805.4</v>
      </c>
      <c r="W2004" s="13" t="n">
        <v>0</v>
      </c>
      <c r="X2004" s="12" t="s">
        <v>1626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BATATA PRINGLES ORIGINAL 104G</v>
      </c>
      <c r="AC2004" s="1" t="n">
        <v>206697</v>
      </c>
    </row>
    <row r="2005" customFormat="false" ht="45.75" hidden="false" customHeight="true" outlineLevel="0" collapsed="false">
      <c r="A2005" s="10" t="n">
        <v>2</v>
      </c>
      <c r="B2005" s="11" t="n">
        <v>46262</v>
      </c>
      <c r="C2005" s="11" t="n">
        <v>46282</v>
      </c>
      <c r="D2005" s="10" t="n">
        <v>1695</v>
      </c>
      <c r="E2005" s="12" t="s">
        <v>392</v>
      </c>
      <c r="F2005" s="10" t="n">
        <v>24</v>
      </c>
      <c r="G2005" s="12" t="s">
        <v>91</v>
      </c>
      <c r="H2005" s="10" t="n">
        <v>2110405</v>
      </c>
      <c r="I2005" s="12" t="s">
        <v>55</v>
      </c>
      <c r="J2005" s="10" t="n">
        <v>1613813</v>
      </c>
      <c r="L2005" s="10" t="n">
        <v>221290</v>
      </c>
      <c r="M2005" s="12" t="s">
        <v>36</v>
      </c>
      <c r="N2005" s="12" t="s">
        <v>50</v>
      </c>
      <c r="P2005" s="10" t="n">
        <v>113</v>
      </c>
      <c r="Q2005" s="12" t="s">
        <v>38</v>
      </c>
      <c r="R2005" s="12" t="s">
        <v>62</v>
      </c>
      <c r="S2005" s="10" t="n">
        <v>1130101</v>
      </c>
      <c r="T2005" s="12" t="s">
        <v>63</v>
      </c>
      <c r="U2005" s="13" t="n">
        <v>1063.84</v>
      </c>
      <c r="W2005" s="13" t="n">
        <v>0</v>
      </c>
      <c r="X2005" s="12" t="s">
        <v>1537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CAFE KIMINO 250G</v>
      </c>
      <c r="AC2005" s="1" t="n">
        <v>20104</v>
      </c>
    </row>
    <row r="2006" customFormat="false" ht="36.75" hidden="false" customHeight="true" outlineLevel="0" collapsed="false">
      <c r="A2006" s="10" t="n">
        <v>2</v>
      </c>
      <c r="B2006" s="11" t="n">
        <v>46268</v>
      </c>
      <c r="C2006" s="11" t="n">
        <v>46282</v>
      </c>
      <c r="D2006" s="10" t="n">
        <v>1666</v>
      </c>
      <c r="E2006" s="12" t="s">
        <v>229</v>
      </c>
      <c r="F2006" s="10" t="n">
        <v>24</v>
      </c>
      <c r="G2006" s="12" t="s">
        <v>91</v>
      </c>
      <c r="H2006" s="10" t="n">
        <v>2110405</v>
      </c>
      <c r="I2006" s="12" t="s">
        <v>55</v>
      </c>
      <c r="J2006" s="10" t="n">
        <v>1647469</v>
      </c>
      <c r="L2006" s="10" t="n">
        <v>226240</v>
      </c>
      <c r="M2006" s="12" t="s">
        <v>36</v>
      </c>
      <c r="N2006" s="12" t="s">
        <v>50</v>
      </c>
      <c r="P2006" s="10" t="n">
        <v>113</v>
      </c>
      <c r="Q2006" s="12" t="s">
        <v>38</v>
      </c>
      <c r="R2006" s="12" t="s">
        <v>62</v>
      </c>
      <c r="S2006" s="10" t="n">
        <v>1130101</v>
      </c>
      <c r="T2006" s="12" t="s">
        <v>63</v>
      </c>
      <c r="U2006" s="13" t="n">
        <v>4761.77</v>
      </c>
      <c r="W2006" s="13" t="n">
        <v>0</v>
      </c>
      <c r="X2006" s="12" t="s">
        <v>1689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ISQUEIRO BIC G</v>
      </c>
      <c r="AC2006" s="1" t="n">
        <v>572518</v>
      </c>
    </row>
    <row r="2007" customFormat="false" ht="36.75" hidden="false" customHeight="true" outlineLevel="0" collapsed="false">
      <c r="A2007" s="10" t="n">
        <v>2</v>
      </c>
      <c r="B2007" s="11" t="n">
        <v>46275</v>
      </c>
      <c r="C2007" s="11" t="n">
        <v>46282</v>
      </c>
      <c r="D2007" s="10" t="n">
        <v>1608</v>
      </c>
      <c r="E2007" s="12" t="s">
        <v>224</v>
      </c>
      <c r="F2007" s="10" t="n">
        <v>24</v>
      </c>
      <c r="G2007" s="12" t="s">
        <v>91</v>
      </c>
      <c r="H2007" s="10" t="n">
        <v>2110405</v>
      </c>
      <c r="I2007" s="12" t="s">
        <v>55</v>
      </c>
      <c r="J2007" s="10" t="n">
        <v>1681561</v>
      </c>
      <c r="L2007" s="10" t="n">
        <v>230713</v>
      </c>
      <c r="M2007" s="12" t="s">
        <v>36</v>
      </c>
      <c r="N2007" s="12" t="s">
        <v>50</v>
      </c>
      <c r="P2007" s="10" t="n">
        <v>113</v>
      </c>
      <c r="Q2007" s="12" t="s">
        <v>38</v>
      </c>
      <c r="R2007" s="12" t="s">
        <v>62</v>
      </c>
      <c r="S2007" s="10" t="n">
        <v>1130101</v>
      </c>
      <c r="T2007" s="12" t="s">
        <v>63</v>
      </c>
      <c r="U2007" s="13" t="n">
        <v>318.78</v>
      </c>
      <c r="W2007" s="13" t="n">
        <v>0</v>
      </c>
      <c r="X2007" s="12" t="s">
        <v>1690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DANONE GREGO UNID FR</v>
      </c>
      <c r="AC2007" s="1" t="n">
        <v>1726860</v>
      </c>
    </row>
    <row r="2008" customFormat="false" ht="36.75" hidden="false" customHeight="true" outlineLevel="0" collapsed="false">
      <c r="A2008" s="10" t="n">
        <v>2</v>
      </c>
      <c r="B2008" s="11" t="n">
        <v>46275</v>
      </c>
      <c r="C2008" s="11" t="n">
        <v>46282</v>
      </c>
      <c r="D2008" s="10" t="n">
        <v>1024</v>
      </c>
      <c r="E2008" s="12" t="s">
        <v>464</v>
      </c>
      <c r="F2008" s="10" t="n">
        <v>24</v>
      </c>
      <c r="G2008" s="12" t="s">
        <v>91</v>
      </c>
      <c r="H2008" s="10" t="n">
        <v>2110405</v>
      </c>
      <c r="I2008" s="12" t="s">
        <v>55</v>
      </c>
      <c r="J2008" s="10" t="n">
        <v>1682595</v>
      </c>
      <c r="L2008" s="10" t="n">
        <v>230982</v>
      </c>
      <c r="M2008" s="12" t="s">
        <v>36</v>
      </c>
      <c r="N2008" s="12" t="s">
        <v>50</v>
      </c>
      <c r="P2008" s="10" t="n">
        <v>113</v>
      </c>
      <c r="Q2008" s="12" t="s">
        <v>38</v>
      </c>
      <c r="R2008" s="12" t="s">
        <v>62</v>
      </c>
      <c r="S2008" s="10" t="n">
        <v>1130101</v>
      </c>
      <c r="T2008" s="12" t="s">
        <v>63</v>
      </c>
      <c r="U2008" s="13" t="n">
        <v>362</v>
      </c>
      <c r="W2008" s="13" t="n">
        <v>0</v>
      </c>
      <c r="X2008" s="12" t="s">
        <v>1691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REAL CLASSICO 2L PET</v>
      </c>
      <c r="AC2008" s="1" t="n">
        <v>639283</v>
      </c>
    </row>
    <row r="2009" customFormat="false" ht="36.75" hidden="false" customHeight="true" outlineLevel="0" collapsed="false">
      <c r="A2009" s="10" t="n">
        <v>2</v>
      </c>
      <c r="B2009" s="11" t="n">
        <v>46275</v>
      </c>
      <c r="C2009" s="11" t="n">
        <v>46282</v>
      </c>
      <c r="D2009" s="10" t="n">
        <v>1665</v>
      </c>
      <c r="E2009" s="12" t="s">
        <v>556</v>
      </c>
      <c r="F2009" s="10" t="n">
        <v>24</v>
      </c>
      <c r="G2009" s="12" t="s">
        <v>91</v>
      </c>
      <c r="H2009" s="10" t="n">
        <v>2110405</v>
      </c>
      <c r="I2009" s="12" t="s">
        <v>55</v>
      </c>
      <c r="J2009" s="10" t="n">
        <v>1683173</v>
      </c>
      <c r="L2009" s="10" t="n">
        <v>231058</v>
      </c>
      <c r="M2009" s="12" t="s">
        <v>36</v>
      </c>
      <c r="N2009" s="12" t="s">
        <v>50</v>
      </c>
      <c r="P2009" s="10" t="n">
        <v>113</v>
      </c>
      <c r="Q2009" s="12" t="s">
        <v>38</v>
      </c>
      <c r="R2009" s="12" t="s">
        <v>62</v>
      </c>
      <c r="S2009" s="10" t="n">
        <v>1130101</v>
      </c>
      <c r="T2009" s="12" t="s">
        <v>63</v>
      </c>
      <c r="U2009" s="13" t="n">
        <v>243</v>
      </c>
      <c r="W2009" s="13" t="n">
        <v>0</v>
      </c>
      <c r="X2009" s="12" t="s">
        <v>1692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REQUEIJÃO CATUPIRY C</v>
      </c>
      <c r="AC2009" s="1" t="n">
        <v>138039</v>
      </c>
    </row>
    <row r="2010" customFormat="false" ht="36.75" hidden="false" customHeight="true" outlineLevel="0" collapsed="false">
      <c r="A2010" s="10" t="n">
        <v>2</v>
      </c>
      <c r="B2010" s="11" t="n">
        <v>46276</v>
      </c>
      <c r="C2010" s="11" t="n">
        <v>46282</v>
      </c>
      <c r="D2010" s="10" t="n">
        <v>1328</v>
      </c>
      <c r="E2010" s="12" t="s">
        <v>105</v>
      </c>
      <c r="F2010" s="10" t="n">
        <v>24</v>
      </c>
      <c r="G2010" s="12" t="s">
        <v>91</v>
      </c>
      <c r="H2010" s="10" t="n">
        <v>2110405</v>
      </c>
      <c r="I2010" s="12" t="s">
        <v>55</v>
      </c>
      <c r="J2010" s="10" t="n">
        <v>1687537</v>
      </c>
      <c r="L2010" s="10" t="n">
        <v>231743</v>
      </c>
      <c r="M2010" s="12" t="s">
        <v>36</v>
      </c>
      <c r="N2010" s="12" t="s">
        <v>50</v>
      </c>
      <c r="P2010" s="10" t="n">
        <v>113</v>
      </c>
      <c r="Q2010" s="12" t="s">
        <v>38</v>
      </c>
      <c r="R2010" s="12" t="s">
        <v>62</v>
      </c>
      <c r="S2010" s="10" t="n">
        <v>1130101</v>
      </c>
      <c r="T2010" s="12" t="s">
        <v>63</v>
      </c>
      <c r="U2010" s="13" t="n">
        <v>212.1</v>
      </c>
      <c r="W2010" s="13" t="n">
        <v>0</v>
      </c>
      <c r="X2010" s="12" t="s">
        <v>1693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PAO DE KIKAO 10</v>
      </c>
      <c r="AC2010" s="1" t="n">
        <v>4614</v>
      </c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46282</v>
      </c>
      <c r="D2011" s="10" t="n">
        <v>1263</v>
      </c>
      <c r="E2011" s="12" t="s">
        <v>657</v>
      </c>
      <c r="F2011" s="10" t="n">
        <v>24</v>
      </c>
      <c r="G2011" s="12" t="s">
        <v>91</v>
      </c>
      <c r="H2011" s="10" t="n">
        <v>2110405</v>
      </c>
      <c r="I2011" s="12" t="s">
        <v>55</v>
      </c>
      <c r="J2011" s="10" t="n">
        <v>1702910</v>
      </c>
      <c r="L2011" s="10" t="n">
        <v>233724</v>
      </c>
      <c r="M2011" s="12" t="s">
        <v>36</v>
      </c>
      <c r="N2011" s="12" t="s">
        <v>50</v>
      </c>
      <c r="P2011" s="10" t="n">
        <v>113</v>
      </c>
      <c r="Q2011" s="12" t="s">
        <v>38</v>
      </c>
      <c r="R2011" s="12" t="s">
        <v>62</v>
      </c>
      <c r="S2011" s="10" t="n">
        <v>1130101</v>
      </c>
      <c r="T2011" s="12" t="s">
        <v>63</v>
      </c>
      <c r="U2011" s="13" t="n">
        <v>571.91</v>
      </c>
      <c r="W2011" s="13" t="n">
        <v>0</v>
      </c>
      <c r="X2011" s="12" t="s">
        <v>1694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nao encontrado</v>
      </c>
      <c r="AC2011" s="1" t="n">
        <v>994</v>
      </c>
    </row>
    <row r="2012" customFormat="false" ht="45.75" hidden="false" customHeight="true" outlineLevel="0" collapsed="false">
      <c r="A2012" s="10" t="n">
        <v>2</v>
      </c>
      <c r="B2012" s="11" t="n">
        <v>46279</v>
      </c>
      <c r="C2012" s="11" t="n">
        <v>46282</v>
      </c>
      <c r="D2012" s="10" t="n">
        <v>1218</v>
      </c>
      <c r="E2012" s="12" t="s">
        <v>659</v>
      </c>
      <c r="F2012" s="10" t="n">
        <v>24</v>
      </c>
      <c r="G2012" s="12" t="s">
        <v>91</v>
      </c>
      <c r="H2012" s="10" t="n">
        <v>2110405</v>
      </c>
      <c r="I2012" s="12" t="s">
        <v>55</v>
      </c>
      <c r="J2012" s="10" t="n">
        <v>1702934</v>
      </c>
      <c r="L2012" s="10" t="n">
        <v>233729</v>
      </c>
      <c r="M2012" s="12" t="s">
        <v>36</v>
      </c>
      <c r="N2012" s="12" t="s">
        <v>50</v>
      </c>
      <c r="P2012" s="10" t="n">
        <v>113</v>
      </c>
      <c r="Q2012" s="12" t="s">
        <v>38</v>
      </c>
      <c r="R2012" s="12" t="s">
        <v>62</v>
      </c>
      <c r="S2012" s="10" t="n">
        <v>1130101</v>
      </c>
      <c r="T2012" s="12" t="s">
        <v>63</v>
      </c>
      <c r="U2012" s="13" t="n">
        <v>803.5</v>
      </c>
      <c r="W2012" s="13" t="n">
        <v>0</v>
      </c>
      <c r="X2012" s="12" t="s">
        <v>1695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nao encontrado</v>
      </c>
      <c r="AC2012" s="1" t="n">
        <v>11105</v>
      </c>
    </row>
    <row r="2013" customFormat="false" ht="45.75" hidden="false" customHeight="true" outlineLevel="0" collapsed="false">
      <c r="A2013" s="10" t="n">
        <v>2</v>
      </c>
      <c r="B2013" s="11" t="n">
        <v>46206</v>
      </c>
      <c r="C2013" s="11" t="n">
        <v>46283</v>
      </c>
      <c r="D2013" s="10" t="n">
        <v>33</v>
      </c>
      <c r="E2013" s="12" t="s">
        <v>305</v>
      </c>
      <c r="F2013" s="10" t="n">
        <v>34</v>
      </c>
      <c r="G2013" s="12" t="s">
        <v>110</v>
      </c>
      <c r="H2013" s="10" t="n">
        <v>2110405</v>
      </c>
      <c r="I2013" s="12" t="s">
        <v>55</v>
      </c>
      <c r="J2013" s="10" t="n">
        <v>1345312</v>
      </c>
      <c r="L2013" s="10" t="n">
        <v>180690</v>
      </c>
      <c r="M2013" s="12" t="s">
        <v>76</v>
      </c>
      <c r="N2013" s="12" t="s">
        <v>50</v>
      </c>
      <c r="P2013" s="10" t="n">
        <v>101</v>
      </c>
      <c r="Q2013" s="12" t="s">
        <v>56</v>
      </c>
      <c r="R2013" s="12" t="s">
        <v>70</v>
      </c>
      <c r="S2013" s="10" t="n">
        <v>4210203</v>
      </c>
      <c r="T2013" s="12" t="s">
        <v>750</v>
      </c>
      <c r="U2013" s="13" t="n">
        <v>247.27</v>
      </c>
      <c r="W2013" s="13" t="n">
        <v>0</v>
      </c>
      <c r="X2013" s="12" t="s">
        <v>935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0" t="n">
        <v>2</v>
      </c>
      <c r="B2014" s="11" t="n">
        <v>46265</v>
      </c>
      <c r="C2014" s="11" t="n">
        <v>46283</v>
      </c>
      <c r="D2014" s="10" t="n">
        <v>1616</v>
      </c>
      <c r="E2014" s="12" t="s">
        <v>94</v>
      </c>
      <c r="F2014" s="10" t="n">
        <v>24</v>
      </c>
      <c r="G2014" s="12" t="s">
        <v>91</v>
      </c>
      <c r="H2014" s="10" t="n">
        <v>2110405</v>
      </c>
      <c r="I2014" s="12" t="s">
        <v>55</v>
      </c>
      <c r="J2014" s="10" t="n">
        <v>1629536</v>
      </c>
      <c r="L2014" s="10" t="n">
        <v>223544</v>
      </c>
      <c r="M2014" s="12" t="s">
        <v>36</v>
      </c>
      <c r="N2014" s="12" t="s">
        <v>50</v>
      </c>
      <c r="P2014" s="10" t="n">
        <v>113</v>
      </c>
      <c r="Q2014" s="12" t="s">
        <v>38</v>
      </c>
      <c r="R2014" s="12" t="s">
        <v>62</v>
      </c>
      <c r="S2014" s="10" t="n">
        <v>1130101</v>
      </c>
      <c r="T2014" s="12" t="s">
        <v>63</v>
      </c>
      <c r="U2014" s="13" t="n">
        <v>610.19</v>
      </c>
      <c r="W2014" s="13" t="n">
        <v>0</v>
      </c>
      <c r="X2014" s="12" t="s">
        <v>1638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ESPONJA BRILHUS 1UNI</v>
      </c>
      <c r="AC2014" s="1" t="n">
        <v>656817</v>
      </c>
    </row>
    <row r="2015" customFormat="false" ht="54.75" hidden="false" customHeight="true" outlineLevel="0" collapsed="false">
      <c r="A2015" s="10" t="n">
        <v>2</v>
      </c>
      <c r="B2015" s="11" t="n">
        <v>46269</v>
      </c>
      <c r="C2015" s="11" t="n">
        <v>46283</v>
      </c>
      <c r="D2015" s="10" t="n">
        <v>911</v>
      </c>
      <c r="E2015" s="12" t="s">
        <v>477</v>
      </c>
      <c r="F2015" s="10" t="n">
        <v>24</v>
      </c>
      <c r="G2015" s="12" t="s">
        <v>91</v>
      </c>
      <c r="H2015" s="10" t="n">
        <v>2110405</v>
      </c>
      <c r="I2015" s="12" t="s">
        <v>55</v>
      </c>
      <c r="J2015" s="10" t="n">
        <v>1652172</v>
      </c>
      <c r="L2015" s="10" t="n">
        <v>226965</v>
      </c>
      <c r="M2015" s="12" t="s">
        <v>36</v>
      </c>
      <c r="N2015" s="12" t="s">
        <v>50</v>
      </c>
      <c r="P2015" s="10" t="n">
        <v>113</v>
      </c>
      <c r="Q2015" s="12" t="s">
        <v>38</v>
      </c>
      <c r="R2015" s="12" t="s">
        <v>62</v>
      </c>
      <c r="S2015" s="10" t="n">
        <v>1130101</v>
      </c>
      <c r="T2015" s="12" t="s">
        <v>63</v>
      </c>
      <c r="U2015" s="13" t="n">
        <v>247.56</v>
      </c>
      <c r="W2015" s="13" t="n">
        <v>0</v>
      </c>
      <c r="X2015" s="12" t="s">
        <v>1639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PURAGUA SODA COM GAS</v>
      </c>
      <c r="AC2015" s="1" t="n">
        <v>58376</v>
      </c>
    </row>
    <row r="2016" customFormat="false" ht="45.75" hidden="false" customHeight="true" outlineLevel="0" collapsed="false">
      <c r="A2016" s="10" t="n">
        <v>2</v>
      </c>
      <c r="B2016" s="11" t="n">
        <v>46269</v>
      </c>
      <c r="C2016" s="11" t="n">
        <v>46283</v>
      </c>
      <c r="D2016" s="10" t="n">
        <v>1608</v>
      </c>
      <c r="E2016" s="12" t="s">
        <v>224</v>
      </c>
      <c r="F2016" s="10" t="n">
        <v>24</v>
      </c>
      <c r="G2016" s="12" t="s">
        <v>91</v>
      </c>
      <c r="H2016" s="10" t="n">
        <v>2110405</v>
      </c>
      <c r="I2016" s="12" t="s">
        <v>55</v>
      </c>
      <c r="J2016" s="10" t="n">
        <v>1653001</v>
      </c>
      <c r="L2016" s="10" t="n">
        <v>227088</v>
      </c>
      <c r="M2016" s="12" t="s">
        <v>36</v>
      </c>
      <c r="N2016" s="12" t="s">
        <v>50</v>
      </c>
      <c r="P2016" s="10" t="n">
        <v>113</v>
      </c>
      <c r="Q2016" s="12" t="s">
        <v>38</v>
      </c>
      <c r="R2016" s="12" t="s">
        <v>62</v>
      </c>
      <c r="S2016" s="10" t="n">
        <v>1130101</v>
      </c>
      <c r="T2016" s="12" t="s">
        <v>63</v>
      </c>
      <c r="U2016" s="13" t="n">
        <v>1333.11</v>
      </c>
      <c r="W2016" s="13" t="n">
        <v>0</v>
      </c>
      <c r="X2016" s="12" t="s">
        <v>1696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ACHOC TODDY 200G</v>
      </c>
      <c r="AC2016" s="1" t="n">
        <v>1724435</v>
      </c>
    </row>
    <row r="2017" customFormat="false" ht="36.75" hidden="false" customHeight="true" outlineLevel="0" collapsed="false">
      <c r="A2017" s="10" t="n">
        <v>2</v>
      </c>
      <c r="B2017" s="11" t="n">
        <v>46273</v>
      </c>
      <c r="C2017" s="11" t="n">
        <v>46283</v>
      </c>
      <c r="D2017" s="10" t="n">
        <v>1625</v>
      </c>
      <c r="E2017" s="12" t="s">
        <v>272</v>
      </c>
      <c r="F2017" s="10" t="n">
        <v>24</v>
      </c>
      <c r="G2017" s="12" t="s">
        <v>91</v>
      </c>
      <c r="H2017" s="10" t="n">
        <v>2110405</v>
      </c>
      <c r="I2017" s="12" t="s">
        <v>55</v>
      </c>
      <c r="J2017" s="10" t="n">
        <v>1673727</v>
      </c>
      <c r="L2017" s="10" t="n">
        <v>229482</v>
      </c>
      <c r="M2017" s="12" t="s">
        <v>36</v>
      </c>
      <c r="N2017" s="12" t="s">
        <v>50</v>
      </c>
      <c r="P2017" s="10" t="n">
        <v>113</v>
      </c>
      <c r="Q2017" s="12" t="s">
        <v>38</v>
      </c>
      <c r="R2017" s="12" t="s">
        <v>62</v>
      </c>
      <c r="S2017" s="10" t="n">
        <v>1130101</v>
      </c>
      <c r="T2017" s="12" t="s">
        <v>63</v>
      </c>
      <c r="U2017" s="13" t="n">
        <v>1460.8</v>
      </c>
      <c r="W2017" s="13" t="n">
        <v>0</v>
      </c>
      <c r="X2017" s="12" t="s">
        <v>1697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DIANTEIRO DE BOI L</v>
      </c>
      <c r="AC2017" s="1" t="n">
        <v>15274</v>
      </c>
    </row>
    <row r="2018" customFormat="false" ht="36.75" hidden="false" customHeight="true" outlineLevel="0" collapsed="false">
      <c r="A2018" s="10" t="n">
        <v>2</v>
      </c>
      <c r="B2018" s="11" t="n">
        <v>46273</v>
      </c>
      <c r="C2018" s="11" t="n">
        <v>46283</v>
      </c>
      <c r="D2018" s="10" t="n">
        <v>1695</v>
      </c>
      <c r="E2018" s="12" t="s">
        <v>392</v>
      </c>
      <c r="F2018" s="10" t="n">
        <v>24</v>
      </c>
      <c r="G2018" s="12" t="s">
        <v>91</v>
      </c>
      <c r="H2018" s="10" t="n">
        <v>2110405</v>
      </c>
      <c r="I2018" s="12" t="s">
        <v>55</v>
      </c>
      <c r="J2018" s="10" t="n">
        <v>1673933</v>
      </c>
      <c r="L2018" s="10" t="n">
        <v>229538</v>
      </c>
      <c r="M2018" s="12" t="s">
        <v>36</v>
      </c>
      <c r="N2018" s="12" t="s">
        <v>50</v>
      </c>
      <c r="P2018" s="10" t="n">
        <v>113</v>
      </c>
      <c r="Q2018" s="12" t="s">
        <v>38</v>
      </c>
      <c r="R2018" s="12" t="s">
        <v>62</v>
      </c>
      <c r="S2018" s="10" t="n">
        <v>1130101</v>
      </c>
      <c r="T2018" s="12" t="s">
        <v>63</v>
      </c>
      <c r="U2018" s="13" t="n">
        <v>860.51</v>
      </c>
      <c r="W2018" s="13" t="n">
        <v>0</v>
      </c>
      <c r="X2018" s="12" t="s">
        <v>1642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TRIGOLAR C/FERMENTO 1KG</v>
      </c>
      <c r="AC2018" s="1" t="n">
        <v>20278</v>
      </c>
    </row>
    <row r="2019" customFormat="false" ht="45.75" hidden="false" customHeight="true" outlineLevel="0" collapsed="false">
      <c r="A2019" s="10" t="n">
        <v>2</v>
      </c>
      <c r="B2019" s="11" t="n">
        <v>46276</v>
      </c>
      <c r="C2019" s="11" t="n">
        <v>46283</v>
      </c>
      <c r="D2019" s="10" t="n">
        <v>1642</v>
      </c>
      <c r="E2019" s="12" t="s">
        <v>233</v>
      </c>
      <c r="F2019" s="10" t="n">
        <v>24</v>
      </c>
      <c r="G2019" s="12" t="s">
        <v>91</v>
      </c>
      <c r="H2019" s="10" t="n">
        <v>2110405</v>
      </c>
      <c r="I2019" s="12" t="s">
        <v>55</v>
      </c>
      <c r="J2019" s="10" t="n">
        <v>1686368</v>
      </c>
      <c r="L2019" s="10" t="n">
        <v>231476</v>
      </c>
      <c r="M2019" s="12" t="s">
        <v>36</v>
      </c>
      <c r="N2019" s="12" t="s">
        <v>50</v>
      </c>
      <c r="P2019" s="10" t="n">
        <v>113</v>
      </c>
      <c r="Q2019" s="12" t="s">
        <v>38</v>
      </c>
      <c r="R2019" s="12" t="s">
        <v>62</v>
      </c>
      <c r="S2019" s="10" t="n">
        <v>1130101</v>
      </c>
      <c r="T2019" s="12" t="s">
        <v>63</v>
      </c>
      <c r="U2019" s="13" t="n">
        <v>311.8</v>
      </c>
      <c r="W2019" s="13" t="n">
        <v>0</v>
      </c>
      <c r="X2019" s="12" t="s">
        <v>1698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PAO DE FORMA BROTHER</v>
      </c>
      <c r="AC2019" s="1" t="n">
        <v>1041221</v>
      </c>
    </row>
    <row r="2020" customFormat="false" ht="45.75" hidden="false" customHeight="true" outlineLevel="0" collapsed="false">
      <c r="A2020" s="10" t="n">
        <v>2</v>
      </c>
      <c r="B2020" s="11" t="n">
        <v>46276</v>
      </c>
      <c r="C2020" s="11" t="n">
        <v>46283</v>
      </c>
      <c r="D2020" s="10" t="n">
        <v>1692</v>
      </c>
      <c r="E2020" s="12" t="s">
        <v>1699</v>
      </c>
      <c r="F2020" s="10" t="n">
        <v>24</v>
      </c>
      <c r="G2020" s="12" t="s">
        <v>91</v>
      </c>
      <c r="H2020" s="10" t="n">
        <v>2110405</v>
      </c>
      <c r="I2020" s="12" t="s">
        <v>55</v>
      </c>
      <c r="J2020" s="10" t="n">
        <v>1687559</v>
      </c>
      <c r="L2020" s="10" t="n">
        <v>231745</v>
      </c>
      <c r="M2020" s="12" t="s">
        <v>36</v>
      </c>
      <c r="N2020" s="12" t="s">
        <v>50</v>
      </c>
      <c r="P2020" s="10" t="n">
        <v>113</v>
      </c>
      <c r="Q2020" s="12" t="s">
        <v>38</v>
      </c>
      <c r="R2020" s="12" t="s">
        <v>62</v>
      </c>
      <c r="S2020" s="10" t="n">
        <v>1130101</v>
      </c>
      <c r="T2020" s="12" t="s">
        <v>63</v>
      </c>
      <c r="U2020" s="13" t="n">
        <v>428</v>
      </c>
      <c r="W2020" s="13" t="n">
        <v>0</v>
      </c>
      <c r="X2020" s="12" t="s">
        <v>1700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BISC.MODELO MOTO400G</v>
      </c>
      <c r="AC2020" s="1" t="n">
        <v>45405</v>
      </c>
    </row>
    <row r="2021" customFormat="false" ht="36.75" hidden="false" customHeight="true" outlineLevel="0" collapsed="false">
      <c r="A2021" s="10" t="n">
        <v>2</v>
      </c>
      <c r="B2021" s="11" t="n">
        <v>46277</v>
      </c>
      <c r="C2021" s="11" t="n">
        <v>46283</v>
      </c>
      <c r="D2021" s="10" t="n">
        <v>1740</v>
      </c>
      <c r="E2021" s="12" t="s">
        <v>462</v>
      </c>
      <c r="F2021" s="10" t="n">
        <v>24</v>
      </c>
      <c r="G2021" s="12" t="s">
        <v>91</v>
      </c>
      <c r="H2021" s="10" t="n">
        <v>2110405</v>
      </c>
      <c r="I2021" s="12" t="s">
        <v>55</v>
      </c>
      <c r="J2021" s="10" t="n">
        <v>1688725</v>
      </c>
      <c r="L2021" s="10" t="n">
        <v>232165</v>
      </c>
      <c r="M2021" s="12" t="s">
        <v>36</v>
      </c>
      <c r="N2021" s="12" t="s">
        <v>50</v>
      </c>
      <c r="P2021" s="10" t="n">
        <v>113</v>
      </c>
      <c r="Q2021" s="12" t="s">
        <v>38</v>
      </c>
      <c r="R2021" s="12" t="s">
        <v>62</v>
      </c>
      <c r="S2021" s="10" t="n">
        <v>1130101</v>
      </c>
      <c r="T2021" s="12" t="s">
        <v>63</v>
      </c>
      <c r="U2021" s="13" t="n">
        <v>2311.25</v>
      </c>
      <c r="W2021" s="13" t="n">
        <v>0</v>
      </c>
      <c r="X2021" s="12" t="s">
        <v>1701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LINGUI DE FRANGO KG</v>
      </c>
      <c r="AC2021" s="1" t="n">
        <v>1269729</v>
      </c>
    </row>
    <row r="2022" customFormat="false" ht="45.75" hidden="false" customHeight="true" outlineLevel="0" collapsed="false">
      <c r="A2022" s="10" t="n">
        <v>2</v>
      </c>
      <c r="B2022" s="11" t="n">
        <v>46277</v>
      </c>
      <c r="C2022" s="11" t="n">
        <v>46283</v>
      </c>
      <c r="D2022" s="10" t="n">
        <v>1609</v>
      </c>
      <c r="E2022" s="12" t="s">
        <v>103</v>
      </c>
      <c r="F2022" s="10" t="n">
        <v>24</v>
      </c>
      <c r="G2022" s="12" t="s">
        <v>91</v>
      </c>
      <c r="H2022" s="10" t="n">
        <v>2110405</v>
      </c>
      <c r="I2022" s="12" t="s">
        <v>55</v>
      </c>
      <c r="J2022" s="10" t="n">
        <v>1688785</v>
      </c>
      <c r="L2022" s="10" t="n">
        <v>232186</v>
      </c>
      <c r="M2022" s="12" t="s">
        <v>36</v>
      </c>
      <c r="N2022" s="12" t="s">
        <v>50</v>
      </c>
      <c r="P2022" s="10" t="n">
        <v>113</v>
      </c>
      <c r="Q2022" s="12" t="s">
        <v>38</v>
      </c>
      <c r="R2022" s="12" t="s">
        <v>62</v>
      </c>
      <c r="S2022" s="10" t="n">
        <v>1130101</v>
      </c>
      <c r="T2022" s="12" t="s">
        <v>63</v>
      </c>
      <c r="U2022" s="13" t="n">
        <v>793.3</v>
      </c>
      <c r="W2022" s="13" t="n">
        <v>0</v>
      </c>
      <c r="X2022" s="12" t="s">
        <v>1702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SUCO YOFRUT COPO 300</v>
      </c>
      <c r="AC2022" s="1" t="n">
        <v>6092</v>
      </c>
    </row>
    <row r="2023" customFormat="false" ht="36.75" hidden="false" customHeight="true" outlineLevel="0" collapsed="false">
      <c r="A2023" s="10" t="n">
        <v>2</v>
      </c>
      <c r="B2023" s="11" t="n">
        <v>46273</v>
      </c>
      <c r="C2023" s="11" t="n">
        <v>46284</v>
      </c>
      <c r="D2023" s="10" t="n">
        <v>10019</v>
      </c>
      <c r="E2023" s="12" t="s">
        <v>274</v>
      </c>
      <c r="F2023" s="10" t="n">
        <v>24</v>
      </c>
      <c r="G2023" s="12" t="s">
        <v>91</v>
      </c>
      <c r="H2023" s="10" t="n">
        <v>2110405</v>
      </c>
      <c r="I2023" s="12" t="s">
        <v>55</v>
      </c>
      <c r="J2023" s="10" t="n">
        <v>1673169</v>
      </c>
      <c r="L2023" s="10" t="n">
        <v>229412</v>
      </c>
      <c r="M2023" s="12" t="s">
        <v>36</v>
      </c>
      <c r="N2023" s="12" t="s">
        <v>50</v>
      </c>
      <c r="P2023" s="10" t="n">
        <v>113</v>
      </c>
      <c r="Q2023" s="12" t="s">
        <v>38</v>
      </c>
      <c r="R2023" s="12" t="s">
        <v>62</v>
      </c>
      <c r="S2023" s="10" t="n">
        <v>1130101</v>
      </c>
      <c r="T2023" s="12" t="s">
        <v>63</v>
      </c>
      <c r="U2023" s="13" t="n">
        <v>309.71</v>
      </c>
      <c r="W2023" s="13" t="n">
        <v>0</v>
      </c>
      <c r="X2023" s="12" t="s">
        <v>1653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PERNIL SUINO KG</v>
      </c>
      <c r="AC2023" s="1" t="n">
        <v>33408</v>
      </c>
    </row>
    <row r="2024" customFormat="false" ht="54.75" hidden="false" customHeight="true" outlineLevel="0" collapsed="false">
      <c r="A2024" s="10" t="n">
        <v>2</v>
      </c>
      <c r="B2024" s="11" t="n">
        <v>46276</v>
      </c>
      <c r="C2024" s="11" t="n">
        <v>46284</v>
      </c>
      <c r="D2024" s="10" t="n">
        <v>1217</v>
      </c>
      <c r="E2024" s="12" t="s">
        <v>781</v>
      </c>
      <c r="F2024" s="10" t="n">
        <v>24</v>
      </c>
      <c r="G2024" s="12" t="s">
        <v>91</v>
      </c>
      <c r="H2024" s="10" t="n">
        <v>2110405</v>
      </c>
      <c r="I2024" s="12" t="s">
        <v>55</v>
      </c>
      <c r="J2024" s="10" t="n">
        <v>1687681</v>
      </c>
      <c r="L2024" s="10" t="n">
        <v>231760</v>
      </c>
      <c r="M2024" s="12" t="s">
        <v>36</v>
      </c>
      <c r="N2024" s="12" t="s">
        <v>50</v>
      </c>
      <c r="P2024" s="10" t="n">
        <v>113</v>
      </c>
      <c r="Q2024" s="12" t="s">
        <v>38</v>
      </c>
      <c r="R2024" s="12" t="s">
        <v>62</v>
      </c>
      <c r="S2024" s="10" t="n">
        <v>1130101</v>
      </c>
      <c r="T2024" s="12" t="s">
        <v>63</v>
      </c>
      <c r="U2024" s="13" t="n">
        <v>793.46</v>
      </c>
      <c r="W2024" s="13" t="n">
        <v>0</v>
      </c>
      <c r="X2024" s="12" t="s">
        <v>1703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CORANTE XZ.PRETO</v>
      </c>
      <c r="AC2024" s="1" t="n">
        <v>5521</v>
      </c>
    </row>
    <row r="2025" customFormat="false" ht="45.75" hidden="false" customHeight="true" outlineLevel="0" collapsed="false">
      <c r="A2025" s="10" t="n">
        <v>2</v>
      </c>
      <c r="B2025" s="11" t="n">
        <v>46279</v>
      </c>
      <c r="C2025" s="11" t="n">
        <v>46284</v>
      </c>
      <c r="D2025" s="10" t="n">
        <v>1625</v>
      </c>
      <c r="E2025" s="12" t="s">
        <v>272</v>
      </c>
      <c r="F2025" s="10" t="n">
        <v>24</v>
      </c>
      <c r="G2025" s="12" t="s">
        <v>91</v>
      </c>
      <c r="H2025" s="10" t="n">
        <v>2110405</v>
      </c>
      <c r="I2025" s="12" t="s">
        <v>55</v>
      </c>
      <c r="J2025" s="10" t="n">
        <v>1701613</v>
      </c>
      <c r="L2025" s="10" t="n">
        <v>233464</v>
      </c>
      <c r="M2025" s="12" t="s">
        <v>36</v>
      </c>
      <c r="N2025" s="12" t="s">
        <v>50</v>
      </c>
      <c r="P2025" s="10" t="n">
        <v>113</v>
      </c>
      <c r="Q2025" s="12" t="s">
        <v>38</v>
      </c>
      <c r="R2025" s="12" t="s">
        <v>62</v>
      </c>
      <c r="S2025" s="10" t="n">
        <v>1130101</v>
      </c>
      <c r="T2025" s="12" t="s">
        <v>63</v>
      </c>
      <c r="U2025" s="13" t="n">
        <v>4531.6</v>
      </c>
      <c r="W2025" s="13" t="n">
        <v>0</v>
      </c>
      <c r="X2025" s="12" t="s">
        <v>1682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IOGURTE AMAZONGURT D</v>
      </c>
      <c r="AC2025" s="1" t="n">
        <v>15352</v>
      </c>
    </row>
    <row r="2026" customFormat="false" ht="45.75" hidden="false" customHeight="true" outlineLevel="0" collapsed="false">
      <c r="A2026" s="10" t="n">
        <v>2</v>
      </c>
      <c r="B2026" s="11" t="n">
        <v>46223</v>
      </c>
      <c r="C2026" s="11" t="n">
        <v>46285</v>
      </c>
      <c r="D2026" s="10" t="n">
        <v>33</v>
      </c>
      <c r="E2026" s="12" t="s">
        <v>305</v>
      </c>
      <c r="F2026" s="10" t="n">
        <v>34</v>
      </c>
      <c r="G2026" s="12" t="s">
        <v>110</v>
      </c>
      <c r="H2026" s="10" t="n">
        <v>2110405</v>
      </c>
      <c r="I2026" s="12" t="s">
        <v>55</v>
      </c>
      <c r="J2026" s="10" t="n">
        <v>1424244</v>
      </c>
      <c r="L2026" s="10" t="n">
        <v>190900</v>
      </c>
      <c r="M2026" s="12" t="s">
        <v>76</v>
      </c>
      <c r="N2026" s="12" t="s">
        <v>50</v>
      </c>
      <c r="P2026" s="10" t="n">
        <v>101</v>
      </c>
      <c r="Q2026" s="12" t="s">
        <v>56</v>
      </c>
      <c r="R2026" s="12" t="s">
        <v>411</v>
      </c>
      <c r="S2026" s="10" t="n">
        <v>4210107</v>
      </c>
      <c r="T2026" s="12" t="s">
        <v>497</v>
      </c>
      <c r="U2026" s="13" t="n">
        <v>138.3</v>
      </c>
      <c r="W2026" s="13" t="n">
        <v>0</v>
      </c>
      <c r="X2026" s="12" t="s">
        <v>1704</v>
      </c>
      <c r="Z2026" s="1" t="str">
        <f aca="false">IF($T2026="","",IFERROR(INDEX('Resumo Grupos'!$AC$3:$AC$200,MATCH($T2026,'Resumo Grupos'!$AB$3:$AB$200,0)),"n/d"))</f>
        <v>Despesa</v>
      </c>
      <c r="AA2026" s="1" t="str">
        <f aca="false">IF($T2026="","",IF(COUNTIF('Resumo Grupos'!$AE$3:$AE$40,$T2026)&gt;0,"NAO","SIM"))</f>
        <v>SIM</v>
      </c>
      <c r="AB2026" s="1"/>
      <c r="AC2026" s="1"/>
    </row>
    <row r="2027" customFormat="false" ht="54.75" hidden="false" customHeight="true" outlineLevel="0" collapsed="false">
      <c r="A2027" s="10" t="n">
        <v>2</v>
      </c>
      <c r="B2027" s="11" t="n">
        <v>46241</v>
      </c>
      <c r="C2027" s="11" t="n">
        <v>46285</v>
      </c>
      <c r="D2027" s="10" t="n">
        <v>10028</v>
      </c>
      <c r="E2027" s="12" t="s">
        <v>495</v>
      </c>
      <c r="F2027" s="10" t="n">
        <v>24</v>
      </c>
      <c r="G2027" s="12" t="s">
        <v>91</v>
      </c>
      <c r="H2027" s="10" t="n">
        <v>2110405</v>
      </c>
      <c r="I2027" s="12" t="s">
        <v>55</v>
      </c>
      <c r="J2027" s="10" t="n">
        <v>1370757</v>
      </c>
      <c r="L2027" s="10" t="n">
        <v>184341</v>
      </c>
      <c r="M2027" s="12" t="s">
        <v>76</v>
      </c>
      <c r="N2027" s="12" t="s">
        <v>50</v>
      </c>
      <c r="P2027" s="10" t="n">
        <v>101</v>
      </c>
      <c r="Q2027" s="12" t="s">
        <v>56</v>
      </c>
      <c r="R2027" s="12" t="s">
        <v>39</v>
      </c>
      <c r="S2027" s="10" t="n">
        <v>4210315</v>
      </c>
      <c r="T2027" s="12" t="s">
        <v>283</v>
      </c>
      <c r="U2027" s="13" t="n">
        <v>595.9</v>
      </c>
      <c r="W2027" s="13" t="n">
        <v>0</v>
      </c>
      <c r="X2027" s="12" t="s">
        <v>496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  <c r="AB2027" s="1"/>
      <c r="AC2027" s="1"/>
    </row>
    <row r="2028" customFormat="false" ht="45.75" hidden="false" customHeight="true" outlineLevel="0" collapsed="false">
      <c r="A2028" s="10" t="n">
        <v>2</v>
      </c>
      <c r="B2028" s="11" t="n">
        <v>46253</v>
      </c>
      <c r="C2028" s="11" t="n">
        <v>46286</v>
      </c>
      <c r="D2028" s="10" t="n">
        <v>616</v>
      </c>
      <c r="E2028" s="12" t="s">
        <v>939</v>
      </c>
      <c r="F2028" s="10" t="n">
        <v>24</v>
      </c>
      <c r="G2028" s="12" t="s">
        <v>91</v>
      </c>
      <c r="H2028" s="10" t="n">
        <v>2110405</v>
      </c>
      <c r="I2028" s="12" t="s">
        <v>55</v>
      </c>
      <c r="J2028" s="10" t="n">
        <v>1572206</v>
      </c>
      <c r="L2028" s="10" t="n">
        <v>214775</v>
      </c>
      <c r="M2028" s="12" t="s">
        <v>36</v>
      </c>
      <c r="N2028" s="12" t="s">
        <v>50</v>
      </c>
      <c r="P2028" s="10" t="n">
        <v>113</v>
      </c>
      <c r="Q2028" s="12" t="s">
        <v>38</v>
      </c>
      <c r="R2028" s="12" t="s">
        <v>62</v>
      </c>
      <c r="S2028" s="10" t="n">
        <v>1130101</v>
      </c>
      <c r="T2028" s="12" t="s">
        <v>63</v>
      </c>
      <c r="U2028" s="13" t="n">
        <v>983.77</v>
      </c>
      <c r="W2028" s="13" t="n">
        <v>0</v>
      </c>
      <c r="X2028" s="12" t="s">
        <v>1573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45.75" hidden="false" customHeight="true" outlineLevel="0" collapsed="false">
      <c r="A2029" s="10" t="n">
        <v>2</v>
      </c>
      <c r="B2029" s="11" t="n">
        <v>46254</v>
      </c>
      <c r="C2029" s="11" t="n">
        <v>46286</v>
      </c>
      <c r="D2029" s="10" t="n">
        <v>10012</v>
      </c>
      <c r="E2029" s="12" t="s">
        <v>176</v>
      </c>
      <c r="F2029" s="10" t="n">
        <v>24</v>
      </c>
      <c r="G2029" s="12" t="s">
        <v>91</v>
      </c>
      <c r="H2029" s="10" t="n">
        <v>2110405</v>
      </c>
      <c r="I2029" s="12" t="s">
        <v>55</v>
      </c>
      <c r="J2029" s="10" t="n">
        <v>1577225</v>
      </c>
      <c r="L2029" s="10" t="n">
        <v>215620</v>
      </c>
      <c r="M2029" s="12" t="s">
        <v>36</v>
      </c>
      <c r="N2029" s="12" t="s">
        <v>50</v>
      </c>
      <c r="P2029" s="10" t="n">
        <v>113</v>
      </c>
      <c r="Q2029" s="12" t="s">
        <v>38</v>
      </c>
      <c r="R2029" s="12" t="s">
        <v>62</v>
      </c>
      <c r="S2029" s="10" t="n">
        <v>1130101</v>
      </c>
      <c r="T2029" s="12" t="s">
        <v>63</v>
      </c>
      <c r="U2029" s="13" t="n">
        <v>521.74</v>
      </c>
      <c r="W2029" s="13" t="n">
        <v>0</v>
      </c>
      <c r="X2029" s="12" t="s">
        <v>1574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SAB PHEBO ODOR90G</v>
      </c>
      <c r="AC2029" s="1" t="n">
        <v>1966312</v>
      </c>
    </row>
    <row r="2030" customFormat="false" ht="36.75" hidden="false" customHeight="true" outlineLevel="0" collapsed="false">
      <c r="A2030" s="10" t="n">
        <v>2</v>
      </c>
      <c r="B2030" s="11" t="n">
        <v>46259</v>
      </c>
      <c r="C2030" s="11" t="n">
        <v>46286</v>
      </c>
      <c r="D2030" s="10" t="n">
        <v>10009</v>
      </c>
      <c r="E2030" s="12" t="s">
        <v>469</v>
      </c>
      <c r="F2030" s="10" t="n">
        <v>24</v>
      </c>
      <c r="G2030" s="12" t="s">
        <v>91</v>
      </c>
      <c r="H2030" s="10" t="n">
        <v>2110405</v>
      </c>
      <c r="I2030" s="12" t="s">
        <v>55</v>
      </c>
      <c r="J2030" s="10" t="n">
        <v>1600247</v>
      </c>
      <c r="L2030" s="10" t="n">
        <v>219128</v>
      </c>
      <c r="M2030" s="12" t="s">
        <v>36</v>
      </c>
      <c r="N2030" s="12" t="s">
        <v>50</v>
      </c>
      <c r="P2030" s="10" t="n">
        <v>113</v>
      </c>
      <c r="Q2030" s="12" t="s">
        <v>38</v>
      </c>
      <c r="R2030" s="12" t="s">
        <v>62</v>
      </c>
      <c r="S2030" s="10" t="n">
        <v>1130101</v>
      </c>
      <c r="T2030" s="12" t="s">
        <v>63</v>
      </c>
      <c r="U2030" s="13" t="n">
        <v>1255.7</v>
      </c>
      <c r="W2030" s="13" t="n">
        <v>0</v>
      </c>
      <c r="X2030" s="12" t="s">
        <v>1705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TALENTO CSTN 85G</v>
      </c>
      <c r="AC2030" s="1" t="n">
        <v>1441731</v>
      </c>
    </row>
    <row r="2031" customFormat="false" ht="36.75" hidden="false" customHeight="true" outlineLevel="0" collapsed="false">
      <c r="A2031" s="10" t="n">
        <v>2</v>
      </c>
      <c r="B2031" s="11" t="n">
        <v>46262</v>
      </c>
      <c r="C2031" s="11" t="n">
        <v>46286</v>
      </c>
      <c r="D2031" s="10" t="n">
        <v>1196</v>
      </c>
      <c r="E2031" s="12" t="s">
        <v>1423</v>
      </c>
      <c r="F2031" s="10" t="n">
        <v>24</v>
      </c>
      <c r="G2031" s="12" t="s">
        <v>91</v>
      </c>
      <c r="H2031" s="10" t="n">
        <v>2110405</v>
      </c>
      <c r="I2031" s="12" t="s">
        <v>55</v>
      </c>
      <c r="J2031" s="10" t="n">
        <v>1614556</v>
      </c>
      <c r="L2031" s="10" t="n">
        <v>221461</v>
      </c>
      <c r="M2031" s="12" t="s">
        <v>36</v>
      </c>
      <c r="N2031" s="12" t="s">
        <v>50</v>
      </c>
      <c r="P2031" s="10" t="n">
        <v>113</v>
      </c>
      <c r="Q2031" s="12" t="s">
        <v>38</v>
      </c>
      <c r="R2031" s="12" t="s">
        <v>62</v>
      </c>
      <c r="S2031" s="10" t="n">
        <v>1130101</v>
      </c>
      <c r="T2031" s="12" t="s">
        <v>63</v>
      </c>
      <c r="U2031" s="13" t="n">
        <v>1213.95</v>
      </c>
      <c r="W2031" s="13" t="n">
        <v>0</v>
      </c>
      <c r="X2031" s="12" t="s">
        <v>1658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CAFÉ RANCHEIRO 250G</v>
      </c>
      <c r="AC2031" s="1" t="n">
        <v>13070</v>
      </c>
    </row>
    <row r="2032" customFormat="false" ht="45.75" hidden="false" customHeight="true" outlineLevel="0" collapsed="false">
      <c r="A2032" s="10" t="n">
        <v>2</v>
      </c>
      <c r="B2032" s="11" t="n">
        <v>46266</v>
      </c>
      <c r="C2032" s="11" t="n">
        <v>46286</v>
      </c>
      <c r="D2032" s="10" t="n">
        <v>794</v>
      </c>
      <c r="E2032" s="12" t="s">
        <v>343</v>
      </c>
      <c r="F2032" s="10" t="n">
        <v>24</v>
      </c>
      <c r="G2032" s="12" t="s">
        <v>91</v>
      </c>
      <c r="H2032" s="10" t="n">
        <v>2110405</v>
      </c>
      <c r="I2032" s="12" t="s">
        <v>55</v>
      </c>
      <c r="J2032" s="10" t="n">
        <v>1633936</v>
      </c>
      <c r="L2032" s="10" t="n">
        <v>224235</v>
      </c>
      <c r="M2032" s="12" t="s">
        <v>36</v>
      </c>
      <c r="N2032" s="12" t="s">
        <v>50</v>
      </c>
      <c r="P2032" s="10" t="n">
        <v>113</v>
      </c>
      <c r="Q2032" s="12" t="s">
        <v>38</v>
      </c>
      <c r="R2032" s="12" t="s">
        <v>70</v>
      </c>
      <c r="S2032" s="10" t="n">
        <v>4210299</v>
      </c>
      <c r="T2032" s="12" t="s">
        <v>127</v>
      </c>
      <c r="U2032" s="13" t="n">
        <v>1332.55</v>
      </c>
      <c r="W2032" s="13" t="n">
        <v>0</v>
      </c>
      <c r="X2032" s="12" t="s">
        <v>1659</v>
      </c>
      <c r="Z2032" s="1" t="str">
        <f aca="false">IF($T2032="","",IFERROR(INDEX('Resumo Grupos'!$AC$3:$AC$200,MATCH($T2032,'Resumo Grupos'!$AB$3:$AB$200,0)),"n/d"))</f>
        <v>Despesa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SACOLA BRC. L. ALIP.</v>
      </c>
      <c r="AC2032" s="1" t="n">
        <v>8802</v>
      </c>
    </row>
    <row r="2033" customFormat="false" ht="36.75" hidden="false" customHeight="true" outlineLevel="0" collapsed="false">
      <c r="A2033" s="10" t="n">
        <v>2</v>
      </c>
      <c r="B2033" s="11" t="n">
        <v>46268</v>
      </c>
      <c r="C2033" s="11" t="n">
        <v>46286</v>
      </c>
      <c r="D2033" s="10" t="n">
        <v>1611</v>
      </c>
      <c r="E2033" s="12" t="s">
        <v>172</v>
      </c>
      <c r="F2033" s="10" t="n">
        <v>24</v>
      </c>
      <c r="G2033" s="12" t="s">
        <v>91</v>
      </c>
      <c r="H2033" s="10" t="n">
        <v>2110405</v>
      </c>
      <c r="I2033" s="12" t="s">
        <v>55</v>
      </c>
      <c r="J2033" s="10" t="n">
        <v>1646253</v>
      </c>
      <c r="L2033" s="10" t="n">
        <v>225904</v>
      </c>
      <c r="M2033" s="12" t="s">
        <v>36</v>
      </c>
      <c r="N2033" s="12" t="s">
        <v>50</v>
      </c>
      <c r="P2033" s="10" t="n">
        <v>113</v>
      </c>
      <c r="Q2033" s="12" t="s">
        <v>38</v>
      </c>
      <c r="R2033" s="12" t="s">
        <v>62</v>
      </c>
      <c r="S2033" s="10" t="n">
        <v>1130101</v>
      </c>
      <c r="T2033" s="12" t="s">
        <v>63</v>
      </c>
      <c r="U2033" s="13" t="n">
        <v>176.57</v>
      </c>
      <c r="W2033" s="13" t="n">
        <v>0</v>
      </c>
      <c r="X2033" s="12" t="s">
        <v>1660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46279</v>
      </c>
      <c r="C2034" s="11" t="n">
        <v>46286</v>
      </c>
      <c r="D2034" s="10" t="n">
        <v>1947</v>
      </c>
      <c r="E2034" s="12" t="s">
        <v>480</v>
      </c>
      <c r="F2034" s="10" t="n">
        <v>34</v>
      </c>
      <c r="G2034" s="12" t="s">
        <v>110</v>
      </c>
      <c r="H2034" s="10" t="n">
        <v>2110405</v>
      </c>
      <c r="I2034" s="12" t="s">
        <v>55</v>
      </c>
      <c r="J2034" s="10" t="n">
        <v>1700974</v>
      </c>
      <c r="L2034" s="10" t="n">
        <v>233361</v>
      </c>
      <c r="M2034" s="12" t="s">
        <v>36</v>
      </c>
      <c r="N2034" s="12" t="s">
        <v>50</v>
      </c>
      <c r="P2034" s="10" t="n">
        <v>101</v>
      </c>
      <c r="Q2034" s="12" t="s">
        <v>56</v>
      </c>
      <c r="R2034" s="12" t="s">
        <v>512</v>
      </c>
      <c r="S2034" s="10" t="n">
        <v>2110707</v>
      </c>
      <c r="T2034" s="12" t="s">
        <v>513</v>
      </c>
      <c r="U2034" s="13" t="n">
        <v>1638.57</v>
      </c>
      <c r="W2034" s="13" t="n">
        <v>0</v>
      </c>
      <c r="X2034" s="12" t="s">
        <v>1706</v>
      </c>
      <c r="Z2034" s="1" t="str">
        <f aca="false">IF($T2034="","",IFERROR(INDEX('Resumo Grupos'!$AC$3:$AC$200,MATCH($T2034,'Resumo Grupos'!$AB$3:$AB$200,0)),"n/d"))</f>
        <v>Impostos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46260</v>
      </c>
      <c r="C2035" s="11" t="n">
        <v>46287</v>
      </c>
      <c r="D2035" s="10" t="n">
        <v>1601</v>
      </c>
      <c r="E2035" s="12" t="s">
        <v>192</v>
      </c>
      <c r="F2035" s="10" t="n">
        <v>24</v>
      </c>
      <c r="G2035" s="12" t="s">
        <v>91</v>
      </c>
      <c r="H2035" s="10" t="n">
        <v>2110405</v>
      </c>
      <c r="I2035" s="12" t="s">
        <v>55</v>
      </c>
      <c r="J2035" s="10" t="n">
        <v>1604000</v>
      </c>
      <c r="L2035" s="10" t="n">
        <v>219688</v>
      </c>
      <c r="M2035" s="12" t="s">
        <v>36</v>
      </c>
      <c r="N2035" s="12" t="s">
        <v>50</v>
      </c>
      <c r="P2035" s="10" t="n">
        <v>113</v>
      </c>
      <c r="Q2035" s="12" t="s">
        <v>38</v>
      </c>
      <c r="R2035" s="12" t="s">
        <v>62</v>
      </c>
      <c r="S2035" s="10" t="n">
        <v>1130101</v>
      </c>
      <c r="T2035" s="12" t="s">
        <v>63</v>
      </c>
      <c r="U2035" s="13" t="n">
        <v>843.65</v>
      </c>
      <c r="W2035" s="13" t="n">
        <v>0</v>
      </c>
      <c r="X2035" s="12" t="s">
        <v>1584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 t="str">
        <f aca="false">IFERROR(INDEX('Mov Entradas (Rel 10497)'!$L:$L,MATCH(AC2035,'Mov Entradas (Rel 10497)'!$I:$I,0)),"nao encontrado")</f>
        <v>HEINZ YELLOW MUSTARD</v>
      </c>
      <c r="AC2035" s="1" t="n">
        <v>866347</v>
      </c>
    </row>
    <row r="2036" customFormat="false" ht="36.75" hidden="false" customHeight="true" outlineLevel="0" collapsed="false">
      <c r="A2036" s="10" t="n">
        <v>2</v>
      </c>
      <c r="B2036" s="11" t="n">
        <v>46260</v>
      </c>
      <c r="C2036" s="11" t="n">
        <v>46287</v>
      </c>
      <c r="D2036" s="10" t="n">
        <v>794</v>
      </c>
      <c r="E2036" s="12" t="s">
        <v>343</v>
      </c>
      <c r="F2036" s="10" t="n">
        <v>24</v>
      </c>
      <c r="G2036" s="12" t="s">
        <v>91</v>
      </c>
      <c r="H2036" s="10" t="n">
        <v>2110405</v>
      </c>
      <c r="I2036" s="12" t="s">
        <v>55</v>
      </c>
      <c r="J2036" s="10" t="n">
        <v>1604329</v>
      </c>
      <c r="L2036" s="10" t="n">
        <v>219752</v>
      </c>
      <c r="M2036" s="12" t="s">
        <v>36</v>
      </c>
      <c r="N2036" s="12" t="s">
        <v>50</v>
      </c>
      <c r="P2036" s="10" t="n">
        <v>113</v>
      </c>
      <c r="Q2036" s="12" t="s">
        <v>38</v>
      </c>
      <c r="R2036" s="12" t="s">
        <v>62</v>
      </c>
      <c r="S2036" s="10" t="n">
        <v>1130101</v>
      </c>
      <c r="T2036" s="12" t="s">
        <v>63</v>
      </c>
      <c r="U2036" s="13" t="n">
        <v>873.08</v>
      </c>
      <c r="W2036" s="13" t="n">
        <v>0</v>
      </c>
      <c r="X2036" s="12" t="s">
        <v>1585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RODO M 30CM CONDOR</v>
      </c>
      <c r="AC2036" s="1" t="n">
        <v>8744</v>
      </c>
    </row>
    <row r="2037" customFormat="false" ht="63.75" hidden="false" customHeight="true" outlineLevel="0" collapsed="false">
      <c r="A2037" s="10" t="n">
        <v>2</v>
      </c>
      <c r="B2037" s="11" t="n">
        <v>46261</v>
      </c>
      <c r="C2037" s="11" t="n">
        <v>46287</v>
      </c>
      <c r="D2037" s="10" t="n">
        <v>1637</v>
      </c>
      <c r="E2037" s="12" t="s">
        <v>870</v>
      </c>
      <c r="F2037" s="10" t="n">
        <v>24</v>
      </c>
      <c r="G2037" s="12" t="s">
        <v>91</v>
      </c>
      <c r="H2037" s="10" t="n">
        <v>2110405</v>
      </c>
      <c r="I2037" s="12" t="s">
        <v>55</v>
      </c>
      <c r="J2037" s="10" t="n">
        <v>1609012</v>
      </c>
      <c r="L2037" s="10" t="n">
        <v>220473</v>
      </c>
      <c r="M2037" s="12" t="s">
        <v>36</v>
      </c>
      <c r="N2037" s="12" t="s">
        <v>50</v>
      </c>
      <c r="P2037" s="10" t="n">
        <v>113</v>
      </c>
      <c r="Q2037" s="12" t="s">
        <v>38</v>
      </c>
      <c r="R2037" s="12" t="s">
        <v>62</v>
      </c>
      <c r="S2037" s="10" t="n">
        <v>1130101</v>
      </c>
      <c r="T2037" s="12" t="s">
        <v>63</v>
      </c>
      <c r="U2037" s="13" t="n">
        <v>942.69</v>
      </c>
      <c r="W2037" s="13" t="n">
        <v>0</v>
      </c>
      <c r="X2037" s="12" t="s">
        <v>1707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 t="str">
        <f aca="false">IFERROR(INDEX('Mov Entradas (Rel 10497)'!$L:$L,MATCH(AC2037,'Mov Entradas (Rel 10497)'!$I:$I,0)),"nao encontrado")</f>
        <v>LEITE NINHO INTEGRAL380G LT</v>
      </c>
      <c r="AC2037" s="1" t="n">
        <v>1925381</v>
      </c>
    </row>
    <row r="2038" customFormat="false" ht="36.75" hidden="false" customHeight="true" outlineLevel="0" collapsed="false">
      <c r="A2038" s="10" t="n">
        <v>2</v>
      </c>
      <c r="B2038" s="11" t="n">
        <v>46269</v>
      </c>
      <c r="C2038" s="11" t="n">
        <v>46287</v>
      </c>
      <c r="D2038" s="10" t="n">
        <v>1672</v>
      </c>
      <c r="E2038" s="12" t="s">
        <v>340</v>
      </c>
      <c r="F2038" s="10" t="n">
        <v>24</v>
      </c>
      <c r="G2038" s="12" t="s">
        <v>91</v>
      </c>
      <c r="H2038" s="10" t="n">
        <v>2110405</v>
      </c>
      <c r="I2038" s="12" t="s">
        <v>55</v>
      </c>
      <c r="J2038" s="10" t="n">
        <v>1651551</v>
      </c>
      <c r="L2038" s="10" t="n">
        <v>226827</v>
      </c>
      <c r="M2038" s="12" t="s">
        <v>36</v>
      </c>
      <c r="N2038" s="12" t="s">
        <v>50</v>
      </c>
      <c r="P2038" s="10" t="n">
        <v>113</v>
      </c>
      <c r="Q2038" s="12" t="s">
        <v>38</v>
      </c>
      <c r="R2038" s="12" t="s">
        <v>62</v>
      </c>
      <c r="S2038" s="10" t="n">
        <v>1130101</v>
      </c>
      <c r="T2038" s="12" t="s">
        <v>63</v>
      </c>
      <c r="U2038" s="13" t="n">
        <v>1917.5</v>
      </c>
      <c r="W2038" s="13" t="n">
        <v>0</v>
      </c>
      <c r="X2038" s="12" t="s">
        <v>1708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 t="str">
        <f aca="false">IFERROR(INDEX('Mov Entradas (Rel 10497)'!$L:$L,MATCH(AC2038,'Mov Entradas (Rel 10497)'!$I:$I,0)),"nao encontrado")</f>
        <v>REFRIG MAGISTRAL 2L</v>
      </c>
      <c r="AC2038" s="1" t="n">
        <v>1440541</v>
      </c>
    </row>
    <row r="2039" customFormat="false" ht="45.75" hidden="false" customHeight="true" outlineLevel="0" collapsed="false">
      <c r="A2039" s="10" t="n">
        <v>2</v>
      </c>
      <c r="B2039" s="11" t="n">
        <v>46273</v>
      </c>
      <c r="C2039" s="11" t="n">
        <v>46287</v>
      </c>
      <c r="D2039" s="10" t="n">
        <v>1734</v>
      </c>
      <c r="E2039" s="12" t="s">
        <v>553</v>
      </c>
      <c r="F2039" s="10" t="n">
        <v>24</v>
      </c>
      <c r="G2039" s="12" t="s">
        <v>91</v>
      </c>
      <c r="H2039" s="10" t="n">
        <v>2110405</v>
      </c>
      <c r="I2039" s="12" t="s">
        <v>55</v>
      </c>
      <c r="J2039" s="10" t="n">
        <v>1673855</v>
      </c>
      <c r="L2039" s="10" t="n">
        <v>229517</v>
      </c>
      <c r="M2039" s="12" t="s">
        <v>36</v>
      </c>
      <c r="N2039" s="12" t="s">
        <v>50</v>
      </c>
      <c r="P2039" s="10" t="n">
        <v>113</v>
      </c>
      <c r="Q2039" s="12" t="s">
        <v>38</v>
      </c>
      <c r="R2039" s="12" t="s">
        <v>62</v>
      </c>
      <c r="S2039" s="10" t="n">
        <v>1130101</v>
      </c>
      <c r="T2039" s="12" t="s">
        <v>63</v>
      </c>
      <c r="U2039" s="13" t="n">
        <v>972.4</v>
      </c>
      <c r="W2039" s="13" t="n">
        <v>0</v>
      </c>
      <c r="X2039" s="12" t="s">
        <v>1709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SORVETE 2 LTS CHOCOL</v>
      </c>
      <c r="AC2039" s="1" t="n">
        <v>259439</v>
      </c>
    </row>
    <row r="2040" customFormat="false" ht="36.75" hidden="false" customHeight="true" outlineLevel="0" collapsed="false">
      <c r="A2040" s="10" t="n">
        <v>2</v>
      </c>
      <c r="B2040" s="11" t="n">
        <v>46274</v>
      </c>
      <c r="C2040" s="11" t="n">
        <v>46287</v>
      </c>
      <c r="D2040" s="10" t="n">
        <v>1667</v>
      </c>
      <c r="E2040" s="12" t="s">
        <v>96</v>
      </c>
      <c r="F2040" s="10" t="n">
        <v>24</v>
      </c>
      <c r="G2040" s="12" t="s">
        <v>91</v>
      </c>
      <c r="H2040" s="10" t="n">
        <v>2110405</v>
      </c>
      <c r="I2040" s="12" t="s">
        <v>55</v>
      </c>
      <c r="J2040" s="10" t="n">
        <v>1676746</v>
      </c>
      <c r="L2040" s="10" t="n">
        <v>229954</v>
      </c>
      <c r="M2040" s="12" t="s">
        <v>36</v>
      </c>
      <c r="N2040" s="12" t="s">
        <v>50</v>
      </c>
      <c r="P2040" s="10" t="n">
        <v>113</v>
      </c>
      <c r="Q2040" s="12" t="s">
        <v>38</v>
      </c>
      <c r="R2040" s="12" t="s">
        <v>62</v>
      </c>
      <c r="S2040" s="10" t="n">
        <v>1130101</v>
      </c>
      <c r="T2040" s="12" t="s">
        <v>63</v>
      </c>
      <c r="U2040" s="13" t="n">
        <v>587.44</v>
      </c>
      <c r="W2040" s="13" t="n">
        <v>0</v>
      </c>
      <c r="X2040" s="12" t="s">
        <v>1710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AG SANIT QUALYBRIL1L</v>
      </c>
      <c r="AC2040" s="1" t="n">
        <v>399726</v>
      </c>
    </row>
    <row r="2041" customFormat="false" ht="54.75" hidden="false" customHeight="true" outlineLevel="0" collapsed="false">
      <c r="A2041" s="10" t="n">
        <v>2</v>
      </c>
      <c r="B2041" s="11" t="n">
        <v>46274</v>
      </c>
      <c r="C2041" s="11" t="n">
        <v>46287</v>
      </c>
      <c r="D2041" s="10" t="n">
        <v>1671</v>
      </c>
      <c r="E2041" s="12" t="s">
        <v>101</v>
      </c>
      <c r="F2041" s="10" t="n">
        <v>24</v>
      </c>
      <c r="G2041" s="12" t="s">
        <v>91</v>
      </c>
      <c r="H2041" s="10" t="n">
        <v>2110405</v>
      </c>
      <c r="I2041" s="12" t="s">
        <v>55</v>
      </c>
      <c r="J2041" s="10" t="n">
        <v>1678494</v>
      </c>
      <c r="L2041" s="10" t="n">
        <v>230275</v>
      </c>
      <c r="M2041" s="12" t="s">
        <v>36</v>
      </c>
      <c r="N2041" s="12" t="s">
        <v>50</v>
      </c>
      <c r="P2041" s="10" t="n">
        <v>113</v>
      </c>
      <c r="Q2041" s="12" t="s">
        <v>38</v>
      </c>
      <c r="R2041" s="12" t="s">
        <v>62</v>
      </c>
      <c r="S2041" s="10" t="n">
        <v>1130101</v>
      </c>
      <c r="T2041" s="12" t="s">
        <v>63</v>
      </c>
      <c r="U2041" s="13" t="n">
        <v>573.28</v>
      </c>
      <c r="W2041" s="13" t="n">
        <v>0</v>
      </c>
      <c r="X2041" s="12" t="s">
        <v>1711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ABS NATURALMEN C/A 8</v>
      </c>
      <c r="AC2041" s="1" t="n">
        <v>591052</v>
      </c>
    </row>
    <row r="2042" customFormat="false" ht="36.75" hidden="false" customHeight="true" outlineLevel="0" collapsed="false">
      <c r="A2042" s="10" t="n">
        <v>2</v>
      </c>
      <c r="B2042" s="11" t="n">
        <v>46244</v>
      </c>
      <c r="C2042" s="11" t="n">
        <v>46288</v>
      </c>
      <c r="D2042" s="10" t="n">
        <v>1789</v>
      </c>
      <c r="E2042" s="12" t="s">
        <v>549</v>
      </c>
      <c r="F2042" s="10" t="n">
        <v>24</v>
      </c>
      <c r="G2042" s="12" t="s">
        <v>91</v>
      </c>
      <c r="H2042" s="10" t="n">
        <v>2110405</v>
      </c>
      <c r="I2042" s="12" t="s">
        <v>55</v>
      </c>
      <c r="J2042" s="10" t="n">
        <v>1529685</v>
      </c>
      <c r="L2042" s="10" t="n">
        <v>208126</v>
      </c>
      <c r="M2042" s="12" t="s">
        <v>36</v>
      </c>
      <c r="N2042" s="12" t="s">
        <v>50</v>
      </c>
      <c r="P2042" s="10" t="n">
        <v>113</v>
      </c>
      <c r="Q2042" s="12" t="s">
        <v>38</v>
      </c>
      <c r="R2042" s="12" t="s">
        <v>411</v>
      </c>
      <c r="S2042" s="10" t="n">
        <v>4210112</v>
      </c>
      <c r="T2042" s="12" t="s">
        <v>550</v>
      </c>
      <c r="U2042" s="13" t="n">
        <v>10413.34</v>
      </c>
      <c r="W2042" s="13" t="n">
        <v>0</v>
      </c>
      <c r="X2042" s="12" t="s">
        <v>1712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0" t="n">
        <v>2</v>
      </c>
      <c r="B2043" s="11" t="n">
        <v>46260</v>
      </c>
      <c r="C2043" s="11" t="n">
        <v>46288</v>
      </c>
      <c r="D2043" s="10" t="n">
        <v>1107</v>
      </c>
      <c r="E2043" s="12" t="s">
        <v>227</v>
      </c>
      <c r="F2043" s="10" t="n">
        <v>24</v>
      </c>
      <c r="G2043" s="12" t="s">
        <v>91</v>
      </c>
      <c r="H2043" s="10" t="n">
        <v>2110405</v>
      </c>
      <c r="I2043" s="12" t="s">
        <v>55</v>
      </c>
      <c r="J2043" s="10" t="n">
        <v>1605200</v>
      </c>
      <c r="L2043" s="10" t="n">
        <v>219910</v>
      </c>
      <c r="M2043" s="12" t="s">
        <v>36</v>
      </c>
      <c r="N2043" s="12" t="s">
        <v>50</v>
      </c>
      <c r="P2043" s="10" t="n">
        <v>113</v>
      </c>
      <c r="Q2043" s="12" t="s">
        <v>38</v>
      </c>
      <c r="R2043" s="12" t="s">
        <v>62</v>
      </c>
      <c r="S2043" s="10" t="n">
        <v>1130101</v>
      </c>
      <c r="T2043" s="12" t="s">
        <v>63</v>
      </c>
      <c r="U2043" s="13" t="n">
        <v>1510.34</v>
      </c>
      <c r="W2043" s="13" t="n">
        <v>0</v>
      </c>
      <c r="X2043" s="12" t="s">
        <v>1607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BOLINHO MORANGO 7308</v>
      </c>
      <c r="AC2043" s="1" t="n">
        <v>447609</v>
      </c>
    </row>
    <row r="2044" customFormat="false" ht="36.75" hidden="false" customHeight="true" outlineLevel="0" collapsed="false">
      <c r="A2044" s="10" t="n">
        <v>2</v>
      </c>
      <c r="B2044" s="11" t="n">
        <v>46269</v>
      </c>
      <c r="C2044" s="11" t="n">
        <v>46288</v>
      </c>
      <c r="D2044" s="10" t="n">
        <v>1613</v>
      </c>
      <c r="E2044" s="12" t="s">
        <v>107</v>
      </c>
      <c r="F2044" s="10" t="n">
        <v>24</v>
      </c>
      <c r="G2044" s="12" t="s">
        <v>91</v>
      </c>
      <c r="H2044" s="10" t="n">
        <v>2110405</v>
      </c>
      <c r="I2044" s="12" t="s">
        <v>55</v>
      </c>
      <c r="J2044" s="10" t="n">
        <v>1653086</v>
      </c>
      <c r="L2044" s="10" t="n">
        <v>227108</v>
      </c>
      <c r="M2044" s="12" t="s">
        <v>36</v>
      </c>
      <c r="N2044" s="12" t="s">
        <v>50</v>
      </c>
      <c r="P2044" s="10" t="n">
        <v>113</v>
      </c>
      <c r="Q2044" s="12" t="s">
        <v>38</v>
      </c>
      <c r="R2044" s="12" t="s">
        <v>62</v>
      </c>
      <c r="S2044" s="10" t="n">
        <v>1130101</v>
      </c>
      <c r="T2044" s="12" t="s">
        <v>63</v>
      </c>
      <c r="U2044" s="13" t="n">
        <v>2295.99</v>
      </c>
      <c r="W2044" s="13" t="n">
        <v>0</v>
      </c>
      <c r="X2044" s="12" t="s">
        <v>1681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COSTELA SUINA KG</v>
      </c>
      <c r="AC2044" s="1" t="n">
        <v>1627324</v>
      </c>
    </row>
    <row r="2045" customFormat="false" ht="54.75" hidden="false" customHeight="true" outlineLevel="0" collapsed="false">
      <c r="A2045" s="10" t="n">
        <v>2</v>
      </c>
      <c r="B2045" s="11" t="n">
        <v>46274</v>
      </c>
      <c r="C2045" s="11" t="n">
        <v>46288</v>
      </c>
      <c r="D2045" s="10" t="n">
        <v>1705</v>
      </c>
      <c r="E2045" s="12" t="s">
        <v>131</v>
      </c>
      <c r="F2045" s="10" t="n">
        <v>24</v>
      </c>
      <c r="G2045" s="12" t="s">
        <v>91</v>
      </c>
      <c r="H2045" s="10" t="n">
        <v>2110405</v>
      </c>
      <c r="I2045" s="12" t="s">
        <v>55</v>
      </c>
      <c r="J2045" s="10" t="n">
        <v>1677099</v>
      </c>
      <c r="L2045" s="10" t="n">
        <v>230038</v>
      </c>
      <c r="M2045" s="12" t="s">
        <v>36</v>
      </c>
      <c r="N2045" s="12" t="s">
        <v>50</v>
      </c>
      <c r="P2045" s="10" t="n">
        <v>113</v>
      </c>
      <c r="Q2045" s="12" t="s">
        <v>38</v>
      </c>
      <c r="R2045" s="12" t="s">
        <v>62</v>
      </c>
      <c r="S2045" s="10" t="n">
        <v>1130101</v>
      </c>
      <c r="T2045" s="12" t="s">
        <v>63</v>
      </c>
      <c r="U2045" s="13" t="n">
        <v>50.85</v>
      </c>
      <c r="W2045" s="13" t="n">
        <v>0</v>
      </c>
      <c r="X2045" s="12" t="s">
        <v>1713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MONSTER ENERGY ENERG</v>
      </c>
      <c r="AC2045" s="1" t="n">
        <v>1281795</v>
      </c>
    </row>
    <row r="2046" customFormat="false" ht="63.75" hidden="false" customHeight="true" outlineLevel="0" collapsed="false">
      <c r="A2046" s="10" t="n">
        <v>2</v>
      </c>
      <c r="B2046" s="11" t="n">
        <v>46274</v>
      </c>
      <c r="C2046" s="11" t="n">
        <v>46288</v>
      </c>
      <c r="D2046" s="10" t="n">
        <v>1705</v>
      </c>
      <c r="E2046" s="12" t="s">
        <v>131</v>
      </c>
      <c r="F2046" s="10" t="n">
        <v>24</v>
      </c>
      <c r="G2046" s="12" t="s">
        <v>91</v>
      </c>
      <c r="H2046" s="10" t="n">
        <v>2110405</v>
      </c>
      <c r="I2046" s="12" t="s">
        <v>55</v>
      </c>
      <c r="J2046" s="10" t="n">
        <v>1677122</v>
      </c>
      <c r="L2046" s="10" t="n">
        <v>230042</v>
      </c>
      <c r="M2046" s="12" t="s">
        <v>36</v>
      </c>
      <c r="N2046" s="12" t="s">
        <v>50</v>
      </c>
      <c r="P2046" s="10" t="n">
        <v>113</v>
      </c>
      <c r="Q2046" s="12" t="s">
        <v>38</v>
      </c>
      <c r="R2046" s="12" t="s">
        <v>62</v>
      </c>
      <c r="S2046" s="10" t="n">
        <v>1130101</v>
      </c>
      <c r="T2046" s="12" t="s">
        <v>63</v>
      </c>
      <c r="U2046" s="13" t="n">
        <v>221.99</v>
      </c>
      <c r="W2046" s="13" t="n">
        <v>0</v>
      </c>
      <c r="X2046" s="12" t="s">
        <v>1714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REFRI. COCA COLA RETORNAVEL 2L</v>
      </c>
      <c r="AC2046" s="1" t="n">
        <v>2029788</v>
      </c>
    </row>
    <row r="2047" customFormat="false" ht="54.75" hidden="false" customHeight="true" outlineLevel="0" collapsed="false">
      <c r="A2047" s="10" t="n">
        <v>2</v>
      </c>
      <c r="B2047" s="11" t="n">
        <v>46274</v>
      </c>
      <c r="C2047" s="11" t="n">
        <v>46288</v>
      </c>
      <c r="D2047" s="10" t="n">
        <v>1705</v>
      </c>
      <c r="E2047" s="12" t="s">
        <v>131</v>
      </c>
      <c r="F2047" s="10" t="n">
        <v>24</v>
      </c>
      <c r="G2047" s="12" t="s">
        <v>91</v>
      </c>
      <c r="H2047" s="10" t="n">
        <v>2110405</v>
      </c>
      <c r="I2047" s="12" t="s">
        <v>55</v>
      </c>
      <c r="J2047" s="10" t="n">
        <v>1677166</v>
      </c>
      <c r="L2047" s="10" t="n">
        <v>230048</v>
      </c>
      <c r="M2047" s="12" t="s">
        <v>36</v>
      </c>
      <c r="N2047" s="12" t="s">
        <v>50</v>
      </c>
      <c r="P2047" s="10" t="n">
        <v>113</v>
      </c>
      <c r="Q2047" s="12" t="s">
        <v>38</v>
      </c>
      <c r="R2047" s="12" t="s">
        <v>62</v>
      </c>
      <c r="S2047" s="10" t="n">
        <v>1130101</v>
      </c>
      <c r="T2047" s="12" t="s">
        <v>63</v>
      </c>
      <c r="U2047" s="13" t="n">
        <v>949.62</v>
      </c>
      <c r="W2047" s="13" t="n">
        <v>0</v>
      </c>
      <c r="X2047" s="12" t="s">
        <v>1715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KAPO UVA 200ML</v>
      </c>
      <c r="AC2047" s="1" t="n">
        <v>1281807</v>
      </c>
    </row>
    <row r="2048" customFormat="false" ht="63.75" hidden="false" customHeight="true" outlineLevel="0" collapsed="false">
      <c r="A2048" s="10" t="n">
        <v>2</v>
      </c>
      <c r="B2048" s="11" t="n">
        <v>46274</v>
      </c>
      <c r="C2048" s="11" t="n">
        <v>46288</v>
      </c>
      <c r="D2048" s="10" t="n">
        <v>1705</v>
      </c>
      <c r="E2048" s="12" t="s">
        <v>131</v>
      </c>
      <c r="F2048" s="10" t="n">
        <v>24</v>
      </c>
      <c r="G2048" s="12" t="s">
        <v>91</v>
      </c>
      <c r="H2048" s="10" t="n">
        <v>2110405</v>
      </c>
      <c r="I2048" s="12" t="s">
        <v>55</v>
      </c>
      <c r="J2048" s="10" t="n">
        <v>1677308</v>
      </c>
      <c r="L2048" s="10" t="n">
        <v>230067</v>
      </c>
      <c r="M2048" s="12" t="s">
        <v>36</v>
      </c>
      <c r="N2048" s="12" t="s">
        <v>50</v>
      </c>
      <c r="P2048" s="10" t="n">
        <v>113</v>
      </c>
      <c r="Q2048" s="12" t="s">
        <v>38</v>
      </c>
      <c r="R2048" s="12" t="s">
        <v>62</v>
      </c>
      <c r="S2048" s="10" t="n">
        <v>1130101</v>
      </c>
      <c r="T2048" s="12" t="s">
        <v>63</v>
      </c>
      <c r="U2048" s="13" t="n">
        <v>630.74</v>
      </c>
      <c r="W2048" s="13" t="n">
        <v>0</v>
      </c>
      <c r="X2048" s="12" t="s">
        <v>1716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POWERADE FRUTA 500ML</v>
      </c>
      <c r="AC2048" s="1" t="n">
        <v>1281791</v>
      </c>
    </row>
    <row r="2049" customFormat="false" ht="63.75" hidden="false" customHeight="true" outlineLevel="0" collapsed="false">
      <c r="A2049" s="10" t="n">
        <v>2</v>
      </c>
      <c r="B2049" s="11" t="n">
        <v>46274</v>
      </c>
      <c r="C2049" s="11" t="n">
        <v>46288</v>
      </c>
      <c r="D2049" s="10" t="n">
        <v>1705</v>
      </c>
      <c r="E2049" s="12" t="s">
        <v>131</v>
      </c>
      <c r="F2049" s="10" t="n">
        <v>24</v>
      </c>
      <c r="G2049" s="12" t="s">
        <v>91</v>
      </c>
      <c r="H2049" s="10" t="n">
        <v>2110405</v>
      </c>
      <c r="I2049" s="12" t="s">
        <v>55</v>
      </c>
      <c r="J2049" s="10" t="n">
        <v>1677411</v>
      </c>
      <c r="L2049" s="10" t="n">
        <v>230075</v>
      </c>
      <c r="M2049" s="12" t="s">
        <v>36</v>
      </c>
      <c r="N2049" s="12" t="s">
        <v>50</v>
      </c>
      <c r="P2049" s="10" t="n">
        <v>113</v>
      </c>
      <c r="Q2049" s="12" t="s">
        <v>38</v>
      </c>
      <c r="R2049" s="12" t="s">
        <v>62</v>
      </c>
      <c r="S2049" s="10" t="n">
        <v>1130101</v>
      </c>
      <c r="T2049" s="12" t="s">
        <v>63</v>
      </c>
      <c r="U2049" s="13" t="n">
        <v>2815.26</v>
      </c>
      <c r="W2049" s="13" t="n">
        <v>0</v>
      </c>
      <c r="X2049" s="12" t="s">
        <v>1717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REFR FANTA UVA 200ML</v>
      </c>
      <c r="AC2049" s="1" t="n">
        <v>2030858</v>
      </c>
    </row>
    <row r="2050" customFormat="false" ht="45.75" hidden="false" customHeight="true" outlineLevel="0" collapsed="false">
      <c r="A2050" s="10" t="n">
        <v>2</v>
      </c>
      <c r="B2050" s="11" t="n">
        <v>46274</v>
      </c>
      <c r="C2050" s="11" t="n">
        <v>46288</v>
      </c>
      <c r="D2050" s="10" t="n">
        <v>1789</v>
      </c>
      <c r="E2050" s="12" t="s">
        <v>549</v>
      </c>
      <c r="F2050" s="10" t="n">
        <v>24</v>
      </c>
      <c r="G2050" s="12" t="s">
        <v>91</v>
      </c>
      <c r="H2050" s="10" t="n">
        <v>2110405</v>
      </c>
      <c r="I2050" s="12" t="s">
        <v>55</v>
      </c>
      <c r="J2050" s="10" t="n">
        <v>1677752</v>
      </c>
      <c r="L2050" s="10" t="n">
        <v>230158</v>
      </c>
      <c r="M2050" s="12" t="s">
        <v>36</v>
      </c>
      <c r="N2050" s="12" t="s">
        <v>50</v>
      </c>
      <c r="P2050" s="10" t="n">
        <v>113</v>
      </c>
      <c r="Q2050" s="12" t="s">
        <v>38</v>
      </c>
      <c r="R2050" s="12" t="s">
        <v>411</v>
      </c>
      <c r="S2050" s="10" t="n">
        <v>4210112</v>
      </c>
      <c r="T2050" s="12" t="s">
        <v>550</v>
      </c>
      <c r="U2050" s="13" t="n">
        <v>118.01</v>
      </c>
      <c r="W2050" s="13" t="n">
        <v>0</v>
      </c>
      <c r="X2050" s="12" t="s">
        <v>1718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54.75" hidden="false" customHeight="true" outlineLevel="0" collapsed="false">
      <c r="A2051" s="10" t="n">
        <v>2</v>
      </c>
      <c r="B2051" s="11" t="n">
        <v>46275</v>
      </c>
      <c r="C2051" s="11" t="n">
        <v>46288</v>
      </c>
      <c r="D2051" s="10" t="n">
        <v>10019</v>
      </c>
      <c r="E2051" s="12" t="s">
        <v>274</v>
      </c>
      <c r="F2051" s="10" t="n">
        <v>24</v>
      </c>
      <c r="G2051" s="12" t="s">
        <v>91</v>
      </c>
      <c r="H2051" s="10" t="n">
        <v>2110405</v>
      </c>
      <c r="I2051" s="12" t="s">
        <v>55</v>
      </c>
      <c r="J2051" s="10" t="n">
        <v>1681636</v>
      </c>
      <c r="L2051" s="10" t="n">
        <v>230738</v>
      </c>
      <c r="M2051" s="12" t="s">
        <v>36</v>
      </c>
      <c r="N2051" s="12" t="s">
        <v>50</v>
      </c>
      <c r="P2051" s="10" t="n">
        <v>113</v>
      </c>
      <c r="Q2051" s="12" t="s">
        <v>38</v>
      </c>
      <c r="R2051" s="12" t="s">
        <v>62</v>
      </c>
      <c r="S2051" s="10" t="n">
        <v>1130101</v>
      </c>
      <c r="T2051" s="12" t="s">
        <v>63</v>
      </c>
      <c r="U2051" s="13" t="n">
        <v>2170.63</v>
      </c>
      <c r="W2051" s="13" t="n">
        <v>0</v>
      </c>
      <c r="X2051" s="12" t="s">
        <v>1684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 t="str">
        <f aca="false">IFERROR(INDEX('Mov Entradas (Rel 10497)'!$L:$L,MATCH(AC2051,'Mov Entradas (Rel 10497)'!$I:$I,0)),"nao encontrado")</f>
        <v>PATINHO BOVINO KG</v>
      </c>
      <c r="AC2051" s="1" t="n">
        <v>33492</v>
      </c>
    </row>
    <row r="2052" customFormat="false" ht="45.75" hidden="false" customHeight="true" outlineLevel="0" collapsed="false">
      <c r="A2052" s="10" t="n">
        <v>2</v>
      </c>
      <c r="B2052" s="11" t="n">
        <v>46275</v>
      </c>
      <c r="C2052" s="11" t="n">
        <v>46288</v>
      </c>
      <c r="D2052" s="10" t="n">
        <v>10019</v>
      </c>
      <c r="E2052" s="12" t="s">
        <v>274</v>
      </c>
      <c r="F2052" s="10" t="n">
        <v>24</v>
      </c>
      <c r="G2052" s="12" t="s">
        <v>91</v>
      </c>
      <c r="H2052" s="10" t="n">
        <v>2110405</v>
      </c>
      <c r="I2052" s="12" t="s">
        <v>55</v>
      </c>
      <c r="J2052" s="10" t="n">
        <v>1681653</v>
      </c>
      <c r="L2052" s="10" t="n">
        <v>230747</v>
      </c>
      <c r="M2052" s="12" t="s">
        <v>36</v>
      </c>
      <c r="N2052" s="12" t="s">
        <v>50</v>
      </c>
      <c r="P2052" s="10" t="n">
        <v>113</v>
      </c>
      <c r="Q2052" s="12" t="s">
        <v>38</v>
      </c>
      <c r="R2052" s="12" t="s">
        <v>62</v>
      </c>
      <c r="S2052" s="10" t="n">
        <v>1130101</v>
      </c>
      <c r="T2052" s="12" t="s">
        <v>63</v>
      </c>
      <c r="U2052" s="13" t="n">
        <v>432.76</v>
      </c>
      <c r="W2052" s="13" t="n">
        <v>0</v>
      </c>
      <c r="X2052" s="12" t="s">
        <v>1685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ALCATRA BOVINA KG</v>
      </c>
      <c r="AC2052" s="1" t="n">
        <v>38204</v>
      </c>
    </row>
    <row r="2053" customFormat="false" ht="45.75" hidden="false" customHeight="true" outlineLevel="0" collapsed="false">
      <c r="A2053" s="10" t="n">
        <v>2</v>
      </c>
      <c r="B2053" s="11" t="n">
        <v>46275</v>
      </c>
      <c r="C2053" s="11" t="n">
        <v>46288</v>
      </c>
      <c r="D2053" s="10" t="n">
        <v>1608</v>
      </c>
      <c r="E2053" s="12" t="s">
        <v>224</v>
      </c>
      <c r="F2053" s="10" t="n">
        <v>24</v>
      </c>
      <c r="G2053" s="12" t="s">
        <v>91</v>
      </c>
      <c r="H2053" s="10" t="n">
        <v>2110405</v>
      </c>
      <c r="I2053" s="12" t="s">
        <v>55</v>
      </c>
      <c r="J2053" s="10" t="n">
        <v>1681684</v>
      </c>
      <c r="L2053" s="10" t="n">
        <v>230751</v>
      </c>
      <c r="M2053" s="12" t="s">
        <v>36</v>
      </c>
      <c r="N2053" s="12" t="s">
        <v>50</v>
      </c>
      <c r="P2053" s="10" t="n">
        <v>113</v>
      </c>
      <c r="Q2053" s="12" t="s">
        <v>38</v>
      </c>
      <c r="R2053" s="12" t="s">
        <v>62</v>
      </c>
      <c r="S2053" s="10" t="n">
        <v>1130101</v>
      </c>
      <c r="T2053" s="12" t="s">
        <v>63</v>
      </c>
      <c r="U2053" s="13" t="n">
        <v>684.67</v>
      </c>
      <c r="W2053" s="13" t="n">
        <v>0</v>
      </c>
      <c r="X2053" s="12" t="s">
        <v>1686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PATE ATUM COQ 170G</v>
      </c>
      <c r="AC2053" s="1" t="n">
        <v>1726308</v>
      </c>
    </row>
    <row r="2054" customFormat="false" ht="27.75" hidden="false" customHeight="true" outlineLevel="0" collapsed="false">
      <c r="A2054" s="10" t="n">
        <v>2</v>
      </c>
      <c r="B2054" s="11" t="n">
        <v>46275</v>
      </c>
      <c r="C2054" s="11" t="n">
        <v>46288</v>
      </c>
      <c r="D2054" s="10" t="n">
        <v>33</v>
      </c>
      <c r="E2054" s="12" t="s">
        <v>305</v>
      </c>
      <c r="F2054" s="10" t="n">
        <v>34</v>
      </c>
      <c r="G2054" s="12" t="s">
        <v>110</v>
      </c>
      <c r="H2054" s="10" t="n">
        <v>2110405</v>
      </c>
      <c r="I2054" s="12" t="s">
        <v>55</v>
      </c>
      <c r="J2054" s="10" t="n">
        <v>1682658</v>
      </c>
      <c r="L2054" s="10" t="n">
        <v>230993</v>
      </c>
      <c r="M2054" s="12" t="s">
        <v>36</v>
      </c>
      <c r="N2054" s="12" t="s">
        <v>50</v>
      </c>
      <c r="P2054" s="10" t="n">
        <v>113</v>
      </c>
      <c r="Q2054" s="12" t="s">
        <v>38</v>
      </c>
      <c r="R2054" s="12" t="s">
        <v>62</v>
      </c>
      <c r="S2054" s="10" t="n">
        <v>1130101</v>
      </c>
      <c r="T2054" s="12" t="s">
        <v>63</v>
      </c>
      <c r="U2054" s="13" t="n">
        <v>781.39</v>
      </c>
      <c r="W2054" s="13" t="n">
        <v>0</v>
      </c>
      <c r="X2054" s="12" t="s">
        <v>423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SUCO FAZENDINHA CITR</v>
      </c>
      <c r="AC2054" s="1" t="n">
        <v>5642</v>
      </c>
    </row>
    <row r="2055" customFormat="false" ht="45.75" hidden="false" customHeight="true" outlineLevel="0" collapsed="false">
      <c r="A2055" s="10" t="n">
        <v>2</v>
      </c>
      <c r="B2055" s="11" t="n">
        <v>46276</v>
      </c>
      <c r="C2055" s="11" t="n">
        <v>46288</v>
      </c>
      <c r="D2055" s="10" t="n">
        <v>1613</v>
      </c>
      <c r="E2055" s="12" t="s">
        <v>107</v>
      </c>
      <c r="F2055" s="10" t="n">
        <v>24</v>
      </c>
      <c r="G2055" s="12" t="s">
        <v>91</v>
      </c>
      <c r="H2055" s="10" t="n">
        <v>2110405</v>
      </c>
      <c r="I2055" s="12" t="s">
        <v>55</v>
      </c>
      <c r="J2055" s="10" t="n">
        <v>1686409</v>
      </c>
      <c r="L2055" s="10" t="n">
        <v>231486</v>
      </c>
      <c r="M2055" s="12" t="s">
        <v>36</v>
      </c>
      <c r="N2055" s="12" t="s">
        <v>50</v>
      </c>
      <c r="P2055" s="10" t="n">
        <v>113</v>
      </c>
      <c r="Q2055" s="12" t="s">
        <v>38</v>
      </c>
      <c r="R2055" s="12" t="s">
        <v>62</v>
      </c>
      <c r="S2055" s="10" t="n">
        <v>1130101</v>
      </c>
      <c r="T2055" s="12" t="s">
        <v>63</v>
      </c>
      <c r="U2055" s="13" t="n">
        <v>478.72</v>
      </c>
      <c r="W2055" s="13" t="n">
        <v>0</v>
      </c>
      <c r="X2055" s="12" t="s">
        <v>1719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CORACAO DE FRANGO KG</v>
      </c>
      <c r="AC2055" s="1" t="n">
        <v>1629386</v>
      </c>
    </row>
    <row r="2056" customFormat="false" ht="54.75" hidden="false" customHeight="true" outlineLevel="0" collapsed="false">
      <c r="A2056" s="10" t="n">
        <v>2</v>
      </c>
      <c r="B2056" s="11" t="n">
        <v>46261</v>
      </c>
      <c r="C2056" s="11" t="n">
        <v>46289</v>
      </c>
      <c r="D2056" s="10" t="n">
        <v>1706</v>
      </c>
      <c r="E2056" s="12" t="s">
        <v>1625</v>
      </c>
      <c r="F2056" s="10" t="n">
        <v>24</v>
      </c>
      <c r="G2056" s="12" t="s">
        <v>91</v>
      </c>
      <c r="H2056" s="10" t="n">
        <v>2110405</v>
      </c>
      <c r="I2056" s="12" t="s">
        <v>55</v>
      </c>
      <c r="J2056" s="10" t="n">
        <v>1608557</v>
      </c>
      <c r="L2056" s="10" t="n">
        <v>220371</v>
      </c>
      <c r="M2056" s="12" t="s">
        <v>36</v>
      </c>
      <c r="N2056" s="12" t="s">
        <v>50</v>
      </c>
      <c r="P2056" s="10" t="n">
        <v>113</v>
      </c>
      <c r="Q2056" s="12" t="s">
        <v>38</v>
      </c>
      <c r="R2056" s="12" t="s">
        <v>62</v>
      </c>
      <c r="S2056" s="10" t="n">
        <v>1130101</v>
      </c>
      <c r="T2056" s="12" t="s">
        <v>63</v>
      </c>
      <c r="U2056" s="13" t="n">
        <v>805.4</v>
      </c>
      <c r="W2056" s="13" t="n">
        <v>0</v>
      </c>
      <c r="X2056" s="12" t="s">
        <v>1626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BATATA PRINGLES ORIGINAL 104G</v>
      </c>
      <c r="AC2056" s="1" t="n">
        <v>206697</v>
      </c>
    </row>
    <row r="2057" customFormat="false" ht="45.75" hidden="false" customHeight="true" outlineLevel="0" collapsed="false">
      <c r="A2057" s="10" t="n">
        <v>2</v>
      </c>
      <c r="B2057" s="11" t="n">
        <v>46268</v>
      </c>
      <c r="C2057" s="11" t="n">
        <v>46289</v>
      </c>
      <c r="D2057" s="10" t="n">
        <v>1666</v>
      </c>
      <c r="E2057" s="12" t="s">
        <v>229</v>
      </c>
      <c r="F2057" s="10" t="n">
        <v>24</v>
      </c>
      <c r="G2057" s="12" t="s">
        <v>91</v>
      </c>
      <c r="H2057" s="10" t="n">
        <v>2110405</v>
      </c>
      <c r="I2057" s="12" t="s">
        <v>55</v>
      </c>
      <c r="J2057" s="10" t="n">
        <v>1647476</v>
      </c>
      <c r="L2057" s="10" t="n">
        <v>226243</v>
      </c>
      <c r="M2057" s="12" t="s">
        <v>36</v>
      </c>
      <c r="N2057" s="12" t="s">
        <v>50</v>
      </c>
      <c r="P2057" s="10" t="n">
        <v>113</v>
      </c>
      <c r="Q2057" s="12" t="s">
        <v>38</v>
      </c>
      <c r="R2057" s="12" t="s">
        <v>62</v>
      </c>
      <c r="S2057" s="10" t="n">
        <v>1130101</v>
      </c>
      <c r="T2057" s="12" t="s">
        <v>63</v>
      </c>
      <c r="U2057" s="13" t="n">
        <v>4761.78</v>
      </c>
      <c r="W2057" s="13" t="n">
        <v>0</v>
      </c>
      <c r="X2057" s="12" t="s">
        <v>1689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ISQUEIRO BIC G</v>
      </c>
      <c r="AC2057" s="1" t="n">
        <v>572518</v>
      </c>
    </row>
    <row r="2058" customFormat="false" ht="45.75" hidden="false" customHeight="true" outlineLevel="0" collapsed="false">
      <c r="A2058" s="10" t="n">
        <v>2</v>
      </c>
      <c r="B2058" s="11" t="n">
        <v>46273</v>
      </c>
      <c r="C2058" s="11" t="n">
        <v>46289</v>
      </c>
      <c r="D2058" s="10" t="n">
        <v>10012</v>
      </c>
      <c r="E2058" s="12" t="s">
        <v>176</v>
      </c>
      <c r="F2058" s="10" t="n">
        <v>24</v>
      </c>
      <c r="G2058" s="12" t="s">
        <v>91</v>
      </c>
      <c r="H2058" s="10" t="n">
        <v>2110405</v>
      </c>
      <c r="I2058" s="12" t="s">
        <v>55</v>
      </c>
      <c r="J2058" s="10" t="n">
        <v>1672887</v>
      </c>
      <c r="L2058" s="10" t="n">
        <v>229362</v>
      </c>
      <c r="M2058" s="12" t="s">
        <v>36</v>
      </c>
      <c r="N2058" s="12" t="s">
        <v>50</v>
      </c>
      <c r="P2058" s="10" t="n">
        <v>113</v>
      </c>
      <c r="Q2058" s="12" t="s">
        <v>38</v>
      </c>
      <c r="R2058" s="12" t="s">
        <v>62</v>
      </c>
      <c r="S2058" s="10" t="n">
        <v>1130101</v>
      </c>
      <c r="T2058" s="12" t="s">
        <v>63</v>
      </c>
      <c r="U2058" s="13" t="n">
        <v>419.38</v>
      </c>
      <c r="W2058" s="13" t="n">
        <v>0</v>
      </c>
      <c r="X2058" s="12" t="s">
        <v>1720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ABS SEMPERLIVRE SUAVE C/ABA -16UN</v>
      </c>
      <c r="AC2058" s="1" t="n">
        <v>1968927</v>
      </c>
    </row>
    <row r="2059" customFormat="false" ht="45.75" hidden="false" customHeight="true" outlineLevel="0" collapsed="false">
      <c r="A2059" s="10" t="n">
        <v>2</v>
      </c>
      <c r="B2059" s="11" t="n">
        <v>46275</v>
      </c>
      <c r="C2059" s="11" t="n">
        <v>46289</v>
      </c>
      <c r="D2059" s="10" t="n">
        <v>1740</v>
      </c>
      <c r="E2059" s="12" t="s">
        <v>462</v>
      </c>
      <c r="F2059" s="10" t="n">
        <v>24</v>
      </c>
      <c r="G2059" s="12" t="s">
        <v>91</v>
      </c>
      <c r="H2059" s="10" t="n">
        <v>2110405</v>
      </c>
      <c r="I2059" s="12" t="s">
        <v>55</v>
      </c>
      <c r="J2059" s="10" t="n">
        <v>1682167</v>
      </c>
      <c r="L2059" s="10" t="n">
        <v>230864</v>
      </c>
      <c r="M2059" s="12" t="s">
        <v>36</v>
      </c>
      <c r="N2059" s="12" t="s">
        <v>50</v>
      </c>
      <c r="P2059" s="10" t="n">
        <v>113</v>
      </c>
      <c r="Q2059" s="12" t="s">
        <v>38</v>
      </c>
      <c r="R2059" s="12" t="s">
        <v>62</v>
      </c>
      <c r="S2059" s="10" t="n">
        <v>1130101</v>
      </c>
      <c r="T2059" s="12" t="s">
        <v>63</v>
      </c>
      <c r="U2059" s="13" t="n">
        <v>458.93</v>
      </c>
      <c r="W2059" s="13" t="n">
        <v>0</v>
      </c>
      <c r="X2059" s="12" t="s">
        <v>1721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IOG BI-CAMADA MGO CO</v>
      </c>
      <c r="AC2059" s="1" t="n">
        <v>1268629</v>
      </c>
    </row>
    <row r="2060" customFormat="false" ht="54.75" hidden="false" customHeight="true" outlineLevel="0" collapsed="false">
      <c r="A2060" s="10" t="n">
        <v>2</v>
      </c>
      <c r="B2060" s="11" t="n">
        <v>46279</v>
      </c>
      <c r="C2060" s="11" t="n">
        <v>46289</v>
      </c>
      <c r="D2060" s="10" t="n">
        <v>1218</v>
      </c>
      <c r="E2060" s="12" t="s">
        <v>659</v>
      </c>
      <c r="F2060" s="10" t="n">
        <v>24</v>
      </c>
      <c r="G2060" s="12" t="s">
        <v>91</v>
      </c>
      <c r="H2060" s="10" t="n">
        <v>2110405</v>
      </c>
      <c r="I2060" s="12" t="s">
        <v>55</v>
      </c>
      <c r="J2060" s="10" t="n">
        <v>1702936</v>
      </c>
      <c r="L2060" s="10" t="n">
        <v>233731</v>
      </c>
      <c r="M2060" s="12" t="s">
        <v>36</v>
      </c>
      <c r="N2060" s="12" t="s">
        <v>50</v>
      </c>
      <c r="P2060" s="10" t="n">
        <v>113</v>
      </c>
      <c r="Q2060" s="12" t="s">
        <v>38</v>
      </c>
      <c r="R2060" s="12" t="s">
        <v>62</v>
      </c>
      <c r="S2060" s="10" t="n">
        <v>1130101</v>
      </c>
      <c r="T2060" s="12" t="s">
        <v>63</v>
      </c>
      <c r="U2060" s="13" t="n">
        <v>803.5</v>
      </c>
      <c r="W2060" s="13" t="n">
        <v>0</v>
      </c>
      <c r="X2060" s="12" t="s">
        <v>1695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nao encontrado</v>
      </c>
      <c r="AC2060" s="1" t="n">
        <v>11105</v>
      </c>
    </row>
    <row r="2061" customFormat="false" ht="45.75" hidden="false" customHeight="true" outlineLevel="0" collapsed="false">
      <c r="A2061" s="10" t="n">
        <v>2</v>
      </c>
      <c r="B2061" s="11" t="n">
        <v>46013</v>
      </c>
      <c r="C2061" s="11" t="n">
        <v>46290</v>
      </c>
      <c r="D2061" s="10" t="n">
        <v>17</v>
      </c>
      <c r="E2061" s="12" t="s">
        <v>490</v>
      </c>
      <c r="F2061" s="10" t="n">
        <v>48</v>
      </c>
      <c r="G2061" s="12" t="s">
        <v>569</v>
      </c>
      <c r="H2061" s="10" t="n">
        <v>2110405</v>
      </c>
      <c r="I2061" s="12" t="s">
        <v>55</v>
      </c>
      <c r="J2061" s="10" t="n">
        <v>660421</v>
      </c>
      <c r="L2061" s="10" t="n">
        <v>86128</v>
      </c>
      <c r="M2061" s="12" t="s">
        <v>1118</v>
      </c>
      <c r="N2061" s="12" t="s">
        <v>50</v>
      </c>
      <c r="P2061" s="10" t="n">
        <v>101</v>
      </c>
      <c r="Q2061" s="12" t="s">
        <v>56</v>
      </c>
      <c r="R2061" s="12" t="s">
        <v>57</v>
      </c>
      <c r="S2061" s="10" t="n">
        <v>4220199</v>
      </c>
      <c r="T2061" s="12" t="s">
        <v>58</v>
      </c>
      <c r="U2061" s="13" t="n">
        <v>362.14</v>
      </c>
      <c r="W2061" s="13" t="n">
        <v>0</v>
      </c>
      <c r="X2061" s="12" t="s">
        <v>571</v>
      </c>
      <c r="Z2061" s="1" t="str">
        <f aca="false">IF($T2061="","",IFERROR(INDEX('Resumo Grupos'!$AC$3:$AC$200,MATCH($T2061,'Resumo Grupos'!$AB$3:$AB$200,0)),"n/d"))</f>
        <v>Pagamentos outros não operacionais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45.75" hidden="false" customHeight="true" outlineLevel="0" collapsed="false">
      <c r="A2062" s="10" t="n">
        <v>2</v>
      </c>
      <c r="B2062" s="11" t="n">
        <v>46029</v>
      </c>
      <c r="C2062" s="11" t="n">
        <v>46290</v>
      </c>
      <c r="D2062" s="10" t="n">
        <v>17</v>
      </c>
      <c r="E2062" s="12" t="s">
        <v>490</v>
      </c>
      <c r="F2062" s="10" t="n">
        <v>48</v>
      </c>
      <c r="G2062" s="12" t="s">
        <v>569</v>
      </c>
      <c r="H2062" s="10" t="n">
        <v>2110405</v>
      </c>
      <c r="I2062" s="12" t="s">
        <v>55</v>
      </c>
      <c r="J2062" s="10" t="n">
        <v>660305</v>
      </c>
      <c r="L2062" s="10" t="n">
        <v>86116</v>
      </c>
      <c r="M2062" s="12" t="s">
        <v>1118</v>
      </c>
      <c r="N2062" s="12" t="s">
        <v>50</v>
      </c>
      <c r="P2062" s="10" t="n">
        <v>101</v>
      </c>
      <c r="Q2062" s="12" t="s">
        <v>56</v>
      </c>
      <c r="R2062" s="12" t="s">
        <v>57</v>
      </c>
      <c r="S2062" s="10" t="n">
        <v>4220199</v>
      </c>
      <c r="T2062" s="12" t="s">
        <v>58</v>
      </c>
      <c r="U2062" s="13" t="n">
        <v>84.03</v>
      </c>
      <c r="W2062" s="13" t="n">
        <v>0</v>
      </c>
      <c r="X2062" s="12" t="s">
        <v>570</v>
      </c>
      <c r="Z2062" s="1" t="str">
        <f aca="false">IF($T2062="","",IFERROR(INDEX('Resumo Grupos'!$AC$3:$AC$200,MATCH($T2062,'Resumo Grupos'!$AB$3:$AB$200,0)),"n/d"))</f>
        <v>Pagamentos outros não operacionais</v>
      </c>
      <c r="AA2062" s="1" t="str">
        <f aca="false">IF($T2062="","",IF(COUNTIF('Resumo Grupos'!$AE$3:$AE$40,$T2062)&gt;0,"NAO","SIM"))</f>
        <v>SIM</v>
      </c>
      <c r="AB2062" s="1"/>
      <c r="AC2062" s="1"/>
    </row>
    <row r="2063" customFormat="false" ht="45.75" hidden="false" customHeight="true" outlineLevel="0" collapsed="false">
      <c r="A2063" s="10" t="n">
        <v>2</v>
      </c>
      <c r="B2063" s="11" t="n">
        <v>46243</v>
      </c>
      <c r="C2063" s="11" t="n">
        <v>46290</v>
      </c>
      <c r="D2063" s="10" t="n">
        <v>17</v>
      </c>
      <c r="E2063" s="12" t="s">
        <v>490</v>
      </c>
      <c r="F2063" s="10" t="n">
        <v>48</v>
      </c>
      <c r="G2063" s="12" t="s">
        <v>569</v>
      </c>
      <c r="H2063" s="10" t="n">
        <v>2110405</v>
      </c>
      <c r="I2063" s="12" t="s">
        <v>55</v>
      </c>
      <c r="J2063" s="10" t="n">
        <v>1551938</v>
      </c>
      <c r="L2063" s="10" t="n">
        <v>211786</v>
      </c>
      <c r="M2063" s="12" t="s">
        <v>88</v>
      </c>
      <c r="N2063" s="12" t="s">
        <v>50</v>
      </c>
      <c r="P2063" s="10" t="n">
        <v>101</v>
      </c>
      <c r="Q2063" s="12" t="s">
        <v>56</v>
      </c>
      <c r="R2063" s="12" t="s">
        <v>57</v>
      </c>
      <c r="S2063" s="10" t="n">
        <v>4220199</v>
      </c>
      <c r="T2063" s="12" t="s">
        <v>58</v>
      </c>
      <c r="U2063" s="13" t="n">
        <v>52.52</v>
      </c>
      <c r="W2063" s="13" t="n">
        <v>0</v>
      </c>
      <c r="X2063" s="12" t="s">
        <v>1722</v>
      </c>
      <c r="Z2063" s="1" t="str">
        <f aca="false">IF($T2063="","",IFERROR(INDEX('Resumo Grupos'!$AC$3:$AC$200,MATCH($T2063,'Resumo Grupos'!$AB$3:$AB$200,0)),"n/d"))</f>
        <v>Pagamentos outros não operacionais</v>
      </c>
      <c r="AA2063" s="1" t="str">
        <f aca="false">IF($T2063="","",IF(COUNTIF('Resumo Grupos'!$AE$3:$AE$40,$T2063)&gt;0,"NAO","SIM"))</f>
        <v>SIM</v>
      </c>
      <c r="AB2063" s="1"/>
      <c r="AC2063" s="1"/>
    </row>
    <row r="2064" customFormat="false" ht="54.75" hidden="false" customHeight="true" outlineLevel="0" collapsed="false">
      <c r="A2064" s="10" t="n">
        <v>2</v>
      </c>
      <c r="B2064" s="11" t="n">
        <v>46256</v>
      </c>
      <c r="C2064" s="11" t="n">
        <v>46290</v>
      </c>
      <c r="D2064" s="10" t="n">
        <v>1782</v>
      </c>
      <c r="E2064" s="12" t="s">
        <v>1723</v>
      </c>
      <c r="F2064" s="10" t="n">
        <v>48</v>
      </c>
      <c r="G2064" s="12" t="s">
        <v>569</v>
      </c>
      <c r="H2064" s="10" t="n">
        <v>2110405</v>
      </c>
      <c r="I2064" s="12" t="s">
        <v>55</v>
      </c>
      <c r="J2064" s="10" t="n">
        <v>1595448</v>
      </c>
      <c r="L2064" s="10" t="n">
        <v>2208</v>
      </c>
      <c r="M2064" s="12" t="s">
        <v>36</v>
      </c>
      <c r="N2064" s="12" t="s">
        <v>50</v>
      </c>
      <c r="P2064" s="10" t="n">
        <v>101</v>
      </c>
      <c r="Q2064" s="12" t="s">
        <v>56</v>
      </c>
      <c r="R2064" s="12" t="s">
        <v>70</v>
      </c>
      <c r="S2064" s="10" t="n">
        <v>4210232</v>
      </c>
      <c r="T2064" s="12" t="s">
        <v>324</v>
      </c>
      <c r="U2064" s="13" t="n">
        <v>79.9</v>
      </c>
      <c r="W2064" s="13" t="n">
        <v>0</v>
      </c>
      <c r="X2064" s="12" t="s">
        <v>1724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  <c r="AB2064" s="1"/>
      <c r="AC2064" s="1"/>
    </row>
    <row r="2065" customFormat="false" ht="36.75" hidden="false" customHeight="true" outlineLevel="0" collapsed="false">
      <c r="A2065" s="10" t="n">
        <v>2</v>
      </c>
      <c r="B2065" s="11" t="n">
        <v>46265</v>
      </c>
      <c r="C2065" s="11" t="n">
        <v>46290</v>
      </c>
      <c r="D2065" s="10" t="n">
        <v>1616</v>
      </c>
      <c r="E2065" s="12" t="s">
        <v>94</v>
      </c>
      <c r="F2065" s="10" t="n">
        <v>24</v>
      </c>
      <c r="G2065" s="12" t="s">
        <v>91</v>
      </c>
      <c r="H2065" s="10" t="n">
        <v>2110405</v>
      </c>
      <c r="I2065" s="12" t="s">
        <v>55</v>
      </c>
      <c r="J2065" s="10" t="n">
        <v>1629541</v>
      </c>
      <c r="L2065" s="10" t="n">
        <v>223546</v>
      </c>
      <c r="M2065" s="12" t="s">
        <v>36</v>
      </c>
      <c r="N2065" s="12" t="s">
        <v>50</v>
      </c>
      <c r="P2065" s="10" t="n">
        <v>113</v>
      </c>
      <c r="Q2065" s="12" t="s">
        <v>38</v>
      </c>
      <c r="R2065" s="12" t="s">
        <v>62</v>
      </c>
      <c r="S2065" s="10" t="n">
        <v>1130101</v>
      </c>
      <c r="T2065" s="12" t="s">
        <v>63</v>
      </c>
      <c r="U2065" s="13" t="n">
        <v>610.19</v>
      </c>
      <c r="W2065" s="13" t="n">
        <v>0</v>
      </c>
      <c r="X2065" s="12" t="s">
        <v>1638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ESPONJA BRILHUS 1UNI</v>
      </c>
      <c r="AC2065" s="1" t="n">
        <v>656817</v>
      </c>
    </row>
    <row r="2066" customFormat="false" ht="54.75" hidden="false" customHeight="true" outlineLevel="0" collapsed="false">
      <c r="A2066" s="10" t="n">
        <v>2</v>
      </c>
      <c r="B2066" s="11" t="n">
        <v>46269</v>
      </c>
      <c r="C2066" s="11" t="n">
        <v>46290</v>
      </c>
      <c r="D2066" s="10" t="n">
        <v>1608</v>
      </c>
      <c r="E2066" s="12" t="s">
        <v>224</v>
      </c>
      <c r="F2066" s="10" t="n">
        <v>24</v>
      </c>
      <c r="G2066" s="12" t="s">
        <v>91</v>
      </c>
      <c r="H2066" s="10" t="n">
        <v>2110405</v>
      </c>
      <c r="I2066" s="12" t="s">
        <v>55</v>
      </c>
      <c r="J2066" s="10" t="n">
        <v>1653005</v>
      </c>
      <c r="L2066" s="10" t="n">
        <v>227090</v>
      </c>
      <c r="M2066" s="12" t="s">
        <v>36</v>
      </c>
      <c r="N2066" s="12" t="s">
        <v>50</v>
      </c>
      <c r="P2066" s="10" t="n">
        <v>113</v>
      </c>
      <c r="Q2066" s="12" t="s">
        <v>38</v>
      </c>
      <c r="R2066" s="12" t="s">
        <v>62</v>
      </c>
      <c r="S2066" s="10" t="n">
        <v>1130101</v>
      </c>
      <c r="T2066" s="12" t="s">
        <v>63</v>
      </c>
      <c r="U2066" s="13" t="n">
        <v>1333.12</v>
      </c>
      <c r="W2066" s="13" t="n">
        <v>0</v>
      </c>
      <c r="X2066" s="12" t="s">
        <v>1696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ACHOC TODDY 200G</v>
      </c>
      <c r="AC2066" s="1" t="n">
        <v>1724435</v>
      </c>
    </row>
    <row r="2067" customFormat="false" ht="54.75" hidden="false" customHeight="true" outlineLevel="0" collapsed="false">
      <c r="A2067" s="10" t="n">
        <v>2</v>
      </c>
      <c r="B2067" s="11" t="n">
        <v>46273</v>
      </c>
      <c r="C2067" s="11" t="n">
        <v>46290</v>
      </c>
      <c r="D2067" s="10" t="n">
        <v>1695</v>
      </c>
      <c r="E2067" s="12" t="s">
        <v>392</v>
      </c>
      <c r="F2067" s="10" t="n">
        <v>24</v>
      </c>
      <c r="G2067" s="12" t="s">
        <v>91</v>
      </c>
      <c r="H2067" s="10" t="n">
        <v>2110405</v>
      </c>
      <c r="I2067" s="12" t="s">
        <v>55</v>
      </c>
      <c r="J2067" s="10" t="n">
        <v>1673938</v>
      </c>
      <c r="L2067" s="10" t="n">
        <v>229540</v>
      </c>
      <c r="M2067" s="12" t="s">
        <v>36</v>
      </c>
      <c r="N2067" s="12" t="s">
        <v>50</v>
      </c>
      <c r="P2067" s="10" t="n">
        <v>113</v>
      </c>
      <c r="Q2067" s="12" t="s">
        <v>38</v>
      </c>
      <c r="R2067" s="12" t="s">
        <v>62</v>
      </c>
      <c r="S2067" s="10" t="n">
        <v>1130101</v>
      </c>
      <c r="T2067" s="12" t="s">
        <v>63</v>
      </c>
      <c r="U2067" s="13" t="n">
        <v>860.5</v>
      </c>
      <c r="W2067" s="13" t="n">
        <v>0</v>
      </c>
      <c r="X2067" s="12" t="s">
        <v>1642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TRIGOLAR C/FERMENTO 1KG</v>
      </c>
      <c r="AC2067" s="1" t="n">
        <v>20278</v>
      </c>
    </row>
    <row r="2068" customFormat="false" ht="54.75" hidden="false" customHeight="true" outlineLevel="0" collapsed="false">
      <c r="A2068" s="10" t="n">
        <v>2</v>
      </c>
      <c r="B2068" s="11" t="n">
        <v>46276</v>
      </c>
      <c r="C2068" s="11" t="n">
        <v>46290</v>
      </c>
      <c r="D2068" s="10" t="n">
        <v>1601</v>
      </c>
      <c r="E2068" s="12" t="s">
        <v>192</v>
      </c>
      <c r="F2068" s="10" t="n">
        <v>24</v>
      </c>
      <c r="G2068" s="12" t="s">
        <v>91</v>
      </c>
      <c r="H2068" s="10" t="n">
        <v>2110405</v>
      </c>
      <c r="I2068" s="12" t="s">
        <v>55</v>
      </c>
      <c r="J2068" s="10" t="n">
        <v>1687576</v>
      </c>
      <c r="L2068" s="10" t="n">
        <v>231750</v>
      </c>
      <c r="M2068" s="12" t="s">
        <v>36</v>
      </c>
      <c r="N2068" s="12" t="s">
        <v>50</v>
      </c>
      <c r="P2068" s="10" t="n">
        <v>113</v>
      </c>
      <c r="Q2068" s="12" t="s">
        <v>38</v>
      </c>
      <c r="R2068" s="12" t="s">
        <v>62</v>
      </c>
      <c r="S2068" s="10" t="n">
        <v>1130101</v>
      </c>
      <c r="T2068" s="12" t="s">
        <v>63</v>
      </c>
      <c r="U2068" s="13" t="n">
        <v>357.22</v>
      </c>
      <c r="W2068" s="13" t="n">
        <v>0</v>
      </c>
      <c r="X2068" s="12" t="s">
        <v>1725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MASSA RICOSA CONCHA</v>
      </c>
      <c r="AC2068" s="1" t="n">
        <v>871154</v>
      </c>
    </row>
    <row r="2069" customFormat="false" ht="45.75" hidden="false" customHeight="true" outlineLevel="0" collapsed="false">
      <c r="A2069" s="10" t="n">
        <v>2</v>
      </c>
      <c r="B2069" s="11" t="n">
        <v>46279</v>
      </c>
      <c r="C2069" s="11" t="n">
        <v>46291</v>
      </c>
      <c r="D2069" s="10" t="n">
        <v>1635</v>
      </c>
      <c r="E2069" s="12" t="s">
        <v>129</v>
      </c>
      <c r="F2069" s="10" t="n">
        <v>24</v>
      </c>
      <c r="G2069" s="12" t="s">
        <v>91</v>
      </c>
      <c r="H2069" s="10" t="n">
        <v>2110405</v>
      </c>
      <c r="I2069" s="12" t="s">
        <v>55</v>
      </c>
      <c r="J2069" s="10" t="n">
        <v>1700945</v>
      </c>
      <c r="L2069" s="10" t="n">
        <v>233355</v>
      </c>
      <c r="M2069" s="12" t="s">
        <v>36</v>
      </c>
      <c r="N2069" s="12" t="s">
        <v>50</v>
      </c>
      <c r="P2069" s="10" t="n">
        <v>113</v>
      </c>
      <c r="Q2069" s="12" t="s">
        <v>38</v>
      </c>
      <c r="R2069" s="12" t="s">
        <v>62</v>
      </c>
      <c r="S2069" s="10" t="n">
        <v>1130101</v>
      </c>
      <c r="T2069" s="12" t="s">
        <v>63</v>
      </c>
      <c r="U2069" s="13" t="n">
        <v>902.13</v>
      </c>
      <c r="W2069" s="13" t="n">
        <v>0</v>
      </c>
      <c r="X2069" s="12" t="s">
        <v>1726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FIGADO BOVINO KG</v>
      </c>
      <c r="AC2069" s="1" t="n">
        <v>5600</v>
      </c>
    </row>
    <row r="2070" customFormat="false" ht="27.75" hidden="false" customHeight="true" outlineLevel="0" collapsed="false">
      <c r="A2070" s="10" t="n">
        <v>2</v>
      </c>
      <c r="B2070" s="11" t="n">
        <v>46023</v>
      </c>
      <c r="C2070" s="11" t="n">
        <v>46293</v>
      </c>
      <c r="D2070" s="10" t="n">
        <v>515</v>
      </c>
      <c r="E2070" s="12" t="s">
        <v>157</v>
      </c>
      <c r="F2070" s="10" t="n">
        <v>34</v>
      </c>
      <c r="G2070" s="12" t="s">
        <v>110</v>
      </c>
      <c r="H2070" s="10" t="n">
        <v>2110405</v>
      </c>
      <c r="I2070" s="12" t="s">
        <v>55</v>
      </c>
      <c r="J2070" s="10" t="n">
        <v>1012266</v>
      </c>
      <c r="L2070" s="10" t="n">
        <v>133812</v>
      </c>
      <c r="M2070" s="12" t="s">
        <v>1118</v>
      </c>
      <c r="N2070" s="12" t="s">
        <v>50</v>
      </c>
      <c r="P2070" s="10" t="n">
        <v>101</v>
      </c>
      <c r="Q2070" s="12" t="s">
        <v>56</v>
      </c>
      <c r="R2070" s="12" t="s">
        <v>333</v>
      </c>
      <c r="S2070" s="10" t="n">
        <v>2110901</v>
      </c>
      <c r="T2070" s="12" t="s">
        <v>334</v>
      </c>
      <c r="U2070" s="13" t="n">
        <v>4168.41</v>
      </c>
      <c r="W2070" s="13" t="n">
        <v>0</v>
      </c>
      <c r="X2070" s="12" t="s">
        <v>1727</v>
      </c>
      <c r="Z2070" s="1" t="str">
        <f aca="false">IF($T2070="","",IFERROR(INDEX('Resumo Grupos'!$AC$3:$AC$200,MATCH($T2070,'Resumo Grupos'!$AB$3:$AB$200,0)),"n/d"))</f>
        <v>Empréstimo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45.75" hidden="false" customHeight="true" outlineLevel="0" collapsed="false">
      <c r="A2071" s="10" t="n">
        <v>2</v>
      </c>
      <c r="B2071" s="11" t="n">
        <v>46262</v>
      </c>
      <c r="C2071" s="11" t="n">
        <v>46293</v>
      </c>
      <c r="D2071" s="10" t="n">
        <v>1196</v>
      </c>
      <c r="E2071" s="12" t="s">
        <v>1423</v>
      </c>
      <c r="F2071" s="10" t="n">
        <v>24</v>
      </c>
      <c r="G2071" s="12" t="s">
        <v>91</v>
      </c>
      <c r="H2071" s="10" t="n">
        <v>2110405</v>
      </c>
      <c r="I2071" s="12" t="s">
        <v>55</v>
      </c>
      <c r="J2071" s="10" t="n">
        <v>1614562</v>
      </c>
      <c r="L2071" s="10" t="n">
        <v>221462</v>
      </c>
      <c r="M2071" s="12" t="s">
        <v>36</v>
      </c>
      <c r="N2071" s="12" t="s">
        <v>50</v>
      </c>
      <c r="P2071" s="10" t="n">
        <v>113</v>
      </c>
      <c r="Q2071" s="12" t="s">
        <v>38</v>
      </c>
      <c r="R2071" s="12" t="s">
        <v>62</v>
      </c>
      <c r="S2071" s="10" t="n">
        <v>1130101</v>
      </c>
      <c r="T2071" s="12" t="s">
        <v>63</v>
      </c>
      <c r="U2071" s="13" t="n">
        <v>1213.96</v>
      </c>
      <c r="W2071" s="13" t="n">
        <v>0</v>
      </c>
      <c r="X2071" s="12" t="s">
        <v>1658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CAFÉ RANCHEIRO 250G</v>
      </c>
      <c r="AC2071" s="1" t="n">
        <v>13070</v>
      </c>
    </row>
    <row r="2072" customFormat="false" ht="54.75" hidden="false" customHeight="true" outlineLevel="0" collapsed="false">
      <c r="A2072" s="10" t="n">
        <v>2</v>
      </c>
      <c r="B2072" s="11" t="n">
        <v>46265</v>
      </c>
      <c r="C2072" s="11" t="n">
        <v>46293</v>
      </c>
      <c r="D2072" s="10" t="n">
        <v>1637</v>
      </c>
      <c r="E2072" s="12" t="s">
        <v>870</v>
      </c>
      <c r="F2072" s="10" t="n">
        <v>24</v>
      </c>
      <c r="G2072" s="12" t="s">
        <v>91</v>
      </c>
      <c r="H2072" s="10" t="n">
        <v>2110405</v>
      </c>
      <c r="I2072" s="12" t="s">
        <v>55</v>
      </c>
      <c r="J2072" s="10" t="n">
        <v>1629204</v>
      </c>
      <c r="L2072" s="10" t="n">
        <v>223450</v>
      </c>
      <c r="M2072" s="12" t="s">
        <v>36</v>
      </c>
      <c r="N2072" s="12" t="s">
        <v>50</v>
      </c>
      <c r="P2072" s="10" t="n">
        <v>113</v>
      </c>
      <c r="Q2072" s="12" t="s">
        <v>38</v>
      </c>
      <c r="R2072" s="12" t="s">
        <v>62</v>
      </c>
      <c r="S2072" s="10" t="n">
        <v>1130101</v>
      </c>
      <c r="T2072" s="12" t="s">
        <v>63</v>
      </c>
      <c r="U2072" s="13" t="n">
        <v>1348.29</v>
      </c>
      <c r="W2072" s="13" t="n">
        <v>0</v>
      </c>
      <c r="X2072" s="12" t="s">
        <v>1728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LEITE NINHO INTEGRAL380G LT</v>
      </c>
      <c r="AC2072" s="1" t="n">
        <v>1927745</v>
      </c>
    </row>
    <row r="2073" customFormat="false" ht="45.75" hidden="false" customHeight="true" outlineLevel="0" collapsed="false">
      <c r="A2073" s="10" t="n">
        <v>2</v>
      </c>
      <c r="B2073" s="11" t="n">
        <v>46266</v>
      </c>
      <c r="C2073" s="11" t="n">
        <v>46293</v>
      </c>
      <c r="D2073" s="10" t="n">
        <v>794</v>
      </c>
      <c r="E2073" s="12" t="s">
        <v>343</v>
      </c>
      <c r="F2073" s="10" t="n">
        <v>24</v>
      </c>
      <c r="G2073" s="12" t="s">
        <v>91</v>
      </c>
      <c r="H2073" s="10" t="n">
        <v>2110405</v>
      </c>
      <c r="I2073" s="12" t="s">
        <v>55</v>
      </c>
      <c r="J2073" s="10" t="n">
        <v>1633937</v>
      </c>
      <c r="L2073" s="10" t="n">
        <v>224236</v>
      </c>
      <c r="M2073" s="12" t="s">
        <v>36</v>
      </c>
      <c r="N2073" s="12" t="s">
        <v>50</v>
      </c>
      <c r="P2073" s="10" t="n">
        <v>113</v>
      </c>
      <c r="Q2073" s="12" t="s">
        <v>38</v>
      </c>
      <c r="R2073" s="12" t="s">
        <v>70</v>
      </c>
      <c r="S2073" s="10" t="n">
        <v>4210299</v>
      </c>
      <c r="T2073" s="12" t="s">
        <v>127</v>
      </c>
      <c r="U2073" s="13" t="n">
        <v>1332.55</v>
      </c>
      <c r="W2073" s="13" t="n">
        <v>0</v>
      </c>
      <c r="X2073" s="12" t="s">
        <v>1659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SACOLA BRC. L. ALIP.</v>
      </c>
      <c r="AC2073" s="1" t="n">
        <v>8802</v>
      </c>
    </row>
    <row r="2074" customFormat="false" ht="45.75" hidden="false" customHeight="true" outlineLevel="0" collapsed="false">
      <c r="A2074" s="10" t="n">
        <v>2</v>
      </c>
      <c r="B2074" s="11" t="n">
        <v>46268</v>
      </c>
      <c r="C2074" s="11" t="n">
        <v>46293</v>
      </c>
      <c r="D2074" s="10" t="n">
        <v>1611</v>
      </c>
      <c r="E2074" s="12" t="s">
        <v>172</v>
      </c>
      <c r="F2074" s="10" t="n">
        <v>24</v>
      </c>
      <c r="G2074" s="12" t="s">
        <v>91</v>
      </c>
      <c r="H2074" s="10" t="n">
        <v>2110101</v>
      </c>
      <c r="I2074" s="12" t="s">
        <v>48</v>
      </c>
      <c r="J2074" s="10" t="n">
        <v>1646259</v>
      </c>
      <c r="L2074" s="10" t="n">
        <v>225906</v>
      </c>
      <c r="M2074" s="12" t="s">
        <v>36</v>
      </c>
      <c r="N2074" s="12" t="s">
        <v>50</v>
      </c>
      <c r="P2074" s="10" t="n">
        <v>113</v>
      </c>
      <c r="Q2074" s="12" t="s">
        <v>38</v>
      </c>
      <c r="R2074" s="12" t="s">
        <v>62</v>
      </c>
      <c r="S2074" s="10" t="n">
        <v>1130101</v>
      </c>
      <c r="T2074" s="12" t="s">
        <v>63</v>
      </c>
      <c r="U2074" s="13" t="n">
        <v>176.57</v>
      </c>
      <c r="W2074" s="13" t="n">
        <v>0</v>
      </c>
      <c r="X2074" s="12" t="s">
        <v>1660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45.75" hidden="false" customHeight="true" outlineLevel="0" collapsed="false">
      <c r="A2075" s="10" t="n">
        <v>2</v>
      </c>
      <c r="B2075" s="11" t="n">
        <v>46279</v>
      </c>
      <c r="C2075" s="11" t="n">
        <v>46293</v>
      </c>
      <c r="D2075" s="10" t="n">
        <v>10009</v>
      </c>
      <c r="E2075" s="12" t="s">
        <v>469</v>
      </c>
      <c r="F2075" s="10" t="n">
        <v>24</v>
      </c>
      <c r="G2075" s="12" t="s">
        <v>91</v>
      </c>
      <c r="H2075" s="10" t="n">
        <v>2110405</v>
      </c>
      <c r="I2075" s="12" t="s">
        <v>55</v>
      </c>
      <c r="J2075" s="10" t="n">
        <v>1702490</v>
      </c>
      <c r="L2075" s="10" t="n">
        <v>233653</v>
      </c>
      <c r="M2075" s="12" t="s">
        <v>36</v>
      </c>
      <c r="N2075" s="12" t="s">
        <v>50</v>
      </c>
      <c r="P2075" s="10" t="n">
        <v>113</v>
      </c>
      <c r="Q2075" s="12" t="s">
        <v>38</v>
      </c>
      <c r="R2075" s="12" t="s">
        <v>62</v>
      </c>
      <c r="S2075" s="10" t="n">
        <v>1130101</v>
      </c>
      <c r="T2075" s="12" t="s">
        <v>63</v>
      </c>
      <c r="U2075" s="13" t="n">
        <v>782.78</v>
      </c>
      <c r="W2075" s="13" t="n">
        <v>0</v>
      </c>
      <c r="X2075" s="12" t="s">
        <v>1729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LEIT MOCA LATA 395G</v>
      </c>
      <c r="AC2075" s="1" t="n">
        <v>1449042</v>
      </c>
    </row>
    <row r="2076" customFormat="false" ht="54.75" hidden="false" customHeight="true" outlineLevel="0" collapsed="false">
      <c r="A2076" s="10" t="n">
        <v>2</v>
      </c>
      <c r="B2076" s="11" t="n">
        <v>46279</v>
      </c>
      <c r="C2076" s="11" t="n">
        <v>46293</v>
      </c>
      <c r="D2076" s="10" t="n">
        <v>1643</v>
      </c>
      <c r="E2076" s="12" t="s">
        <v>198</v>
      </c>
      <c r="F2076" s="10" t="n">
        <v>24</v>
      </c>
      <c r="G2076" s="12" t="s">
        <v>91</v>
      </c>
      <c r="H2076" s="10" t="n">
        <v>2110405</v>
      </c>
      <c r="I2076" s="12" t="s">
        <v>55</v>
      </c>
      <c r="J2076" s="10" t="n">
        <v>1702644</v>
      </c>
      <c r="L2076" s="10" t="n">
        <v>233670</v>
      </c>
      <c r="M2076" s="12" t="s">
        <v>36</v>
      </c>
      <c r="N2076" s="12" t="s">
        <v>50</v>
      </c>
      <c r="P2076" s="10" t="n">
        <v>113</v>
      </c>
      <c r="Q2076" s="12" t="s">
        <v>38</v>
      </c>
      <c r="R2076" s="12" t="s">
        <v>62</v>
      </c>
      <c r="S2076" s="10" t="n">
        <v>1130101</v>
      </c>
      <c r="T2076" s="12" t="s">
        <v>63</v>
      </c>
      <c r="U2076" s="13" t="n">
        <v>228</v>
      </c>
      <c r="W2076" s="13" t="n">
        <v>0</v>
      </c>
      <c r="X2076" s="12" t="s">
        <v>1730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COCADA CASMORENINH</v>
      </c>
      <c r="AC2076" s="1" t="n">
        <v>11011</v>
      </c>
    </row>
    <row r="2077" customFormat="false" ht="36.75" hidden="false" customHeight="true" outlineLevel="0" collapsed="false">
      <c r="A2077" s="10" t="n">
        <v>2</v>
      </c>
      <c r="B2077" s="11" t="n">
        <v>46260</v>
      </c>
      <c r="C2077" s="11" t="n">
        <v>46294</v>
      </c>
      <c r="D2077" s="10" t="n">
        <v>1390</v>
      </c>
      <c r="E2077" s="12" t="s">
        <v>1731</v>
      </c>
      <c r="F2077" s="10" t="n">
        <v>24</v>
      </c>
      <c r="G2077" s="12" t="s">
        <v>91</v>
      </c>
      <c r="H2077" s="10" t="n">
        <v>2110405</v>
      </c>
      <c r="I2077" s="12" t="s">
        <v>55</v>
      </c>
      <c r="J2077" s="10" t="n">
        <v>1603783</v>
      </c>
      <c r="L2077" s="10" t="n">
        <v>219644</v>
      </c>
      <c r="M2077" s="12" t="s">
        <v>36</v>
      </c>
      <c r="N2077" s="12" t="s">
        <v>50</v>
      </c>
      <c r="P2077" s="10" t="n">
        <v>113</v>
      </c>
      <c r="Q2077" s="12" t="s">
        <v>38</v>
      </c>
      <c r="R2077" s="12" t="s">
        <v>62</v>
      </c>
      <c r="S2077" s="10" t="n">
        <v>1130101</v>
      </c>
      <c r="T2077" s="12" t="s">
        <v>63</v>
      </c>
      <c r="U2077" s="13" t="n">
        <v>348.18</v>
      </c>
      <c r="W2077" s="13" t="n">
        <v>0</v>
      </c>
      <c r="X2077" s="12" t="s">
        <v>1732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LOLLIPOP DONUTS SORTIDOS 15G</v>
      </c>
      <c r="AC2077" s="1" t="n">
        <v>7287</v>
      </c>
    </row>
    <row r="2078" customFormat="false" ht="54.75" hidden="false" customHeight="true" outlineLevel="0" collapsed="false">
      <c r="A2078" s="10" t="n">
        <v>2</v>
      </c>
      <c r="B2078" s="11" t="n">
        <v>46260</v>
      </c>
      <c r="C2078" s="11" t="n">
        <v>46294</v>
      </c>
      <c r="D2078" s="10" t="n">
        <v>794</v>
      </c>
      <c r="E2078" s="12" t="s">
        <v>343</v>
      </c>
      <c r="F2078" s="10" t="n">
        <v>24</v>
      </c>
      <c r="G2078" s="12" t="s">
        <v>91</v>
      </c>
      <c r="H2078" s="10" t="n">
        <v>2110405</v>
      </c>
      <c r="I2078" s="12" t="s">
        <v>55</v>
      </c>
      <c r="J2078" s="10" t="n">
        <v>1604332</v>
      </c>
      <c r="L2078" s="10" t="n">
        <v>219753</v>
      </c>
      <c r="M2078" s="12" t="s">
        <v>36</v>
      </c>
      <c r="N2078" s="12" t="s">
        <v>50</v>
      </c>
      <c r="P2078" s="10" t="n">
        <v>113</v>
      </c>
      <c r="Q2078" s="12" t="s">
        <v>38</v>
      </c>
      <c r="R2078" s="12" t="s">
        <v>62</v>
      </c>
      <c r="S2078" s="10" t="n">
        <v>1130101</v>
      </c>
      <c r="T2078" s="12" t="s">
        <v>63</v>
      </c>
      <c r="U2078" s="13" t="n">
        <v>873.06</v>
      </c>
      <c r="W2078" s="13" t="n">
        <v>0</v>
      </c>
      <c r="X2078" s="12" t="s">
        <v>1585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RODO M 30CM CONDOR</v>
      </c>
      <c r="AC2078" s="1" t="n">
        <v>8744</v>
      </c>
    </row>
    <row r="2079" customFormat="false" ht="54.75" hidden="false" customHeight="true" outlineLevel="0" collapsed="false">
      <c r="A2079" s="10" t="n">
        <v>2</v>
      </c>
      <c r="B2079" s="11" t="n">
        <v>46279</v>
      </c>
      <c r="C2079" s="11" t="n">
        <v>46294</v>
      </c>
      <c r="D2079" s="10" t="n">
        <v>1705</v>
      </c>
      <c r="E2079" s="12" t="s">
        <v>131</v>
      </c>
      <c r="F2079" s="10" t="n">
        <v>24</v>
      </c>
      <c r="G2079" s="12" t="s">
        <v>91</v>
      </c>
      <c r="H2079" s="10" t="n">
        <v>2110405</v>
      </c>
      <c r="I2079" s="12" t="s">
        <v>55</v>
      </c>
      <c r="J2079" s="10" t="n">
        <v>1702765</v>
      </c>
      <c r="L2079" s="10" t="n">
        <v>233698</v>
      </c>
      <c r="M2079" s="12" t="s">
        <v>36</v>
      </c>
      <c r="N2079" s="12" t="s">
        <v>50</v>
      </c>
      <c r="P2079" s="10" t="n">
        <v>113</v>
      </c>
      <c r="Q2079" s="12" t="s">
        <v>38</v>
      </c>
      <c r="R2079" s="12" t="s">
        <v>62</v>
      </c>
      <c r="S2079" s="10" t="n">
        <v>1130101</v>
      </c>
      <c r="T2079" s="12" t="s">
        <v>63</v>
      </c>
      <c r="U2079" s="13" t="n">
        <v>47.37</v>
      </c>
      <c r="W2079" s="13" t="n">
        <v>0</v>
      </c>
      <c r="X2079" s="12" t="s">
        <v>1733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SUC DEL VALLE LAR 1L</v>
      </c>
      <c r="AC2079" s="1" t="n">
        <v>1288685</v>
      </c>
    </row>
    <row r="2080" customFormat="false" ht="45.75" hidden="false" customHeight="true" outlineLevel="0" collapsed="false">
      <c r="A2080" s="10" t="n">
        <v>2</v>
      </c>
      <c r="B2080" s="11" t="n">
        <v>46274</v>
      </c>
      <c r="C2080" s="11" t="n">
        <v>46294</v>
      </c>
      <c r="D2080" s="10" t="n">
        <v>1667</v>
      </c>
      <c r="E2080" s="12" t="s">
        <v>96</v>
      </c>
      <c r="F2080" s="10" t="n">
        <v>24</v>
      </c>
      <c r="G2080" s="12" t="s">
        <v>91</v>
      </c>
      <c r="H2080" s="10" t="n">
        <v>2110405</v>
      </c>
      <c r="I2080" s="12" t="s">
        <v>55</v>
      </c>
      <c r="J2080" s="10" t="n">
        <v>1676753</v>
      </c>
      <c r="L2080" s="10" t="n">
        <v>229956</v>
      </c>
      <c r="M2080" s="12" t="s">
        <v>36</v>
      </c>
      <c r="N2080" s="12" t="s">
        <v>50</v>
      </c>
      <c r="P2080" s="10" t="n">
        <v>113</v>
      </c>
      <c r="Q2080" s="12" t="s">
        <v>38</v>
      </c>
      <c r="R2080" s="12" t="s">
        <v>62</v>
      </c>
      <c r="S2080" s="10" t="n">
        <v>1130101</v>
      </c>
      <c r="T2080" s="12" t="s">
        <v>63</v>
      </c>
      <c r="U2080" s="13" t="n">
        <v>587.44</v>
      </c>
      <c r="W2080" s="13" t="n">
        <v>0</v>
      </c>
      <c r="X2080" s="12" t="s">
        <v>1710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AG SANIT QUALYBRIL1L</v>
      </c>
      <c r="AC2080" s="1" t="n">
        <v>399726</v>
      </c>
    </row>
    <row r="2081" customFormat="false" ht="27.75" hidden="false" customHeight="true" outlineLevel="0" collapsed="false">
      <c r="A2081" s="10" t="n">
        <v>2</v>
      </c>
      <c r="B2081" s="11" t="n">
        <v>46274</v>
      </c>
      <c r="C2081" s="11" t="n">
        <v>46294</v>
      </c>
      <c r="D2081" s="10" t="n">
        <v>1671</v>
      </c>
      <c r="E2081" s="12" t="s">
        <v>101</v>
      </c>
      <c r="F2081" s="10" t="n">
        <v>24</v>
      </c>
      <c r="G2081" s="12" t="s">
        <v>91</v>
      </c>
      <c r="H2081" s="10" t="n">
        <v>2110405</v>
      </c>
      <c r="I2081" s="12" t="s">
        <v>55</v>
      </c>
      <c r="J2081" s="10" t="n">
        <v>1678510</v>
      </c>
      <c r="L2081" s="10" t="n">
        <v>230277</v>
      </c>
      <c r="M2081" s="12" t="s">
        <v>36</v>
      </c>
      <c r="N2081" s="12" t="s">
        <v>50</v>
      </c>
      <c r="P2081" s="10" t="n">
        <v>113</v>
      </c>
      <c r="Q2081" s="12" t="s">
        <v>38</v>
      </c>
      <c r="R2081" s="12" t="s">
        <v>62</v>
      </c>
      <c r="S2081" s="10" t="n">
        <v>1130101</v>
      </c>
      <c r="T2081" s="12" t="s">
        <v>63</v>
      </c>
      <c r="U2081" s="13" t="n">
        <v>575.27</v>
      </c>
      <c r="W2081" s="13" t="n">
        <v>0</v>
      </c>
      <c r="X2081" s="12" t="s">
        <v>1711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ABS NATURALMEN C/A 8</v>
      </c>
      <c r="AC2081" s="1" t="n">
        <v>591052</v>
      </c>
    </row>
    <row r="2082" customFormat="false" ht="45.75" hidden="false" customHeight="true" outlineLevel="0" collapsed="false">
      <c r="A2082" s="10" t="n">
        <v>2</v>
      </c>
      <c r="B2082" s="11" t="n">
        <v>46276</v>
      </c>
      <c r="C2082" s="11" t="n">
        <v>46294</v>
      </c>
      <c r="D2082" s="10" t="n">
        <v>1217</v>
      </c>
      <c r="E2082" s="12" t="s">
        <v>781</v>
      </c>
      <c r="F2082" s="10" t="n">
        <v>24</v>
      </c>
      <c r="G2082" s="12" t="s">
        <v>91</v>
      </c>
      <c r="H2082" s="10" t="n">
        <v>2110405</v>
      </c>
      <c r="I2082" s="12" t="s">
        <v>55</v>
      </c>
      <c r="J2082" s="10" t="n">
        <v>1687686</v>
      </c>
      <c r="L2082" s="10" t="n">
        <v>231762</v>
      </c>
      <c r="M2082" s="12" t="s">
        <v>36</v>
      </c>
      <c r="N2082" s="12" t="s">
        <v>50</v>
      </c>
      <c r="P2082" s="10" t="n">
        <v>113</v>
      </c>
      <c r="Q2082" s="12" t="s">
        <v>38</v>
      </c>
      <c r="R2082" s="12" t="s">
        <v>62</v>
      </c>
      <c r="S2082" s="10" t="n">
        <v>1130101</v>
      </c>
      <c r="T2082" s="12" t="s">
        <v>63</v>
      </c>
      <c r="U2082" s="13" t="n">
        <v>793.47</v>
      </c>
      <c r="W2082" s="13" t="n">
        <v>0</v>
      </c>
      <c r="X2082" s="12" t="s">
        <v>1703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CORANTE XZ.PRETO</v>
      </c>
      <c r="AC2082" s="1" t="n">
        <v>5521</v>
      </c>
    </row>
    <row r="2083" customFormat="false" ht="54.75" hidden="false" customHeight="true" outlineLevel="0" collapsed="false">
      <c r="A2083" s="10" t="n">
        <v>2</v>
      </c>
      <c r="B2083" s="11" t="n">
        <v>46279</v>
      </c>
      <c r="C2083" s="11" t="n">
        <v>46294</v>
      </c>
      <c r="D2083" s="10" t="n">
        <v>1705</v>
      </c>
      <c r="E2083" s="12" t="s">
        <v>131</v>
      </c>
      <c r="F2083" s="10" t="n">
        <v>24</v>
      </c>
      <c r="G2083" s="12" t="s">
        <v>91</v>
      </c>
      <c r="H2083" s="10" t="n">
        <v>2110405</v>
      </c>
      <c r="I2083" s="12" t="s">
        <v>55</v>
      </c>
      <c r="J2083" s="10" t="n">
        <v>1702787</v>
      </c>
      <c r="L2083" s="10" t="n">
        <v>233703</v>
      </c>
      <c r="M2083" s="12" t="s">
        <v>36</v>
      </c>
      <c r="N2083" s="12" t="s">
        <v>50</v>
      </c>
      <c r="P2083" s="10" t="n">
        <v>113</v>
      </c>
      <c r="Q2083" s="12" t="s">
        <v>38</v>
      </c>
      <c r="R2083" s="12" t="s">
        <v>62</v>
      </c>
      <c r="S2083" s="10" t="n">
        <v>1130101</v>
      </c>
      <c r="T2083" s="12" t="s">
        <v>63</v>
      </c>
      <c r="U2083" s="13" t="n">
        <v>29.85</v>
      </c>
      <c r="W2083" s="13" t="n">
        <v>0</v>
      </c>
      <c r="X2083" s="12" t="s">
        <v>1734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DEL VALE FRUT LARANJ</v>
      </c>
      <c r="AC2083" s="1" t="n">
        <v>2039865</v>
      </c>
    </row>
    <row r="2084" customFormat="false" ht="54.75" hidden="false" customHeight="true" outlineLevel="0" collapsed="false">
      <c r="A2084" s="10" t="n">
        <v>2</v>
      </c>
      <c r="B2084" s="11" t="n">
        <v>46279</v>
      </c>
      <c r="C2084" s="11" t="n">
        <v>46294</v>
      </c>
      <c r="D2084" s="10" t="n">
        <v>1705</v>
      </c>
      <c r="E2084" s="12" t="s">
        <v>131</v>
      </c>
      <c r="F2084" s="10" t="n">
        <v>24</v>
      </c>
      <c r="G2084" s="12" t="s">
        <v>91</v>
      </c>
      <c r="H2084" s="10" t="n">
        <v>2110405</v>
      </c>
      <c r="I2084" s="12" t="s">
        <v>55</v>
      </c>
      <c r="J2084" s="10" t="n">
        <v>1702803</v>
      </c>
      <c r="L2084" s="10" t="n">
        <v>233706</v>
      </c>
      <c r="M2084" s="12" t="s">
        <v>36</v>
      </c>
      <c r="N2084" s="12" t="s">
        <v>50</v>
      </c>
      <c r="P2084" s="10" t="n">
        <v>113</v>
      </c>
      <c r="Q2084" s="12" t="s">
        <v>38</v>
      </c>
      <c r="R2084" s="12" t="s">
        <v>62</v>
      </c>
      <c r="S2084" s="10" t="n">
        <v>1130101</v>
      </c>
      <c r="T2084" s="12" t="s">
        <v>63</v>
      </c>
      <c r="U2084" s="13" t="n">
        <v>317.58</v>
      </c>
      <c r="W2084" s="13" t="n">
        <v>0</v>
      </c>
      <c r="X2084" s="12" t="s">
        <v>1735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REFRI. COCA COLA ORI</v>
      </c>
      <c r="AC2084" s="1" t="n">
        <v>2039974</v>
      </c>
    </row>
    <row r="2085" customFormat="false" ht="45.75" hidden="false" customHeight="true" outlineLevel="0" collapsed="false">
      <c r="A2085" s="10" t="n">
        <v>2</v>
      </c>
      <c r="B2085" s="11" t="n">
        <v>46279</v>
      </c>
      <c r="C2085" s="11" t="n">
        <v>46294</v>
      </c>
      <c r="D2085" s="10" t="n">
        <v>1705</v>
      </c>
      <c r="E2085" s="12" t="s">
        <v>131</v>
      </c>
      <c r="F2085" s="10" t="n">
        <v>24</v>
      </c>
      <c r="G2085" s="12" t="s">
        <v>91</v>
      </c>
      <c r="H2085" s="10" t="n">
        <v>2110405</v>
      </c>
      <c r="I2085" s="12" t="s">
        <v>55</v>
      </c>
      <c r="J2085" s="10" t="n">
        <v>1702843</v>
      </c>
      <c r="L2085" s="10" t="n">
        <v>233714</v>
      </c>
      <c r="M2085" s="12" t="s">
        <v>36</v>
      </c>
      <c r="N2085" s="12" t="s">
        <v>50</v>
      </c>
      <c r="P2085" s="10" t="n">
        <v>113</v>
      </c>
      <c r="Q2085" s="12" t="s">
        <v>38</v>
      </c>
      <c r="R2085" s="12" t="s">
        <v>62</v>
      </c>
      <c r="S2085" s="10" t="n">
        <v>1130101</v>
      </c>
      <c r="T2085" s="12" t="s">
        <v>63</v>
      </c>
      <c r="U2085" s="13" t="n">
        <v>355.97</v>
      </c>
      <c r="W2085" s="13" t="n">
        <v>0</v>
      </c>
      <c r="X2085" s="12" t="s">
        <v>1736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MONSTER ENERGY 473ML</v>
      </c>
      <c r="AC2085" s="1" t="n">
        <v>1288725</v>
      </c>
    </row>
    <row r="2086" customFormat="false" ht="12.75" hidden="false" customHeight="true" outlineLevel="0" collapsed="false">
      <c r="A2086" s="14" t="n">
        <v>2</v>
      </c>
      <c r="B2086" s="15" t="n">
        <v>46279</v>
      </c>
      <c r="C2086" s="15" t="n">
        <v>46294</v>
      </c>
      <c r="D2086" s="14" t="n">
        <v>1705</v>
      </c>
      <c r="E2086" s="1" t="s">
        <v>131</v>
      </c>
      <c r="F2086" s="14" t="n">
        <v>24</v>
      </c>
      <c r="G2086" s="1" t="s">
        <v>91</v>
      </c>
      <c r="H2086" s="14" t="n">
        <v>2110405</v>
      </c>
      <c r="I2086" s="1" t="s">
        <v>55</v>
      </c>
      <c r="J2086" s="14" t="n">
        <v>1702859</v>
      </c>
      <c r="L2086" s="14" t="n">
        <v>233719</v>
      </c>
      <c r="M2086" s="1" t="s">
        <v>36</v>
      </c>
      <c r="N2086" s="1" t="s">
        <v>50</v>
      </c>
      <c r="P2086" s="14" t="n">
        <v>113</v>
      </c>
      <c r="Q2086" s="1" t="s">
        <v>38</v>
      </c>
      <c r="R2086" s="1" t="s">
        <v>62</v>
      </c>
      <c r="S2086" s="14" t="n">
        <v>1130101</v>
      </c>
      <c r="T2086" s="1" t="s">
        <v>63</v>
      </c>
      <c r="U2086" s="16" t="n">
        <v>534.33</v>
      </c>
      <c r="W2086" s="16" t="n">
        <v>0</v>
      </c>
      <c r="X2086" s="1" t="s">
        <v>1737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CERVEJA SOL 330ML</v>
      </c>
      <c r="AC2086" s="1" t="n">
        <v>1288687</v>
      </c>
    </row>
    <row r="2087" customFormat="false" ht="12.75" hidden="false" customHeight="true" outlineLevel="0" collapsed="false">
      <c r="A2087" s="14" t="n">
        <v>2</v>
      </c>
      <c r="B2087" s="15" t="n">
        <v>46279</v>
      </c>
      <c r="C2087" s="15" t="n">
        <v>46294</v>
      </c>
      <c r="D2087" s="14" t="n">
        <v>1705</v>
      </c>
      <c r="E2087" s="1" t="s">
        <v>131</v>
      </c>
      <c r="F2087" s="14" t="n">
        <v>24</v>
      </c>
      <c r="G2087" s="1" t="s">
        <v>91</v>
      </c>
      <c r="H2087" s="14" t="n">
        <v>2110405</v>
      </c>
      <c r="I2087" s="1" t="s">
        <v>55</v>
      </c>
      <c r="J2087" s="14" t="n">
        <v>1702890</v>
      </c>
      <c r="L2087" s="14" t="n">
        <v>233722</v>
      </c>
      <c r="M2087" s="1" t="s">
        <v>36</v>
      </c>
      <c r="N2087" s="1" t="s">
        <v>50</v>
      </c>
      <c r="P2087" s="14" t="n">
        <v>113</v>
      </c>
      <c r="Q2087" s="1" t="s">
        <v>38</v>
      </c>
      <c r="R2087" s="1" t="s">
        <v>62</v>
      </c>
      <c r="S2087" s="14" t="n">
        <v>1130101</v>
      </c>
      <c r="T2087" s="1" t="s">
        <v>63</v>
      </c>
      <c r="U2087" s="16" t="n">
        <v>2617.42</v>
      </c>
      <c r="W2087" s="16" t="n">
        <v>0</v>
      </c>
      <c r="X2087" s="1" t="s">
        <v>1738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FANTA LAR 1,5L</v>
      </c>
      <c r="AC2087" s="1" t="n">
        <v>2040862</v>
      </c>
    </row>
    <row r="2088" customFormat="false" ht="12.75" hidden="false" customHeight="true" outlineLevel="0" collapsed="false">
      <c r="A2088" s="14" t="n">
        <v>2</v>
      </c>
      <c r="B2088" s="15" t="n">
        <v>46265</v>
      </c>
      <c r="C2088" s="15" t="n">
        <v>46295</v>
      </c>
      <c r="D2088" s="14" t="n">
        <v>1150</v>
      </c>
      <c r="E2088" s="1" t="s">
        <v>1739</v>
      </c>
      <c r="F2088" s="14" t="n">
        <v>46</v>
      </c>
      <c r="G2088" s="1" t="s">
        <v>323</v>
      </c>
      <c r="H2088" s="14" t="n">
        <v>2110405</v>
      </c>
      <c r="I2088" s="1" t="s">
        <v>55</v>
      </c>
      <c r="J2088" s="14" t="n">
        <v>1656987</v>
      </c>
      <c r="L2088" s="14" t="n">
        <v>87916</v>
      </c>
      <c r="M2088" s="1" t="s">
        <v>36</v>
      </c>
      <c r="N2088" s="1" t="s">
        <v>50</v>
      </c>
      <c r="P2088" s="14" t="n">
        <v>101</v>
      </c>
      <c r="Q2088" s="1" t="s">
        <v>56</v>
      </c>
      <c r="R2088" s="1" t="s">
        <v>70</v>
      </c>
      <c r="S2088" s="14" t="n">
        <v>4210227</v>
      </c>
      <c r="T2088" s="1" t="s">
        <v>77</v>
      </c>
      <c r="U2088" s="16" t="n">
        <v>241.82</v>
      </c>
      <c r="W2088" s="16" t="n">
        <v>0</v>
      </c>
      <c r="X2088" s="1"/>
      <c r="Z2088" s="1" t="str">
        <f aca="false">IF($T2088="","",IFERROR(INDEX('Resumo Grupos'!$AC$3:$AC$200,MATCH($T2088,'Resumo Grupos'!$AB$3:$AB$200,0)),"n/d"))</f>
        <v>Despesa</v>
      </c>
      <c r="AA2088" s="1" t="str">
        <f aca="false">IF($T2088="","",IF(COUNTIF('Resumo Grupos'!$AE$3:$AE$40,$T2088)&gt;0,"NAO","SIM"))</f>
        <v>SIM</v>
      </c>
      <c r="AB2088" s="1"/>
      <c r="AC2088" s="1"/>
    </row>
    <row r="2089" customFormat="false" ht="12.75" hidden="false" customHeight="true" outlineLevel="0" collapsed="false">
      <c r="A2089" s="14" t="n">
        <v>2</v>
      </c>
      <c r="B2089" s="15" t="n">
        <v>46270</v>
      </c>
      <c r="C2089" s="15" t="n">
        <v>46295</v>
      </c>
      <c r="D2089" s="14" t="n">
        <v>639</v>
      </c>
      <c r="E2089" s="1" t="s">
        <v>501</v>
      </c>
      <c r="F2089" s="14" t="n">
        <v>24</v>
      </c>
      <c r="G2089" s="1" t="s">
        <v>91</v>
      </c>
      <c r="H2089" s="14" t="n">
        <v>2110405</v>
      </c>
      <c r="I2089" s="1" t="s">
        <v>55</v>
      </c>
      <c r="J2089" s="14" t="n">
        <v>1141287</v>
      </c>
      <c r="L2089" s="14" t="n">
        <v>151507</v>
      </c>
      <c r="M2089" s="1" t="s">
        <v>76</v>
      </c>
      <c r="N2089" s="1" t="s">
        <v>50</v>
      </c>
      <c r="P2089" s="14" t="n">
        <v>101</v>
      </c>
      <c r="Q2089" s="1" t="s">
        <v>56</v>
      </c>
      <c r="R2089" s="1" t="s">
        <v>70</v>
      </c>
      <c r="S2089" s="14" t="n">
        <v>4210216</v>
      </c>
      <c r="T2089" s="1" t="s">
        <v>502</v>
      </c>
      <c r="U2089" s="16" t="n">
        <v>420</v>
      </c>
      <c r="W2089" s="16" t="n">
        <v>0</v>
      </c>
      <c r="X2089" s="1" t="s">
        <v>992</v>
      </c>
      <c r="Z2089" s="1" t="str">
        <f aca="false">IF($T2089="","",IFERROR(INDEX('Resumo Grupos'!$AC$3:$AC$200,MATCH($T2089,'Resumo Grupos'!$AB$3:$AB$200,0)),"n/d"))</f>
        <v>Despesa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4" t="n">
        <v>2</v>
      </c>
      <c r="B2090" s="15" t="n">
        <v>46275</v>
      </c>
      <c r="C2090" s="15" t="n">
        <v>46295</v>
      </c>
      <c r="D2090" s="14" t="n">
        <v>1608</v>
      </c>
      <c r="E2090" s="1" t="s">
        <v>224</v>
      </c>
      <c r="F2090" s="14" t="n">
        <v>24</v>
      </c>
      <c r="G2090" s="1" t="s">
        <v>91</v>
      </c>
      <c r="H2090" s="14" t="n">
        <v>2110405</v>
      </c>
      <c r="I2090" s="1" t="s">
        <v>55</v>
      </c>
      <c r="J2090" s="14" t="n">
        <v>1681691</v>
      </c>
      <c r="L2090" s="14" t="n">
        <v>230752</v>
      </c>
      <c r="M2090" s="1" t="s">
        <v>36</v>
      </c>
      <c r="N2090" s="1" t="s">
        <v>50</v>
      </c>
      <c r="P2090" s="14" t="n">
        <v>113</v>
      </c>
      <c r="Q2090" s="1" t="s">
        <v>38</v>
      </c>
      <c r="R2090" s="1" t="s">
        <v>62</v>
      </c>
      <c r="S2090" s="14" t="n">
        <v>1130101</v>
      </c>
      <c r="T2090" s="1" t="s">
        <v>63</v>
      </c>
      <c r="U2090" s="16" t="n">
        <v>684.67</v>
      </c>
      <c r="W2090" s="16" t="n">
        <v>0</v>
      </c>
      <c r="X2090" s="1" t="s">
        <v>1686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PATE ATUM COQ 170G</v>
      </c>
      <c r="AC2090" s="1" t="n">
        <v>1726308</v>
      </c>
    </row>
    <row r="2091" customFormat="false" ht="12.75" hidden="false" customHeight="true" outlineLevel="0" collapsed="false">
      <c r="A2091" s="14" t="n">
        <v>2</v>
      </c>
      <c r="B2091" s="15" t="n">
        <v>46275</v>
      </c>
      <c r="C2091" s="15" t="n">
        <v>46295</v>
      </c>
      <c r="D2091" s="14" t="n">
        <v>33</v>
      </c>
      <c r="E2091" s="1" t="s">
        <v>305</v>
      </c>
      <c r="F2091" s="14" t="n">
        <v>34</v>
      </c>
      <c r="G2091" s="1" t="s">
        <v>110</v>
      </c>
      <c r="H2091" s="14" t="n">
        <v>2110405</v>
      </c>
      <c r="I2091" s="1" t="s">
        <v>55</v>
      </c>
      <c r="J2091" s="14" t="n">
        <v>1682663</v>
      </c>
      <c r="L2091" s="14" t="n">
        <v>230994</v>
      </c>
      <c r="M2091" s="1" t="s">
        <v>36</v>
      </c>
      <c r="N2091" s="1" t="s">
        <v>50</v>
      </c>
      <c r="P2091" s="14" t="n">
        <v>113</v>
      </c>
      <c r="Q2091" s="1" t="s">
        <v>38</v>
      </c>
      <c r="R2091" s="1" t="s">
        <v>62</v>
      </c>
      <c r="S2091" s="14" t="n">
        <v>1130101</v>
      </c>
      <c r="T2091" s="1" t="s">
        <v>63</v>
      </c>
      <c r="U2091" s="16" t="n">
        <v>781.38</v>
      </c>
      <c r="W2091" s="16" t="n">
        <v>0</v>
      </c>
      <c r="X2091" s="1" t="s">
        <v>423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SUCO FAZENDINHA CITR</v>
      </c>
      <c r="AC2091" s="1" t="n">
        <v>5642</v>
      </c>
    </row>
    <row r="2092" customFormat="false" ht="12.75" hidden="false" customHeight="true" outlineLevel="0" collapsed="false">
      <c r="A2092" s="14" t="n">
        <v>2</v>
      </c>
      <c r="B2092" s="15" t="n">
        <v>46276</v>
      </c>
      <c r="C2092" s="15" t="n">
        <v>46295</v>
      </c>
      <c r="D2092" s="14" t="n">
        <v>1613</v>
      </c>
      <c r="E2092" s="1" t="s">
        <v>107</v>
      </c>
      <c r="F2092" s="14" t="n">
        <v>24</v>
      </c>
      <c r="G2092" s="1" t="s">
        <v>91</v>
      </c>
      <c r="H2092" s="14" t="n">
        <v>2110405</v>
      </c>
      <c r="I2092" s="1" t="s">
        <v>55</v>
      </c>
      <c r="J2092" s="14" t="n">
        <v>1686410</v>
      </c>
      <c r="L2092" s="14" t="n">
        <v>231487</v>
      </c>
      <c r="M2092" s="1" t="s">
        <v>36</v>
      </c>
      <c r="N2092" s="1" t="s">
        <v>50</v>
      </c>
      <c r="P2092" s="14" t="n">
        <v>113</v>
      </c>
      <c r="Q2092" s="1" t="s">
        <v>38</v>
      </c>
      <c r="R2092" s="1" t="s">
        <v>62</v>
      </c>
      <c r="S2092" s="14" t="n">
        <v>1130101</v>
      </c>
      <c r="T2092" s="1" t="s">
        <v>63</v>
      </c>
      <c r="U2092" s="16" t="n">
        <v>478.72</v>
      </c>
      <c r="W2092" s="16" t="n">
        <v>0</v>
      </c>
      <c r="X2092" s="1" t="s">
        <v>1719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CORACAO DE FRANGO KG</v>
      </c>
      <c r="AC2092" s="1" t="n">
        <v>1629386</v>
      </c>
    </row>
    <row r="2093" customFormat="false" ht="12.75" hidden="false" customHeight="true" outlineLevel="0" collapsed="false">
      <c r="A2093" s="14" t="n">
        <v>2</v>
      </c>
      <c r="B2093" s="15" t="n">
        <v>46055</v>
      </c>
      <c r="C2093" s="15" t="n">
        <v>46296</v>
      </c>
      <c r="D2093" s="14" t="n">
        <v>10039</v>
      </c>
      <c r="E2093" s="1" t="s">
        <v>84</v>
      </c>
      <c r="F2093" s="14" t="n">
        <v>47</v>
      </c>
      <c r="G2093" s="1" t="s">
        <v>47</v>
      </c>
      <c r="H2093" s="14" t="n">
        <v>2110405</v>
      </c>
      <c r="I2093" s="1" t="s">
        <v>55</v>
      </c>
      <c r="J2093" s="14" t="n">
        <v>846832</v>
      </c>
      <c r="L2093" s="14" t="n">
        <v>111506</v>
      </c>
      <c r="M2093" s="1" t="s">
        <v>678</v>
      </c>
      <c r="N2093" s="1" t="s">
        <v>50</v>
      </c>
      <c r="P2093" s="14" t="n">
        <v>113</v>
      </c>
      <c r="Q2093" s="1" t="s">
        <v>38</v>
      </c>
      <c r="R2093" s="1" t="s">
        <v>70</v>
      </c>
      <c r="S2093" s="14" t="n">
        <v>4210227</v>
      </c>
      <c r="T2093" s="1" t="s">
        <v>77</v>
      </c>
      <c r="U2093" s="16" t="n">
        <v>378.82</v>
      </c>
      <c r="W2093" s="16" t="n">
        <v>0</v>
      </c>
      <c r="X2093" s="1" t="s">
        <v>1740</v>
      </c>
      <c r="Z2093" s="1" t="str">
        <f aca="false">IF($T2093="","",IFERROR(INDEX('Resumo Grupos'!$AC$3:$AC$200,MATCH($T2093,'Resumo Grupos'!$AB$3:$AB$200,0)),"n/d"))</f>
        <v>Despesa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nao encontrado</v>
      </c>
      <c r="AC2093" s="1" t="n">
        <v>258</v>
      </c>
    </row>
    <row r="2094" customFormat="false" ht="12.75" hidden="false" customHeight="true" outlineLevel="0" collapsed="false">
      <c r="A2094" s="14" t="n">
        <v>2</v>
      </c>
      <c r="B2094" s="15" t="n">
        <v>46246</v>
      </c>
      <c r="C2094" s="15" t="n">
        <v>46296</v>
      </c>
      <c r="D2094" s="14" t="n">
        <v>875</v>
      </c>
      <c r="E2094" s="1" t="s">
        <v>87</v>
      </c>
      <c r="F2094" s="14" t="n">
        <v>47</v>
      </c>
      <c r="G2094" s="1" t="s">
        <v>47</v>
      </c>
      <c r="H2094" s="14" t="n">
        <v>2110405</v>
      </c>
      <c r="I2094" s="1" t="s">
        <v>55</v>
      </c>
      <c r="J2094" s="14" t="n">
        <v>1534947</v>
      </c>
      <c r="L2094" s="14" t="n">
        <v>209452</v>
      </c>
      <c r="M2094" s="1" t="s">
        <v>88</v>
      </c>
      <c r="N2094" s="1" t="s">
        <v>50</v>
      </c>
      <c r="P2094" s="14" t="n">
        <v>113</v>
      </c>
      <c r="Q2094" s="1" t="s">
        <v>38</v>
      </c>
      <c r="R2094" s="1" t="s">
        <v>62</v>
      </c>
      <c r="S2094" s="14" t="n">
        <v>1130101</v>
      </c>
      <c r="T2094" s="1" t="s">
        <v>63</v>
      </c>
      <c r="U2094" s="16" t="n">
        <v>638.75</v>
      </c>
      <c r="W2094" s="16" t="n">
        <v>0</v>
      </c>
      <c r="X2094" s="1" t="s">
        <v>1741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  <c r="AB2094" s="1" t="str">
        <f aca="false">IFERROR(INDEX('Mov Entradas (Rel 10497)'!$L:$L,MATCH(AC2094,'Mov Entradas (Rel 10497)'!$I:$I,0)),"nao encontrado")</f>
        <v>FONE DE OUVIDO DO IP</v>
      </c>
      <c r="AC2094" s="1" t="n">
        <v>1898</v>
      </c>
    </row>
    <row r="2095" customFormat="false" ht="12.75" hidden="false" customHeight="true" outlineLevel="0" collapsed="false">
      <c r="A2095" s="14" t="n">
        <v>2</v>
      </c>
      <c r="B2095" s="15" t="n">
        <v>46273</v>
      </c>
      <c r="C2095" s="15" t="n">
        <v>46296</v>
      </c>
      <c r="D2095" s="14" t="n">
        <v>10012</v>
      </c>
      <c r="E2095" s="1" t="s">
        <v>176</v>
      </c>
      <c r="F2095" s="14" t="n">
        <v>24</v>
      </c>
      <c r="G2095" s="1" t="s">
        <v>91</v>
      </c>
      <c r="H2095" s="14" t="n">
        <v>2110405</v>
      </c>
      <c r="I2095" s="1" t="s">
        <v>55</v>
      </c>
      <c r="J2095" s="14" t="n">
        <v>1672890</v>
      </c>
      <c r="L2095" s="14" t="n">
        <v>229363</v>
      </c>
      <c r="M2095" s="1" t="s">
        <v>36</v>
      </c>
      <c r="N2095" s="1" t="s">
        <v>50</v>
      </c>
      <c r="P2095" s="14" t="n">
        <v>113</v>
      </c>
      <c r="Q2095" s="1" t="s">
        <v>38</v>
      </c>
      <c r="R2095" s="1" t="s">
        <v>62</v>
      </c>
      <c r="S2095" s="14" t="n">
        <v>1130101</v>
      </c>
      <c r="T2095" s="1" t="s">
        <v>63</v>
      </c>
      <c r="U2095" s="16" t="n">
        <v>419.38</v>
      </c>
      <c r="W2095" s="16" t="n">
        <v>0</v>
      </c>
      <c r="X2095" s="1" t="s">
        <v>1720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ABS SEMPERLIVRE SUAVE C/ABA -16UN</v>
      </c>
      <c r="AC2095" s="1" t="n">
        <v>1968927</v>
      </c>
    </row>
    <row r="2096" customFormat="false" ht="12.75" hidden="false" customHeight="true" outlineLevel="0" collapsed="false">
      <c r="A2096" s="14" t="n">
        <v>2</v>
      </c>
      <c r="B2096" s="15" t="n">
        <v>46275</v>
      </c>
      <c r="C2096" s="15" t="n">
        <v>46296</v>
      </c>
      <c r="D2096" s="14" t="n">
        <v>1725</v>
      </c>
      <c r="E2096" s="1" t="s">
        <v>1742</v>
      </c>
      <c r="F2096" s="14" t="n">
        <v>47</v>
      </c>
      <c r="G2096" s="1" t="s">
        <v>47</v>
      </c>
      <c r="H2096" s="14" t="n">
        <v>2110405</v>
      </c>
      <c r="I2096" s="1" t="s">
        <v>55</v>
      </c>
      <c r="J2096" s="14" t="n">
        <v>1683458</v>
      </c>
      <c r="L2096" s="14" t="n">
        <v>231094</v>
      </c>
      <c r="M2096" s="1" t="s">
        <v>36</v>
      </c>
      <c r="N2096" s="1" t="s">
        <v>50</v>
      </c>
      <c r="P2096" s="14" t="n">
        <v>113</v>
      </c>
      <c r="Q2096" s="1" t="s">
        <v>38</v>
      </c>
      <c r="R2096" s="1" t="s">
        <v>70</v>
      </c>
      <c r="S2096" s="14" t="n">
        <v>4210227</v>
      </c>
      <c r="T2096" s="1" t="s">
        <v>77</v>
      </c>
      <c r="U2096" s="16" t="n">
        <v>162.5</v>
      </c>
      <c r="W2096" s="16" t="n">
        <v>0</v>
      </c>
      <c r="X2096" s="1" t="s">
        <v>1743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4" t="n">
        <v>2</v>
      </c>
      <c r="B2097" s="15" t="n">
        <v>46279</v>
      </c>
      <c r="C2097" s="15" t="n">
        <v>46296</v>
      </c>
      <c r="D2097" s="14" t="n">
        <v>1218</v>
      </c>
      <c r="E2097" s="1" t="s">
        <v>659</v>
      </c>
      <c r="F2097" s="14" t="n">
        <v>24</v>
      </c>
      <c r="G2097" s="1" t="s">
        <v>91</v>
      </c>
      <c r="H2097" s="14" t="n">
        <v>2110405</v>
      </c>
      <c r="I2097" s="1" t="s">
        <v>55</v>
      </c>
      <c r="J2097" s="14" t="n">
        <v>1702965</v>
      </c>
      <c r="L2097" s="14" t="n">
        <v>233732</v>
      </c>
      <c r="M2097" s="1" t="s">
        <v>36</v>
      </c>
      <c r="N2097" s="1" t="s">
        <v>50</v>
      </c>
      <c r="P2097" s="14" t="n">
        <v>113</v>
      </c>
      <c r="Q2097" s="1" t="s">
        <v>38</v>
      </c>
      <c r="R2097" s="1" t="s">
        <v>62</v>
      </c>
      <c r="S2097" s="14" t="n">
        <v>1130101</v>
      </c>
      <c r="T2097" s="1" t="s">
        <v>63</v>
      </c>
      <c r="U2097" s="16" t="n">
        <v>803.5</v>
      </c>
      <c r="W2097" s="16" t="n">
        <v>0</v>
      </c>
      <c r="X2097" s="1" t="s">
        <v>1695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  <c r="AB2097" s="1" t="str">
        <f aca="false">IFERROR(INDEX('Mov Entradas (Rel 10497)'!$L:$L,MATCH(AC2097,'Mov Entradas (Rel 10497)'!$I:$I,0)),"nao encontrado")</f>
        <v>nao encontrado</v>
      </c>
      <c r="AC2097" s="1" t="n">
        <v>11105</v>
      </c>
    </row>
    <row r="2098" customFormat="false" ht="12.75" hidden="false" customHeight="true" outlineLevel="0" collapsed="false">
      <c r="A2098" s="14" t="n">
        <v>2</v>
      </c>
      <c r="B2098" s="15" t="n">
        <v>46269</v>
      </c>
      <c r="C2098" s="15" t="n">
        <v>46297</v>
      </c>
      <c r="D2098" s="14" t="n">
        <v>1608</v>
      </c>
      <c r="E2098" s="1" t="s">
        <v>224</v>
      </c>
      <c r="F2098" s="14" t="n">
        <v>24</v>
      </c>
      <c r="G2098" s="1" t="s">
        <v>91</v>
      </c>
      <c r="H2098" s="14" t="n">
        <v>2110405</v>
      </c>
      <c r="I2098" s="1" t="s">
        <v>55</v>
      </c>
      <c r="J2098" s="14" t="n">
        <v>1653008</v>
      </c>
      <c r="L2098" s="14" t="n">
        <v>227092</v>
      </c>
      <c r="M2098" s="1" t="s">
        <v>36</v>
      </c>
      <c r="N2098" s="1" t="s">
        <v>50</v>
      </c>
      <c r="P2098" s="14" t="n">
        <v>113</v>
      </c>
      <c r="Q2098" s="1" t="s">
        <v>38</v>
      </c>
      <c r="R2098" s="1" t="s">
        <v>62</v>
      </c>
      <c r="S2098" s="14" t="n">
        <v>1130101</v>
      </c>
      <c r="T2098" s="1" t="s">
        <v>63</v>
      </c>
      <c r="U2098" s="16" t="n">
        <v>1333.12</v>
      </c>
      <c r="W2098" s="16" t="n">
        <v>0</v>
      </c>
      <c r="X2098" s="1" t="s">
        <v>1696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  <c r="AB2098" s="1" t="str">
        <f aca="false">IFERROR(INDEX('Mov Entradas (Rel 10497)'!$L:$L,MATCH(AC2098,'Mov Entradas (Rel 10497)'!$I:$I,0)),"nao encontrado")</f>
        <v>ACHOC TODDY 200G</v>
      </c>
      <c r="AC2098" s="1" t="n">
        <v>1724435</v>
      </c>
    </row>
    <row r="2099" customFormat="false" ht="12.75" hidden="false" customHeight="true" outlineLevel="0" collapsed="false">
      <c r="A2099" s="14" t="n">
        <v>2</v>
      </c>
      <c r="B2099" s="15" t="n">
        <v>46238</v>
      </c>
      <c r="C2099" s="15" t="n">
        <v>46299</v>
      </c>
      <c r="D2099" s="14" t="n">
        <v>862</v>
      </c>
      <c r="E2099" s="1" t="s">
        <v>322</v>
      </c>
      <c r="F2099" s="14" t="n">
        <v>24</v>
      </c>
      <c r="G2099" s="1" t="s">
        <v>91</v>
      </c>
      <c r="H2099" s="14" t="n">
        <v>2110405</v>
      </c>
      <c r="I2099" s="1" t="s">
        <v>55</v>
      </c>
      <c r="J2099" s="14" t="n">
        <v>1498421</v>
      </c>
      <c r="L2099" s="14" t="n">
        <v>202608</v>
      </c>
      <c r="M2099" s="1" t="s">
        <v>76</v>
      </c>
      <c r="N2099" s="1" t="s">
        <v>50</v>
      </c>
      <c r="P2099" s="14" t="n">
        <v>101</v>
      </c>
      <c r="Q2099" s="1" t="s">
        <v>56</v>
      </c>
      <c r="R2099" s="1" t="s">
        <v>70</v>
      </c>
      <c r="S2099" s="14" t="n">
        <v>4210233</v>
      </c>
      <c r="T2099" s="1" t="s">
        <v>203</v>
      </c>
      <c r="U2099" s="16" t="n">
        <v>270.9</v>
      </c>
      <c r="W2099" s="16" t="n">
        <v>0</v>
      </c>
      <c r="X2099" s="1"/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4" t="n">
        <v>2</v>
      </c>
      <c r="B2100" s="15" t="n">
        <v>46244</v>
      </c>
      <c r="C2100" s="15" t="n">
        <v>46300</v>
      </c>
      <c r="D2100" s="14" t="n">
        <v>33</v>
      </c>
      <c r="E2100" s="1" t="s">
        <v>305</v>
      </c>
      <c r="F2100" s="14" t="n">
        <v>34</v>
      </c>
      <c r="G2100" s="1" t="s">
        <v>110</v>
      </c>
      <c r="H2100" s="14" t="n">
        <v>2110405</v>
      </c>
      <c r="I2100" s="1" t="s">
        <v>55</v>
      </c>
      <c r="J2100" s="14" t="n">
        <v>1530158</v>
      </c>
      <c r="L2100" s="14" t="n">
        <v>208205</v>
      </c>
      <c r="M2100" s="1" t="s">
        <v>88</v>
      </c>
      <c r="N2100" s="1" t="s">
        <v>50</v>
      </c>
      <c r="P2100" s="14" t="n">
        <v>101</v>
      </c>
      <c r="Q2100" s="1" t="s">
        <v>56</v>
      </c>
      <c r="R2100" s="1" t="s">
        <v>39</v>
      </c>
      <c r="S2100" s="14" t="n">
        <v>4210301</v>
      </c>
      <c r="T2100" s="1" t="s">
        <v>253</v>
      </c>
      <c r="U2100" s="16" t="n">
        <v>250.1</v>
      </c>
      <c r="W2100" s="16" t="n">
        <v>0</v>
      </c>
      <c r="X2100" s="1" t="s">
        <v>1579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4" t="n">
        <v>2</v>
      </c>
      <c r="B2101" s="15" t="n">
        <v>46266</v>
      </c>
      <c r="C2101" s="15" t="n">
        <v>46300</v>
      </c>
      <c r="D2101" s="14" t="n">
        <v>794</v>
      </c>
      <c r="E2101" s="1" t="s">
        <v>343</v>
      </c>
      <c r="F2101" s="14" t="n">
        <v>24</v>
      </c>
      <c r="G2101" s="1" t="s">
        <v>91</v>
      </c>
      <c r="H2101" s="14" t="n">
        <v>2110405</v>
      </c>
      <c r="I2101" s="1" t="s">
        <v>55</v>
      </c>
      <c r="J2101" s="14" t="n">
        <v>1633939</v>
      </c>
      <c r="L2101" s="14" t="n">
        <v>224238</v>
      </c>
      <c r="M2101" s="1" t="s">
        <v>36</v>
      </c>
      <c r="N2101" s="1" t="s">
        <v>50</v>
      </c>
      <c r="P2101" s="14" t="n">
        <v>113</v>
      </c>
      <c r="Q2101" s="1" t="s">
        <v>38</v>
      </c>
      <c r="R2101" s="1" t="s">
        <v>70</v>
      </c>
      <c r="S2101" s="14" t="n">
        <v>4210299</v>
      </c>
      <c r="T2101" s="1" t="s">
        <v>127</v>
      </c>
      <c r="U2101" s="16" t="n">
        <v>1332.55</v>
      </c>
      <c r="W2101" s="16" t="n">
        <v>0</v>
      </c>
      <c r="X2101" s="1" t="s">
        <v>1659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SACOLA BRC. L. ALIP.</v>
      </c>
      <c r="AC2101" s="1" t="n">
        <v>8802</v>
      </c>
    </row>
    <row r="2102" customFormat="false" ht="12.75" hidden="false" customHeight="true" outlineLevel="0" collapsed="false">
      <c r="A2102" s="14" t="n">
        <v>2</v>
      </c>
      <c r="B2102" s="15" t="n">
        <v>46275</v>
      </c>
      <c r="C2102" s="15" t="n">
        <v>46300</v>
      </c>
      <c r="D2102" s="14" t="n">
        <v>1637</v>
      </c>
      <c r="E2102" s="1" t="s">
        <v>870</v>
      </c>
      <c r="F2102" s="14" t="n">
        <v>24</v>
      </c>
      <c r="G2102" s="1" t="s">
        <v>91</v>
      </c>
      <c r="H2102" s="14" t="n">
        <v>2110405</v>
      </c>
      <c r="I2102" s="1" t="s">
        <v>55</v>
      </c>
      <c r="J2102" s="14" t="n">
        <v>1681939</v>
      </c>
      <c r="L2102" s="14" t="n">
        <v>230799</v>
      </c>
      <c r="M2102" s="1" t="s">
        <v>36</v>
      </c>
      <c r="N2102" s="1" t="s">
        <v>50</v>
      </c>
      <c r="P2102" s="14" t="n">
        <v>113</v>
      </c>
      <c r="Q2102" s="1" t="s">
        <v>38</v>
      </c>
      <c r="R2102" s="1" t="s">
        <v>62</v>
      </c>
      <c r="S2102" s="14" t="n">
        <v>1130101</v>
      </c>
      <c r="T2102" s="1" t="s">
        <v>63</v>
      </c>
      <c r="U2102" s="16" t="n">
        <v>476.24</v>
      </c>
      <c r="W2102" s="16" t="n">
        <v>0</v>
      </c>
      <c r="X2102" s="1" t="s">
        <v>1744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DAFRUTA GOIABA 1L PT</v>
      </c>
      <c r="AC2102" s="1" t="n">
        <v>1930761</v>
      </c>
    </row>
    <row r="2103" customFormat="false" ht="12.75" hidden="false" customHeight="true" outlineLevel="0" collapsed="false">
      <c r="A2103" s="14" t="n">
        <v>2</v>
      </c>
      <c r="B2103" s="15" t="n">
        <v>46274</v>
      </c>
      <c r="C2103" s="15" t="n">
        <v>46301</v>
      </c>
      <c r="D2103" s="14" t="n">
        <v>1671</v>
      </c>
      <c r="E2103" s="1" t="s">
        <v>101</v>
      </c>
      <c r="F2103" s="14" t="n">
        <v>24</v>
      </c>
      <c r="G2103" s="1" t="s">
        <v>91</v>
      </c>
      <c r="H2103" s="14" t="n">
        <v>2110405</v>
      </c>
      <c r="I2103" s="1" t="s">
        <v>55</v>
      </c>
      <c r="J2103" s="14" t="n">
        <v>1678538</v>
      </c>
      <c r="L2103" s="14" t="n">
        <v>230287</v>
      </c>
      <c r="M2103" s="1" t="s">
        <v>36</v>
      </c>
      <c r="N2103" s="1" t="s">
        <v>50</v>
      </c>
      <c r="P2103" s="14" t="n">
        <v>113</v>
      </c>
      <c r="Q2103" s="1" t="s">
        <v>38</v>
      </c>
      <c r="R2103" s="1" t="s">
        <v>62</v>
      </c>
      <c r="S2103" s="14" t="n">
        <v>1130101</v>
      </c>
      <c r="T2103" s="1" t="s">
        <v>63</v>
      </c>
      <c r="U2103" s="16" t="n">
        <v>575.27</v>
      </c>
      <c r="W2103" s="16" t="n">
        <v>0</v>
      </c>
      <c r="X2103" s="1" t="s">
        <v>1711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ABS NATURALMEN C/A 8</v>
      </c>
      <c r="AC2103" s="1" t="n">
        <v>591052</v>
      </c>
    </row>
    <row r="2104" customFormat="false" ht="12.75" hidden="false" customHeight="true" outlineLevel="0" collapsed="false">
      <c r="A2104" s="14" t="n">
        <v>2</v>
      </c>
      <c r="B2104" s="15" t="n">
        <v>46279</v>
      </c>
      <c r="C2104" s="15" t="n">
        <v>46301</v>
      </c>
      <c r="D2104" s="14" t="n">
        <v>10011</v>
      </c>
      <c r="E2104" s="1" t="s">
        <v>330</v>
      </c>
      <c r="F2104" s="14" t="n">
        <v>24</v>
      </c>
      <c r="G2104" s="1" t="s">
        <v>91</v>
      </c>
      <c r="H2104" s="14" t="n">
        <v>2110405</v>
      </c>
      <c r="I2104" s="1" t="s">
        <v>55</v>
      </c>
      <c r="J2104" s="14" t="n">
        <v>1701755</v>
      </c>
      <c r="L2104" s="14" t="n">
        <v>233496</v>
      </c>
      <c r="M2104" s="1" t="s">
        <v>36</v>
      </c>
      <c r="N2104" s="1" t="s">
        <v>50</v>
      </c>
      <c r="P2104" s="14" t="n">
        <v>113</v>
      </c>
      <c r="Q2104" s="1" t="s">
        <v>38</v>
      </c>
      <c r="R2104" s="1" t="s">
        <v>62</v>
      </c>
      <c r="S2104" s="14" t="n">
        <v>1130101</v>
      </c>
      <c r="T2104" s="1" t="s">
        <v>63</v>
      </c>
      <c r="U2104" s="16" t="n">
        <v>1459.69</v>
      </c>
      <c r="W2104" s="16" t="n">
        <v>0</v>
      </c>
      <c r="X2104" s="1" t="s">
        <v>1745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RC GRANPLUS GATO FILH FRG E ARROZ KG</v>
      </c>
      <c r="AC2104" s="1" t="n">
        <v>35693</v>
      </c>
    </row>
    <row r="2105" customFormat="false" ht="12.75" hidden="false" customHeight="true" outlineLevel="0" collapsed="false">
      <c r="A2105" s="14" t="n">
        <v>2</v>
      </c>
      <c r="B2105" s="15" t="n">
        <v>46232</v>
      </c>
      <c r="C2105" s="15" t="n">
        <v>46302</v>
      </c>
      <c r="D2105" s="14" t="n">
        <v>1932</v>
      </c>
      <c r="E2105" s="1" t="s">
        <v>282</v>
      </c>
      <c r="F2105" s="14" t="n">
        <v>34</v>
      </c>
      <c r="G2105" s="1" t="s">
        <v>110</v>
      </c>
      <c r="H2105" s="14" t="n">
        <v>2110405</v>
      </c>
      <c r="I2105" s="1" t="s">
        <v>55</v>
      </c>
      <c r="J2105" s="14" t="n">
        <v>1469462</v>
      </c>
      <c r="L2105" s="14" t="n">
        <v>199057</v>
      </c>
      <c r="M2105" s="1" t="s">
        <v>76</v>
      </c>
      <c r="N2105" s="1" t="s">
        <v>50</v>
      </c>
      <c r="P2105" s="14" t="n">
        <v>101</v>
      </c>
      <c r="Q2105" s="1" t="s">
        <v>56</v>
      </c>
      <c r="R2105" s="1" t="s">
        <v>39</v>
      </c>
      <c r="S2105" s="14" t="n">
        <v>4210315</v>
      </c>
      <c r="T2105" s="1" t="s">
        <v>283</v>
      </c>
      <c r="U2105" s="16" t="n">
        <v>119.97</v>
      </c>
      <c r="W2105" s="16" t="n">
        <v>0</v>
      </c>
      <c r="X2105" s="1" t="s">
        <v>1203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4" t="n">
        <v>2</v>
      </c>
      <c r="B2106" s="15" t="n">
        <v>46275</v>
      </c>
      <c r="C2106" s="15" t="n">
        <v>46302</v>
      </c>
      <c r="D2106" s="14" t="n">
        <v>1608</v>
      </c>
      <c r="E2106" s="1" t="s">
        <v>224</v>
      </c>
      <c r="F2106" s="14" t="n">
        <v>24</v>
      </c>
      <c r="G2106" s="1" t="s">
        <v>91</v>
      </c>
      <c r="H2106" s="14" t="n">
        <v>2110405</v>
      </c>
      <c r="I2106" s="1" t="s">
        <v>55</v>
      </c>
      <c r="J2106" s="14" t="n">
        <v>1681694</v>
      </c>
      <c r="L2106" s="14" t="n">
        <v>230754</v>
      </c>
      <c r="M2106" s="1" t="s">
        <v>36</v>
      </c>
      <c r="N2106" s="1" t="s">
        <v>50</v>
      </c>
      <c r="P2106" s="14" t="n">
        <v>113</v>
      </c>
      <c r="Q2106" s="1" t="s">
        <v>38</v>
      </c>
      <c r="R2106" s="1" t="s">
        <v>62</v>
      </c>
      <c r="S2106" s="14" t="n">
        <v>1130101</v>
      </c>
      <c r="T2106" s="1" t="s">
        <v>63</v>
      </c>
      <c r="U2106" s="16" t="n">
        <v>684.67</v>
      </c>
      <c r="W2106" s="16" t="n">
        <v>0</v>
      </c>
      <c r="X2106" s="1" t="s">
        <v>1686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PATE ATUM COQ 170G</v>
      </c>
      <c r="AC2106" s="1" t="n">
        <v>1726308</v>
      </c>
    </row>
    <row r="2107" customFormat="false" ht="12.75" hidden="false" customHeight="true" outlineLevel="0" collapsed="false">
      <c r="A2107" s="14" t="n">
        <v>2</v>
      </c>
      <c r="B2107" s="15" t="n">
        <v>46273</v>
      </c>
      <c r="C2107" s="15" t="n">
        <v>46303</v>
      </c>
      <c r="D2107" s="14" t="n">
        <v>10012</v>
      </c>
      <c r="E2107" s="1" t="s">
        <v>176</v>
      </c>
      <c r="F2107" s="14" t="n">
        <v>24</v>
      </c>
      <c r="G2107" s="1" t="s">
        <v>91</v>
      </c>
      <c r="H2107" s="14" t="n">
        <v>2110405</v>
      </c>
      <c r="I2107" s="1" t="s">
        <v>55</v>
      </c>
      <c r="J2107" s="14" t="n">
        <v>1672894</v>
      </c>
      <c r="L2107" s="14" t="n">
        <v>229365</v>
      </c>
      <c r="M2107" s="1" t="s">
        <v>36</v>
      </c>
      <c r="N2107" s="1" t="s">
        <v>50</v>
      </c>
      <c r="P2107" s="14" t="n">
        <v>113</v>
      </c>
      <c r="Q2107" s="1" t="s">
        <v>38</v>
      </c>
      <c r="R2107" s="1" t="s">
        <v>62</v>
      </c>
      <c r="S2107" s="14" t="n">
        <v>1130101</v>
      </c>
      <c r="T2107" s="1" t="s">
        <v>63</v>
      </c>
      <c r="U2107" s="16" t="n">
        <v>419.5</v>
      </c>
      <c r="W2107" s="16" t="n">
        <v>0</v>
      </c>
      <c r="X2107" s="1" t="s">
        <v>1720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ABS SEMPERLIVRE SUAVE C/ABA -16UN</v>
      </c>
      <c r="AC2107" s="1" t="n">
        <v>1968927</v>
      </c>
    </row>
    <row r="2108" customFormat="false" ht="12.75" hidden="false" customHeight="true" outlineLevel="0" collapsed="false">
      <c r="A2108" s="14" t="n">
        <v>2</v>
      </c>
      <c r="B2108" s="15" t="n">
        <v>46279</v>
      </c>
      <c r="C2108" s="15" t="n">
        <v>46303</v>
      </c>
      <c r="D2108" s="14" t="n">
        <v>1218</v>
      </c>
      <c r="E2108" s="1" t="s">
        <v>659</v>
      </c>
      <c r="F2108" s="14" t="n">
        <v>24</v>
      </c>
      <c r="G2108" s="1" t="s">
        <v>91</v>
      </c>
      <c r="H2108" s="14" t="n">
        <v>2110405</v>
      </c>
      <c r="I2108" s="1" t="s">
        <v>55</v>
      </c>
      <c r="J2108" s="14" t="n">
        <v>1702968</v>
      </c>
      <c r="L2108" s="14" t="n">
        <v>233735</v>
      </c>
      <c r="M2108" s="1" t="s">
        <v>36</v>
      </c>
      <c r="N2108" s="1" t="s">
        <v>50</v>
      </c>
      <c r="P2108" s="14" t="n">
        <v>113</v>
      </c>
      <c r="Q2108" s="1" t="s">
        <v>38</v>
      </c>
      <c r="R2108" s="1" t="s">
        <v>62</v>
      </c>
      <c r="S2108" s="14" t="n">
        <v>1130101</v>
      </c>
      <c r="T2108" s="1" t="s">
        <v>63</v>
      </c>
      <c r="U2108" s="16" t="n">
        <v>803.5</v>
      </c>
      <c r="W2108" s="16" t="n">
        <v>0</v>
      </c>
      <c r="X2108" s="1" t="s">
        <v>1695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nao encontrado</v>
      </c>
      <c r="AC2108" s="1" t="n">
        <v>11105</v>
      </c>
    </row>
    <row r="2109" customFormat="false" ht="12.75" hidden="false" customHeight="true" outlineLevel="0" collapsed="false">
      <c r="A2109" s="14" t="n">
        <v>2</v>
      </c>
      <c r="B2109" s="15" t="n">
        <v>46276</v>
      </c>
      <c r="C2109" s="15" t="n">
        <v>46304</v>
      </c>
      <c r="D2109" s="14" t="n">
        <v>1217</v>
      </c>
      <c r="E2109" s="1" t="s">
        <v>781</v>
      </c>
      <c r="F2109" s="14" t="n">
        <v>24</v>
      </c>
      <c r="G2109" s="1" t="s">
        <v>91</v>
      </c>
      <c r="H2109" s="14" t="n">
        <v>2110405</v>
      </c>
      <c r="I2109" s="1" t="s">
        <v>55</v>
      </c>
      <c r="J2109" s="14" t="n">
        <v>1687687</v>
      </c>
      <c r="L2109" s="14" t="n">
        <v>231763</v>
      </c>
      <c r="M2109" s="1" t="s">
        <v>36</v>
      </c>
      <c r="N2109" s="1" t="s">
        <v>50</v>
      </c>
      <c r="P2109" s="14" t="n">
        <v>113</v>
      </c>
      <c r="Q2109" s="1" t="s">
        <v>38</v>
      </c>
      <c r="R2109" s="1" t="s">
        <v>62</v>
      </c>
      <c r="S2109" s="14" t="n">
        <v>1130101</v>
      </c>
      <c r="T2109" s="1" t="s">
        <v>63</v>
      </c>
      <c r="U2109" s="16" t="n">
        <v>793.46</v>
      </c>
      <c r="W2109" s="16" t="n">
        <v>0</v>
      </c>
      <c r="X2109" s="1" t="s">
        <v>1703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CORANTE XZ.PRETO</v>
      </c>
      <c r="AC2109" s="1" t="n">
        <v>5521</v>
      </c>
    </row>
    <row r="2110" customFormat="false" ht="12.75" hidden="false" customHeight="true" outlineLevel="0" collapsed="false">
      <c r="A2110" s="14" t="n">
        <v>2</v>
      </c>
      <c r="B2110" s="15" t="n">
        <v>46211</v>
      </c>
      <c r="C2110" s="15" t="n">
        <v>46305</v>
      </c>
      <c r="D2110" s="14" t="n">
        <v>33</v>
      </c>
      <c r="E2110" s="1" t="s">
        <v>305</v>
      </c>
      <c r="F2110" s="14" t="n">
        <v>34</v>
      </c>
      <c r="G2110" s="1" t="s">
        <v>110</v>
      </c>
      <c r="H2110" s="14" t="n">
        <v>2110405</v>
      </c>
      <c r="I2110" s="1" t="s">
        <v>55</v>
      </c>
      <c r="J2110" s="14" t="n">
        <v>1370733</v>
      </c>
      <c r="L2110" s="14" t="n">
        <v>184338</v>
      </c>
      <c r="M2110" s="1" t="s">
        <v>76</v>
      </c>
      <c r="N2110" s="1" t="s">
        <v>50</v>
      </c>
      <c r="P2110" s="14" t="n">
        <v>101</v>
      </c>
      <c r="Q2110" s="1" t="s">
        <v>56</v>
      </c>
      <c r="R2110" s="1" t="s">
        <v>70</v>
      </c>
      <c r="S2110" s="14" t="n">
        <v>4210222</v>
      </c>
      <c r="T2110" s="1" t="s">
        <v>1220</v>
      </c>
      <c r="U2110" s="16" t="n">
        <v>666.67</v>
      </c>
      <c r="W2110" s="16" t="n">
        <v>0</v>
      </c>
      <c r="X2110" s="1" t="s">
        <v>1221</v>
      </c>
      <c r="Z2110" s="1" t="str">
        <f aca="false">IF($T2110="","",IFERROR(INDEX('Resumo Grupos'!$AC$3:$AC$200,MATCH($T2110,'Resumo Grupos'!$AB$3:$AB$200,0)),"n/d"))</f>
        <v>Despesa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4" t="n">
        <v>2</v>
      </c>
      <c r="B2111" s="15" t="n">
        <v>46242</v>
      </c>
      <c r="C2111" s="15" t="n">
        <v>46305</v>
      </c>
      <c r="D2111" s="14" t="n">
        <v>1100</v>
      </c>
      <c r="E2111" s="1" t="s">
        <v>328</v>
      </c>
      <c r="F2111" s="14" t="n">
        <v>46</v>
      </c>
      <c r="G2111" s="1" t="s">
        <v>323</v>
      </c>
      <c r="H2111" s="14" t="n">
        <v>2110405</v>
      </c>
      <c r="I2111" s="1" t="s">
        <v>55</v>
      </c>
      <c r="J2111" s="14" t="n">
        <v>1427624</v>
      </c>
      <c r="L2111" s="14" t="n">
        <v>190916</v>
      </c>
      <c r="M2111" s="1" t="s">
        <v>76</v>
      </c>
      <c r="N2111" s="1" t="s">
        <v>50</v>
      </c>
      <c r="P2111" s="14" t="n">
        <v>101</v>
      </c>
      <c r="Q2111" s="1" t="s">
        <v>56</v>
      </c>
      <c r="R2111" s="1" t="s">
        <v>70</v>
      </c>
      <c r="S2111" s="14" t="n">
        <v>4210227</v>
      </c>
      <c r="T2111" s="1" t="s">
        <v>77</v>
      </c>
      <c r="U2111" s="16" t="n">
        <v>266.68</v>
      </c>
      <c r="W2111" s="16" t="n">
        <v>0</v>
      </c>
      <c r="X2111" s="1" t="s">
        <v>1746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MEMORIA HIKSEMI HIKER 8GB DDR4 3200 - HS</v>
      </c>
      <c r="AC2111" s="1" t="n">
        <v>9481</v>
      </c>
    </row>
    <row r="2112" customFormat="false" ht="12.75" hidden="false" customHeight="true" outlineLevel="0" collapsed="false">
      <c r="A2112" s="14" t="n">
        <v>2</v>
      </c>
      <c r="B2112" s="15" t="n">
        <v>46260</v>
      </c>
      <c r="C2112" s="15" t="n">
        <v>46305</v>
      </c>
      <c r="D2112" s="14" t="n">
        <v>1835</v>
      </c>
      <c r="E2112" s="1" t="s">
        <v>1739</v>
      </c>
      <c r="F2112" s="14" t="n">
        <v>46</v>
      </c>
      <c r="G2112" s="1" t="s">
        <v>323</v>
      </c>
      <c r="H2112" s="14" t="n">
        <v>2110405</v>
      </c>
      <c r="I2112" s="1" t="s">
        <v>55</v>
      </c>
      <c r="J2112" s="14" t="n">
        <v>1605275</v>
      </c>
      <c r="L2112" s="14" t="n">
        <v>219925</v>
      </c>
      <c r="M2112" s="1" t="s">
        <v>36</v>
      </c>
      <c r="N2112" s="1" t="s">
        <v>50</v>
      </c>
      <c r="P2112" s="14" t="n">
        <v>113</v>
      </c>
      <c r="Q2112" s="1" t="s">
        <v>38</v>
      </c>
      <c r="R2112" s="1" t="s">
        <v>70</v>
      </c>
      <c r="S2112" s="14" t="n">
        <v>4210227</v>
      </c>
      <c r="T2112" s="1" t="s">
        <v>77</v>
      </c>
      <c r="U2112" s="16" t="n">
        <v>176.82</v>
      </c>
      <c r="W2112" s="16" t="n">
        <v>0</v>
      </c>
      <c r="X2112" s="1" t="s">
        <v>1747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TINTA ESMALTE FOSCO CITY 3L PRETO UN QTD</v>
      </c>
      <c r="AC2112" s="1" t="n">
        <v>110228</v>
      </c>
    </row>
    <row r="2113" customFormat="false" ht="12.75" hidden="false" customHeight="true" outlineLevel="0" collapsed="false">
      <c r="A2113" s="14" t="n">
        <v>2</v>
      </c>
      <c r="B2113" s="15" t="n">
        <v>46261</v>
      </c>
      <c r="C2113" s="15" t="n">
        <v>46305</v>
      </c>
      <c r="D2113" s="14" t="n">
        <v>1134</v>
      </c>
      <c r="E2113" s="1" t="s">
        <v>1748</v>
      </c>
      <c r="F2113" s="14" t="n">
        <v>46</v>
      </c>
      <c r="G2113" s="1" t="s">
        <v>323</v>
      </c>
      <c r="H2113" s="14" t="n">
        <v>2110405</v>
      </c>
      <c r="I2113" s="1" t="s">
        <v>55</v>
      </c>
      <c r="J2113" s="14" t="n">
        <v>1608652</v>
      </c>
      <c r="L2113" s="14" t="n">
        <v>220390</v>
      </c>
      <c r="M2113" s="1" t="s">
        <v>36</v>
      </c>
      <c r="N2113" s="1" t="s">
        <v>50</v>
      </c>
      <c r="P2113" s="14" t="n">
        <v>113</v>
      </c>
      <c r="Q2113" s="1" t="s">
        <v>38</v>
      </c>
      <c r="R2113" s="1" t="s">
        <v>70</v>
      </c>
      <c r="S2113" s="14" t="n">
        <v>4210227</v>
      </c>
      <c r="T2113" s="1" t="s">
        <v>77</v>
      </c>
      <c r="U2113" s="16" t="n">
        <v>100</v>
      </c>
      <c r="W2113" s="16" t="n">
        <v>0</v>
      </c>
      <c r="X2113" s="1" t="s">
        <v>1749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12.75" hidden="false" customHeight="false" outlineLevel="0" collapsed="false">
      <c r="A2114" s="18" t="n">
        <v>2</v>
      </c>
      <c r="B2114" s="19" t="n">
        <v>46274</v>
      </c>
      <c r="C2114" s="19" t="n">
        <v>46305</v>
      </c>
      <c r="D2114" s="18" t="n">
        <v>10106</v>
      </c>
      <c r="E2114" s="1" t="s">
        <v>1622</v>
      </c>
      <c r="F2114" s="18" t="n">
        <v>46</v>
      </c>
      <c r="G2114" s="1" t="s">
        <v>323</v>
      </c>
      <c r="H2114" s="18" t="n">
        <v>2110405</v>
      </c>
      <c r="I2114" s="1" t="s">
        <v>55</v>
      </c>
      <c r="J2114" s="18" t="n">
        <v>1585437</v>
      </c>
      <c r="L2114" s="18" t="n">
        <v>216905</v>
      </c>
      <c r="M2114" s="1" t="s">
        <v>88</v>
      </c>
      <c r="N2114" s="1" t="s">
        <v>50</v>
      </c>
      <c r="P2114" s="18" t="n">
        <v>101</v>
      </c>
      <c r="Q2114" s="1" t="s">
        <v>56</v>
      </c>
      <c r="R2114" s="1" t="s">
        <v>70</v>
      </c>
      <c r="S2114" s="18" t="n">
        <v>4210229</v>
      </c>
      <c r="T2114" s="1" t="s">
        <v>1090</v>
      </c>
      <c r="U2114" s="20" t="n">
        <v>101.9</v>
      </c>
      <c r="W2114" s="20" t="n">
        <v>0</v>
      </c>
      <c r="X2114" s="1" t="s">
        <v>1623</v>
      </c>
      <c r="Z2114" s="1" t="str">
        <f aca="false">IF($T2114="","",IFERROR(INDEX('Resumo Grupos'!$AC$3:$AC$200,MATCH($T2114,'Resumo Grupos'!$AB$3:$AB$200,0)),"n/d"))</f>
        <v>Despesa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false" outlineLevel="0" collapsed="false">
      <c r="A2115" s="18" t="n">
        <v>2</v>
      </c>
      <c r="B2115" s="19" t="n">
        <v>46275</v>
      </c>
      <c r="C2115" s="19" t="n">
        <v>46305</v>
      </c>
      <c r="D2115" s="18" t="n">
        <v>1747</v>
      </c>
      <c r="E2115" s="1" t="s">
        <v>1750</v>
      </c>
      <c r="F2115" s="18" t="n">
        <v>46</v>
      </c>
      <c r="G2115" s="1" t="s">
        <v>323</v>
      </c>
      <c r="H2115" s="18" t="n">
        <v>2110405</v>
      </c>
      <c r="I2115" s="1" t="s">
        <v>55</v>
      </c>
      <c r="J2115" s="18" t="n">
        <v>1683464</v>
      </c>
      <c r="L2115" s="18" t="n">
        <v>231103</v>
      </c>
      <c r="M2115" s="1" t="s">
        <v>36</v>
      </c>
      <c r="N2115" s="1" t="s">
        <v>50</v>
      </c>
      <c r="P2115" s="18" t="n">
        <v>113</v>
      </c>
      <c r="Q2115" s="1" t="s">
        <v>38</v>
      </c>
      <c r="R2115" s="1" t="s">
        <v>70</v>
      </c>
      <c r="S2115" s="18" t="n">
        <v>4210227</v>
      </c>
      <c r="T2115" s="1" t="s">
        <v>77</v>
      </c>
      <c r="U2115" s="20" t="n">
        <v>141.85</v>
      </c>
      <c r="W2115" s="20" t="n">
        <v>0</v>
      </c>
      <c r="X2115" s="1" t="s">
        <v>1751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false" outlineLevel="0" collapsed="false">
      <c r="A2116" s="18" t="n">
        <v>2</v>
      </c>
      <c r="B2116" s="19" t="n">
        <v>46275</v>
      </c>
      <c r="C2116" s="19" t="n">
        <v>46305</v>
      </c>
      <c r="D2116" s="18" t="n">
        <v>1747</v>
      </c>
      <c r="E2116" s="1" t="s">
        <v>1750</v>
      </c>
      <c r="F2116" s="18" t="n">
        <v>46</v>
      </c>
      <c r="G2116" s="1" t="s">
        <v>323</v>
      </c>
      <c r="H2116" s="18" t="n">
        <v>2110405</v>
      </c>
      <c r="I2116" s="1" t="s">
        <v>55</v>
      </c>
      <c r="J2116" s="18" t="n">
        <v>1683676</v>
      </c>
      <c r="L2116" s="18" t="n">
        <v>231136</v>
      </c>
      <c r="M2116" s="1" t="s">
        <v>36</v>
      </c>
      <c r="N2116" s="1" t="s">
        <v>50</v>
      </c>
      <c r="P2116" s="18" t="n">
        <v>113</v>
      </c>
      <c r="Q2116" s="1" t="s">
        <v>38</v>
      </c>
      <c r="R2116" s="1" t="s">
        <v>70</v>
      </c>
      <c r="S2116" s="18" t="n">
        <v>4210227</v>
      </c>
      <c r="T2116" s="1" t="s">
        <v>77</v>
      </c>
      <c r="U2116" s="20" t="n">
        <v>161.75</v>
      </c>
      <c r="W2116" s="20" t="n">
        <v>0</v>
      </c>
      <c r="X2116" s="1" t="s">
        <v>1752</v>
      </c>
      <c r="Z2116" s="1" t="str">
        <f aca="false">IF($T2116="","",IFERROR(INDEX('Resumo Grupos'!$AC$3:$AC$200,MATCH($T2116,'Resumo Grupos'!$AB$3:$AB$200,0)),"n/d"))</f>
        <v>Despesa</v>
      </c>
      <c r="AA2116" s="1" t="str">
        <f aca="false">IF($T2116="","",IF(COUNTIF('Resumo Grupos'!$AE$3:$AE$40,$T2116)&gt;0,"NAO","SIM"))</f>
        <v>SIM</v>
      </c>
      <c r="AB2116" s="1" t="str">
        <f aca="false">IFERROR(INDEX('Mov Entradas (Rel 10497)'!$L:$L,MATCH(AC2116,'Mov Entradas (Rel 10497)'!$I:$I,0)),"nao encontrado")</f>
        <v>GLASURITI ESM. FOSCO</v>
      </c>
      <c r="AC2116" s="1" t="n">
        <v>1544516</v>
      </c>
    </row>
    <row r="2117" customFormat="false" ht="12.75" hidden="false" customHeight="false" outlineLevel="0" collapsed="false">
      <c r="A2117" s="18" t="n">
        <v>2</v>
      </c>
      <c r="B2117" s="19" t="n">
        <v>46279</v>
      </c>
      <c r="C2117" s="19" t="n">
        <v>46305</v>
      </c>
      <c r="D2117" s="18" t="n">
        <v>1134</v>
      </c>
      <c r="E2117" s="1" t="s">
        <v>1748</v>
      </c>
      <c r="F2117" s="18" t="n">
        <v>46</v>
      </c>
      <c r="G2117" s="1" t="s">
        <v>323</v>
      </c>
      <c r="H2117" s="18" t="n">
        <v>2110405</v>
      </c>
      <c r="I2117" s="1" t="s">
        <v>55</v>
      </c>
      <c r="J2117" s="18" t="n">
        <v>1701694</v>
      </c>
      <c r="L2117" s="18" t="n">
        <v>233483</v>
      </c>
      <c r="M2117" s="1" t="s">
        <v>36</v>
      </c>
      <c r="N2117" s="1" t="s">
        <v>50</v>
      </c>
      <c r="P2117" s="18" t="n">
        <v>113</v>
      </c>
      <c r="Q2117" s="1" t="s">
        <v>38</v>
      </c>
      <c r="R2117" s="1" t="s">
        <v>70</v>
      </c>
      <c r="S2117" s="18" t="n">
        <v>4210227</v>
      </c>
      <c r="T2117" s="1" t="s">
        <v>77</v>
      </c>
      <c r="U2117" s="20" t="n">
        <v>30</v>
      </c>
      <c r="W2117" s="20" t="n">
        <v>0</v>
      </c>
      <c r="X2117" s="1" t="s">
        <v>1753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</row>
    <row r="2118" customFormat="false" ht="12.75" hidden="false" customHeight="false" outlineLevel="0" collapsed="false">
      <c r="A2118" s="18" t="n">
        <v>2</v>
      </c>
      <c r="B2118" s="19" t="n">
        <v>46279</v>
      </c>
      <c r="C2118" s="19" t="n">
        <v>46307</v>
      </c>
      <c r="D2118" s="18" t="n">
        <v>1705</v>
      </c>
      <c r="E2118" s="1" t="s">
        <v>131</v>
      </c>
      <c r="F2118" s="18" t="n">
        <v>24</v>
      </c>
      <c r="G2118" s="1" t="s">
        <v>91</v>
      </c>
      <c r="H2118" s="18" t="n">
        <v>2110405</v>
      </c>
      <c r="I2118" s="1" t="s">
        <v>55</v>
      </c>
      <c r="J2118" s="18" t="n">
        <v>1702815</v>
      </c>
      <c r="L2118" s="18" t="n">
        <v>233710</v>
      </c>
      <c r="M2118" s="1" t="s">
        <v>36</v>
      </c>
      <c r="N2118" s="1" t="s">
        <v>50</v>
      </c>
      <c r="P2118" s="18" t="n">
        <v>113</v>
      </c>
      <c r="Q2118" s="1" t="s">
        <v>38</v>
      </c>
      <c r="R2118" s="1" t="s">
        <v>62</v>
      </c>
      <c r="S2118" s="18" t="n">
        <v>1130101</v>
      </c>
      <c r="T2118" s="1" t="s">
        <v>63</v>
      </c>
      <c r="U2118" s="20" t="n">
        <v>40.46</v>
      </c>
      <c r="W2118" s="20" t="n">
        <v>0</v>
      </c>
      <c r="X2118" s="1" t="s">
        <v>1754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VODKA SPRITE ABSOLUT</v>
      </c>
      <c r="AC2118" s="1" t="n">
        <v>1288792</v>
      </c>
    </row>
    <row r="2119" customFormat="false" ht="12.75" hidden="false" customHeight="false" outlineLevel="0" collapsed="false">
      <c r="A2119" s="18" t="n">
        <v>2</v>
      </c>
      <c r="B2119" s="19" t="n">
        <v>46254</v>
      </c>
      <c r="C2119" s="19" t="n">
        <v>46308</v>
      </c>
      <c r="D2119" s="18" t="n">
        <v>33</v>
      </c>
      <c r="E2119" s="1" t="s">
        <v>305</v>
      </c>
      <c r="F2119" s="18" t="n">
        <v>34</v>
      </c>
      <c r="G2119" s="1" t="s">
        <v>110</v>
      </c>
      <c r="H2119" s="18" t="n">
        <v>2110405</v>
      </c>
      <c r="I2119" s="1" t="s">
        <v>55</v>
      </c>
      <c r="J2119" s="18" t="n">
        <v>1577428</v>
      </c>
      <c r="L2119" s="18" t="n">
        <v>215659</v>
      </c>
      <c r="M2119" s="1" t="s">
        <v>36</v>
      </c>
      <c r="N2119" s="1" t="s">
        <v>50</v>
      </c>
      <c r="P2119" s="18" t="n">
        <v>101</v>
      </c>
      <c r="Q2119" s="1" t="s">
        <v>56</v>
      </c>
      <c r="R2119" s="1" t="s">
        <v>70</v>
      </c>
      <c r="S2119" s="18" t="n">
        <v>4210222</v>
      </c>
      <c r="T2119" s="1" t="s">
        <v>1220</v>
      </c>
      <c r="U2119" s="20" t="n">
        <v>522.5</v>
      </c>
      <c r="W2119" s="20" t="n">
        <v>0</v>
      </c>
      <c r="X2119" s="1" t="s">
        <v>1755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false" outlineLevel="0" collapsed="false">
      <c r="A2120" s="18" t="n">
        <v>2</v>
      </c>
      <c r="B2120" s="19" t="n">
        <v>46097</v>
      </c>
      <c r="C2120" s="19" t="n">
        <v>46310</v>
      </c>
      <c r="D2120" s="18" t="n">
        <v>1867</v>
      </c>
      <c r="E2120" s="1" t="s">
        <v>406</v>
      </c>
      <c r="F2120" s="18" t="n">
        <v>24</v>
      </c>
      <c r="G2120" s="1" t="s">
        <v>91</v>
      </c>
      <c r="H2120" s="18" t="n">
        <v>2110405</v>
      </c>
      <c r="I2120" s="1" t="s">
        <v>55</v>
      </c>
      <c r="J2120" s="18" t="n">
        <v>808550</v>
      </c>
      <c r="L2120" s="18" t="n">
        <v>2026</v>
      </c>
      <c r="M2120" s="1" t="s">
        <v>678</v>
      </c>
      <c r="N2120" s="1" t="s">
        <v>50</v>
      </c>
      <c r="P2120" s="18" t="n">
        <v>101</v>
      </c>
      <c r="Q2120" s="1" t="s">
        <v>56</v>
      </c>
      <c r="R2120" s="1" t="s">
        <v>407</v>
      </c>
      <c r="S2120" s="18" t="n">
        <v>4210401</v>
      </c>
      <c r="T2120" s="1" t="s">
        <v>408</v>
      </c>
      <c r="U2120" s="20" t="n">
        <v>228.88</v>
      </c>
      <c r="W2120" s="20" t="n">
        <v>0</v>
      </c>
      <c r="X2120" s="1" t="s">
        <v>1756</v>
      </c>
      <c r="Z2120" s="1" t="str">
        <f aca="false">IF($T2120="","",IFERROR(INDEX('Resumo Grupos'!$AC$3:$AC$200,MATCH($T2120,'Resumo Grupos'!$AB$3:$AB$200,0)),"n/d"))</f>
        <v>Impostos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false" outlineLevel="0" collapsed="false">
      <c r="A2121" s="18" t="n">
        <v>2</v>
      </c>
      <c r="B2121" s="19" t="n">
        <v>46127</v>
      </c>
      <c r="C2121" s="19" t="n">
        <v>46310</v>
      </c>
      <c r="D2121" s="18" t="n">
        <v>512</v>
      </c>
      <c r="E2121" s="1" t="s">
        <v>410</v>
      </c>
      <c r="F2121" s="18" t="n">
        <v>34</v>
      </c>
      <c r="G2121" s="1" t="s">
        <v>110</v>
      </c>
      <c r="H2121" s="18" t="n">
        <v>2110405</v>
      </c>
      <c r="I2121" s="1" t="s">
        <v>55</v>
      </c>
      <c r="J2121" s="18" t="n">
        <v>954215</v>
      </c>
      <c r="L2121" s="18" t="n">
        <v>126220</v>
      </c>
      <c r="M2121" s="1" t="s">
        <v>49</v>
      </c>
      <c r="N2121" s="1" t="s">
        <v>50</v>
      </c>
      <c r="P2121" s="18" t="n">
        <v>101</v>
      </c>
      <c r="Q2121" s="1" t="s">
        <v>56</v>
      </c>
      <c r="R2121" s="1" t="s">
        <v>411</v>
      </c>
      <c r="S2121" s="18" t="n">
        <v>4210111</v>
      </c>
      <c r="T2121" s="1" t="s">
        <v>412</v>
      </c>
      <c r="U2121" s="20" t="n">
        <v>5700</v>
      </c>
      <c r="W2121" s="20" t="n">
        <v>0</v>
      </c>
      <c r="X2121" s="1" t="s">
        <v>413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12.75" hidden="false" customHeight="false" outlineLevel="0" collapsed="false">
      <c r="A2122" s="18" t="n">
        <v>2</v>
      </c>
      <c r="B2122" s="19" t="n">
        <v>46279</v>
      </c>
      <c r="C2122" s="19" t="n">
        <v>46310</v>
      </c>
      <c r="D2122" s="18" t="n">
        <v>1218</v>
      </c>
      <c r="E2122" s="1" t="s">
        <v>659</v>
      </c>
      <c r="F2122" s="18" t="n">
        <v>24</v>
      </c>
      <c r="G2122" s="1" t="s">
        <v>91</v>
      </c>
      <c r="H2122" s="18" t="n">
        <v>2110405</v>
      </c>
      <c r="I2122" s="1" t="s">
        <v>55</v>
      </c>
      <c r="J2122" s="18" t="n">
        <v>1702972</v>
      </c>
      <c r="L2122" s="18" t="n">
        <v>233737</v>
      </c>
      <c r="M2122" s="1" t="s">
        <v>36</v>
      </c>
      <c r="N2122" s="1" t="s">
        <v>50</v>
      </c>
      <c r="P2122" s="18" t="n">
        <v>113</v>
      </c>
      <c r="Q2122" s="1" t="s">
        <v>38</v>
      </c>
      <c r="R2122" s="1" t="s">
        <v>62</v>
      </c>
      <c r="S2122" s="18" t="n">
        <v>1130101</v>
      </c>
      <c r="T2122" s="1" t="s">
        <v>63</v>
      </c>
      <c r="U2122" s="20" t="n">
        <v>803.5</v>
      </c>
      <c r="W2122" s="20" t="n">
        <v>0</v>
      </c>
      <c r="X2122" s="1" t="s">
        <v>1695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nao encontrado</v>
      </c>
      <c r="AC2122" s="1" t="n">
        <v>11105</v>
      </c>
    </row>
    <row r="2123" customFormat="false" ht="12.75" hidden="false" customHeight="false" outlineLevel="0" collapsed="false">
      <c r="A2123" s="18" t="n">
        <v>2</v>
      </c>
      <c r="B2123" s="19" t="n">
        <v>46279</v>
      </c>
      <c r="C2123" s="19" t="n">
        <v>46311</v>
      </c>
      <c r="D2123" s="18" t="n">
        <v>10011</v>
      </c>
      <c r="E2123" s="1" t="s">
        <v>330</v>
      </c>
      <c r="F2123" s="18" t="n">
        <v>24</v>
      </c>
      <c r="G2123" s="1" t="s">
        <v>91</v>
      </c>
      <c r="H2123" s="18" t="n">
        <v>2110405</v>
      </c>
      <c r="I2123" s="1" t="s">
        <v>55</v>
      </c>
      <c r="J2123" s="18" t="n">
        <v>1701763</v>
      </c>
      <c r="L2123" s="18" t="n">
        <v>233499</v>
      </c>
      <c r="M2123" s="1" t="s">
        <v>36</v>
      </c>
      <c r="N2123" s="1" t="s">
        <v>50</v>
      </c>
      <c r="P2123" s="18" t="n">
        <v>113</v>
      </c>
      <c r="Q2123" s="1" t="s">
        <v>38</v>
      </c>
      <c r="R2123" s="1" t="s">
        <v>62</v>
      </c>
      <c r="S2123" s="18" t="n">
        <v>1130101</v>
      </c>
      <c r="T2123" s="1" t="s">
        <v>63</v>
      </c>
      <c r="U2123" s="20" t="n">
        <v>1459.69</v>
      </c>
      <c r="W2123" s="20" t="n">
        <v>0</v>
      </c>
      <c r="X2123" s="1" t="s">
        <v>1745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RC GRANPLUS GATO FILH FRG E ARROZ KG</v>
      </c>
      <c r="AC2123" s="1" t="n">
        <v>35693</v>
      </c>
    </row>
    <row r="2124" customFormat="false" ht="12.75" hidden="false" customHeight="false" outlineLevel="0" collapsed="false">
      <c r="A2124" s="18" t="n">
        <v>2</v>
      </c>
      <c r="B2124" s="19" t="n">
        <v>46206</v>
      </c>
      <c r="C2124" s="19" t="n">
        <v>46313</v>
      </c>
      <c r="D2124" s="18" t="n">
        <v>33</v>
      </c>
      <c r="E2124" s="1" t="s">
        <v>305</v>
      </c>
      <c r="F2124" s="18" t="n">
        <v>34</v>
      </c>
      <c r="G2124" s="1" t="s">
        <v>110</v>
      </c>
      <c r="H2124" s="18" t="n">
        <v>2110405</v>
      </c>
      <c r="I2124" s="1" t="s">
        <v>55</v>
      </c>
      <c r="J2124" s="18" t="n">
        <v>1345312</v>
      </c>
      <c r="L2124" s="18" t="n">
        <v>180690</v>
      </c>
      <c r="M2124" s="1" t="s">
        <v>85</v>
      </c>
      <c r="N2124" s="1" t="s">
        <v>50</v>
      </c>
      <c r="P2124" s="18" t="n">
        <v>101</v>
      </c>
      <c r="Q2124" s="1" t="s">
        <v>56</v>
      </c>
      <c r="R2124" s="1" t="s">
        <v>70</v>
      </c>
      <c r="S2124" s="18" t="n">
        <v>4210203</v>
      </c>
      <c r="T2124" s="1" t="s">
        <v>750</v>
      </c>
      <c r="U2124" s="20" t="n">
        <v>247.27</v>
      </c>
      <c r="W2124" s="20" t="n">
        <v>0</v>
      </c>
      <c r="X2124" s="1" t="s">
        <v>935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12.75" hidden="false" customHeight="false" outlineLevel="0" collapsed="false">
      <c r="A2125" s="18" t="n">
        <v>2</v>
      </c>
      <c r="B2125" s="19" t="n">
        <v>46276</v>
      </c>
      <c r="C2125" s="19" t="n">
        <v>46314</v>
      </c>
      <c r="D2125" s="18" t="n">
        <v>1217</v>
      </c>
      <c r="E2125" s="1" t="s">
        <v>781</v>
      </c>
      <c r="F2125" s="18" t="n">
        <v>24</v>
      </c>
      <c r="G2125" s="1" t="s">
        <v>91</v>
      </c>
      <c r="H2125" s="18" t="n">
        <v>2110405</v>
      </c>
      <c r="I2125" s="1" t="s">
        <v>55</v>
      </c>
      <c r="J2125" s="18" t="n">
        <v>1687717</v>
      </c>
      <c r="L2125" s="18" t="n">
        <v>231774</v>
      </c>
      <c r="M2125" s="1" t="s">
        <v>36</v>
      </c>
      <c r="N2125" s="1" t="s">
        <v>50</v>
      </c>
      <c r="P2125" s="18" t="n">
        <v>113</v>
      </c>
      <c r="Q2125" s="1" t="s">
        <v>38</v>
      </c>
      <c r="R2125" s="1" t="s">
        <v>62</v>
      </c>
      <c r="S2125" s="18" t="n">
        <v>1130101</v>
      </c>
      <c r="T2125" s="1" t="s">
        <v>63</v>
      </c>
      <c r="U2125" s="20" t="n">
        <v>793.46</v>
      </c>
      <c r="W2125" s="20" t="n">
        <v>0</v>
      </c>
      <c r="X2125" s="1" t="s">
        <v>1703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CORANTE XZ.PRETO</v>
      </c>
      <c r="AC2125" s="1" t="n">
        <v>5521</v>
      </c>
    </row>
    <row r="2126" customFormat="false" ht="12.75" hidden="false" customHeight="false" outlineLevel="0" collapsed="false">
      <c r="A2126" s="18" t="n">
        <v>2</v>
      </c>
      <c r="B2126" s="19" t="n">
        <v>46275</v>
      </c>
      <c r="C2126" s="19" t="n">
        <v>46315</v>
      </c>
      <c r="D2126" s="18" t="n">
        <v>10028</v>
      </c>
      <c r="E2126" s="1" t="s">
        <v>495</v>
      </c>
      <c r="F2126" s="18" t="n">
        <v>24</v>
      </c>
      <c r="G2126" s="1" t="s">
        <v>91</v>
      </c>
      <c r="H2126" s="18" t="n">
        <v>2110405</v>
      </c>
      <c r="I2126" s="1" t="s">
        <v>55</v>
      </c>
      <c r="J2126" s="18" t="n">
        <v>1370757</v>
      </c>
      <c r="L2126" s="18" t="n">
        <v>184341</v>
      </c>
      <c r="M2126" s="1" t="s">
        <v>85</v>
      </c>
      <c r="N2126" s="1" t="s">
        <v>50</v>
      </c>
      <c r="P2126" s="18" t="n">
        <v>101</v>
      </c>
      <c r="Q2126" s="1" t="s">
        <v>56</v>
      </c>
      <c r="R2126" s="1" t="s">
        <v>39</v>
      </c>
      <c r="S2126" s="18" t="n">
        <v>4210315</v>
      </c>
      <c r="T2126" s="1" t="s">
        <v>283</v>
      </c>
      <c r="U2126" s="20" t="n">
        <v>595.9</v>
      </c>
      <c r="W2126" s="20" t="n">
        <v>0</v>
      </c>
      <c r="X2126" s="1" t="s">
        <v>496</v>
      </c>
      <c r="Z2126" s="1" t="str">
        <f aca="false">IF($T2126="","",IFERROR(INDEX('Resumo Grupos'!$AC$3:$AC$200,MATCH($T2126,'Resumo Grupos'!$AB$3:$AB$200,0)),"n/d"))</f>
        <v>Despesa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false" outlineLevel="0" collapsed="false">
      <c r="A2127" s="18" t="n">
        <v>2</v>
      </c>
      <c r="B2127" s="19" t="n">
        <v>46279</v>
      </c>
      <c r="C2127" s="19" t="n">
        <v>46317</v>
      </c>
      <c r="D2127" s="18" t="n">
        <v>1218</v>
      </c>
      <c r="E2127" s="1" t="s">
        <v>659</v>
      </c>
      <c r="F2127" s="18" t="n">
        <v>24</v>
      </c>
      <c r="G2127" s="1" t="s">
        <v>91</v>
      </c>
      <c r="H2127" s="18" t="n">
        <v>2110405</v>
      </c>
      <c r="I2127" s="1" t="s">
        <v>55</v>
      </c>
      <c r="J2127" s="18" t="n">
        <v>1702975</v>
      </c>
      <c r="L2127" s="18" t="n">
        <v>233739</v>
      </c>
      <c r="M2127" s="1" t="s">
        <v>36</v>
      </c>
      <c r="N2127" s="1" t="s">
        <v>50</v>
      </c>
      <c r="P2127" s="18" t="n">
        <v>113</v>
      </c>
      <c r="Q2127" s="1" t="s">
        <v>38</v>
      </c>
      <c r="R2127" s="1" t="s">
        <v>62</v>
      </c>
      <c r="S2127" s="18" t="n">
        <v>1130101</v>
      </c>
      <c r="T2127" s="1" t="s">
        <v>63</v>
      </c>
      <c r="U2127" s="20" t="n">
        <v>803.5</v>
      </c>
      <c r="W2127" s="20" t="n">
        <v>0</v>
      </c>
      <c r="X2127" s="1" t="s">
        <v>1695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nao encontrado</v>
      </c>
      <c r="AC2127" s="1" t="n">
        <v>11105</v>
      </c>
    </row>
    <row r="2128" customFormat="false" ht="12.75" hidden="false" customHeight="false" outlineLevel="0" collapsed="false">
      <c r="A2128" s="18" t="n">
        <v>2</v>
      </c>
      <c r="B2128" s="19" t="n">
        <v>46274</v>
      </c>
      <c r="C2128" s="19" t="n">
        <v>46318</v>
      </c>
      <c r="D2128" s="18" t="n">
        <v>1789</v>
      </c>
      <c r="E2128" s="1" t="s">
        <v>549</v>
      </c>
      <c r="F2128" s="18" t="n">
        <v>24</v>
      </c>
      <c r="G2128" s="1" t="s">
        <v>91</v>
      </c>
      <c r="H2128" s="18" t="n">
        <v>2110405</v>
      </c>
      <c r="I2128" s="1" t="s">
        <v>55</v>
      </c>
      <c r="J2128" s="18" t="n">
        <v>1677749</v>
      </c>
      <c r="L2128" s="18" t="n">
        <v>230157</v>
      </c>
      <c r="M2128" s="1" t="s">
        <v>36</v>
      </c>
      <c r="N2128" s="1" t="s">
        <v>50</v>
      </c>
      <c r="P2128" s="18" t="n">
        <v>113</v>
      </c>
      <c r="Q2128" s="1" t="s">
        <v>38</v>
      </c>
      <c r="R2128" s="1" t="s">
        <v>411</v>
      </c>
      <c r="S2128" s="18" t="n">
        <v>4210112</v>
      </c>
      <c r="T2128" s="1" t="s">
        <v>550</v>
      </c>
      <c r="U2128" s="20" t="n">
        <v>10413.34</v>
      </c>
      <c r="W2128" s="20" t="n">
        <v>0</v>
      </c>
      <c r="X2128" s="1" t="s">
        <v>1757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false" outlineLevel="0" collapsed="false">
      <c r="A2129" s="18" t="n">
        <v>2</v>
      </c>
      <c r="B2129" s="19" t="n">
        <v>46013</v>
      </c>
      <c r="C2129" s="19" t="n">
        <v>46320</v>
      </c>
      <c r="D2129" s="18" t="n">
        <v>17</v>
      </c>
      <c r="E2129" s="1" t="s">
        <v>490</v>
      </c>
      <c r="F2129" s="18" t="n">
        <v>48</v>
      </c>
      <c r="G2129" s="1" t="s">
        <v>569</v>
      </c>
      <c r="H2129" s="18" t="n">
        <v>2110405</v>
      </c>
      <c r="I2129" s="1" t="s">
        <v>55</v>
      </c>
      <c r="J2129" s="18" t="n">
        <v>660421</v>
      </c>
      <c r="L2129" s="18" t="n">
        <v>86128</v>
      </c>
      <c r="M2129" s="1" t="s">
        <v>1481</v>
      </c>
      <c r="N2129" s="1" t="s">
        <v>50</v>
      </c>
      <c r="P2129" s="18" t="n">
        <v>101</v>
      </c>
      <c r="Q2129" s="1" t="s">
        <v>56</v>
      </c>
      <c r="R2129" s="1" t="s">
        <v>57</v>
      </c>
      <c r="S2129" s="18" t="n">
        <v>4220199</v>
      </c>
      <c r="T2129" s="1" t="s">
        <v>58</v>
      </c>
      <c r="U2129" s="20" t="n">
        <v>362.14</v>
      </c>
      <c r="W2129" s="20" t="n">
        <v>0</v>
      </c>
      <c r="X2129" s="1" t="s">
        <v>571</v>
      </c>
      <c r="Z2129" s="1" t="str">
        <f aca="false">IF($T2129="","",IFERROR(INDEX('Resumo Grupos'!$AC$3:$AC$200,MATCH($T2129,'Resumo Grupos'!$AB$3:$AB$200,0)),"n/d"))</f>
        <v>Pagamentos outros não operacionais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false" outlineLevel="0" collapsed="false">
      <c r="A2130" s="18" t="n">
        <v>2</v>
      </c>
      <c r="B2130" s="19" t="n">
        <v>46029</v>
      </c>
      <c r="C2130" s="19" t="n">
        <v>46320</v>
      </c>
      <c r="D2130" s="18" t="n">
        <v>17</v>
      </c>
      <c r="E2130" s="1" t="s">
        <v>490</v>
      </c>
      <c r="F2130" s="18" t="n">
        <v>48</v>
      </c>
      <c r="G2130" s="1" t="s">
        <v>569</v>
      </c>
      <c r="H2130" s="18" t="n">
        <v>2110405</v>
      </c>
      <c r="I2130" s="1" t="s">
        <v>55</v>
      </c>
      <c r="J2130" s="18" t="n">
        <v>660305</v>
      </c>
      <c r="L2130" s="18" t="n">
        <v>86116</v>
      </c>
      <c r="M2130" s="1" t="s">
        <v>1481</v>
      </c>
      <c r="N2130" s="1" t="s">
        <v>50</v>
      </c>
      <c r="P2130" s="18" t="n">
        <v>101</v>
      </c>
      <c r="Q2130" s="1" t="s">
        <v>56</v>
      </c>
      <c r="R2130" s="1" t="s">
        <v>57</v>
      </c>
      <c r="S2130" s="18" t="n">
        <v>4220199</v>
      </c>
      <c r="T2130" s="1" t="s">
        <v>58</v>
      </c>
      <c r="U2130" s="20" t="n">
        <v>84.03</v>
      </c>
      <c r="W2130" s="20" t="n">
        <v>0</v>
      </c>
      <c r="X2130" s="1" t="s">
        <v>570</v>
      </c>
      <c r="Z2130" s="1" t="str">
        <f aca="false">IF($T2130="","",IFERROR(INDEX('Resumo Grupos'!$AC$3:$AC$200,MATCH($T2130,'Resumo Grupos'!$AB$3:$AB$200,0)),"n/d"))</f>
        <v>Pagamentos outros não operacionais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false" outlineLevel="0" collapsed="false">
      <c r="A2131" s="18" t="n">
        <v>2</v>
      </c>
      <c r="B2131" s="19" t="n">
        <v>46256</v>
      </c>
      <c r="C2131" s="19" t="n">
        <v>46320</v>
      </c>
      <c r="D2131" s="18" t="n">
        <v>1782</v>
      </c>
      <c r="E2131" s="1" t="s">
        <v>1723</v>
      </c>
      <c r="F2131" s="18" t="n">
        <v>48</v>
      </c>
      <c r="G2131" s="1" t="s">
        <v>569</v>
      </c>
      <c r="H2131" s="18" t="n">
        <v>2110405</v>
      </c>
      <c r="I2131" s="1" t="s">
        <v>55</v>
      </c>
      <c r="J2131" s="18" t="n">
        <v>1595448</v>
      </c>
      <c r="L2131" s="18" t="n">
        <v>2208</v>
      </c>
      <c r="M2131" s="1" t="s">
        <v>88</v>
      </c>
      <c r="N2131" s="1" t="s">
        <v>50</v>
      </c>
      <c r="P2131" s="18" t="n">
        <v>101</v>
      </c>
      <c r="Q2131" s="1" t="s">
        <v>56</v>
      </c>
      <c r="R2131" s="1" t="s">
        <v>70</v>
      </c>
      <c r="S2131" s="18" t="n">
        <v>4210232</v>
      </c>
      <c r="T2131" s="1" t="s">
        <v>324</v>
      </c>
      <c r="U2131" s="20" t="n">
        <v>79.9</v>
      </c>
      <c r="W2131" s="20" t="n">
        <v>0</v>
      </c>
      <c r="X2131" s="1" t="s">
        <v>1758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false" outlineLevel="0" collapsed="false">
      <c r="A2132" s="18" t="n">
        <v>2</v>
      </c>
      <c r="B2132" s="19" t="n">
        <v>46023</v>
      </c>
      <c r="C2132" s="19" t="n">
        <v>46321</v>
      </c>
      <c r="D2132" s="18" t="n">
        <v>515</v>
      </c>
      <c r="E2132" s="1" t="s">
        <v>157</v>
      </c>
      <c r="F2132" s="18" t="n">
        <v>34</v>
      </c>
      <c r="G2132" s="1" t="s">
        <v>110</v>
      </c>
      <c r="H2132" s="18" t="n">
        <v>2110405</v>
      </c>
      <c r="I2132" s="1" t="s">
        <v>55</v>
      </c>
      <c r="J2132" s="18" t="n">
        <v>1012266</v>
      </c>
      <c r="L2132" s="18" t="n">
        <v>133812</v>
      </c>
      <c r="M2132" s="1" t="s">
        <v>1481</v>
      </c>
      <c r="N2132" s="1" t="s">
        <v>50</v>
      </c>
      <c r="P2132" s="18" t="n">
        <v>101</v>
      </c>
      <c r="Q2132" s="1" t="s">
        <v>56</v>
      </c>
      <c r="R2132" s="1" t="s">
        <v>333</v>
      </c>
      <c r="S2132" s="18" t="n">
        <v>2110901</v>
      </c>
      <c r="T2132" s="1" t="s">
        <v>334</v>
      </c>
      <c r="U2132" s="20" t="n">
        <v>4168.41</v>
      </c>
      <c r="W2132" s="20" t="n">
        <v>0</v>
      </c>
      <c r="X2132" s="1" t="s">
        <v>1759</v>
      </c>
      <c r="Z2132" s="1" t="str">
        <f aca="false">IF($T2132="","",IFERROR(INDEX('Resumo Grupos'!$AC$3:$AC$200,MATCH($T2132,'Resumo Grupos'!$AB$3:$AB$200,0)),"n/d"))</f>
        <v>Empréstimo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false" outlineLevel="0" collapsed="false">
      <c r="A2133" s="18" t="n">
        <v>2</v>
      </c>
      <c r="B2133" s="19" t="n">
        <v>46279</v>
      </c>
      <c r="C2133" s="19" t="n">
        <v>46321</v>
      </c>
      <c r="D2133" s="18" t="n">
        <v>10011</v>
      </c>
      <c r="E2133" s="1" t="s">
        <v>330</v>
      </c>
      <c r="F2133" s="18" t="n">
        <v>24</v>
      </c>
      <c r="G2133" s="1" t="s">
        <v>91</v>
      </c>
      <c r="H2133" s="18" t="n">
        <v>2110405</v>
      </c>
      <c r="I2133" s="1" t="s">
        <v>55</v>
      </c>
      <c r="J2133" s="18" t="n">
        <v>1701767</v>
      </c>
      <c r="L2133" s="18" t="n">
        <v>233502</v>
      </c>
      <c r="M2133" s="1" t="s">
        <v>36</v>
      </c>
      <c r="N2133" s="1" t="s">
        <v>50</v>
      </c>
      <c r="P2133" s="18" t="n">
        <v>113</v>
      </c>
      <c r="Q2133" s="1" t="s">
        <v>38</v>
      </c>
      <c r="R2133" s="1" t="s">
        <v>62</v>
      </c>
      <c r="S2133" s="18" t="n">
        <v>1130101</v>
      </c>
      <c r="T2133" s="1" t="s">
        <v>63</v>
      </c>
      <c r="U2133" s="20" t="n">
        <v>1459.69</v>
      </c>
      <c r="W2133" s="20" t="n">
        <v>0</v>
      </c>
      <c r="X2133" s="1" t="s">
        <v>1745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  <c r="AB2133" s="1" t="str">
        <f aca="false">IFERROR(INDEX('Mov Entradas (Rel 10497)'!$L:$L,MATCH(AC2133,'Mov Entradas (Rel 10497)'!$I:$I,0)),"nao encontrado")</f>
        <v>RC GRANPLUS GATO FILH FRG E ARROZ KG</v>
      </c>
      <c r="AC2133" s="1" t="n">
        <v>35693</v>
      </c>
    </row>
    <row r="2134" customFormat="false" ht="12.75" hidden="false" customHeight="false" outlineLevel="0" collapsed="false">
      <c r="A2134" s="18" t="n">
        <v>2</v>
      </c>
      <c r="B2134" s="19" t="n">
        <v>46276</v>
      </c>
      <c r="C2134" s="19" t="n">
        <v>46324</v>
      </c>
      <c r="D2134" s="18" t="n">
        <v>1217</v>
      </c>
      <c r="E2134" s="1" t="s">
        <v>781</v>
      </c>
      <c r="F2134" s="18" t="n">
        <v>24</v>
      </c>
      <c r="G2134" s="1" t="s">
        <v>91</v>
      </c>
      <c r="H2134" s="18" t="n">
        <v>2110405</v>
      </c>
      <c r="I2134" s="1" t="s">
        <v>55</v>
      </c>
      <c r="J2134" s="18" t="n">
        <v>1687719</v>
      </c>
      <c r="L2134" s="18" t="n">
        <v>231775</v>
      </c>
      <c r="M2134" s="1" t="s">
        <v>36</v>
      </c>
      <c r="N2134" s="1" t="s">
        <v>50</v>
      </c>
      <c r="P2134" s="18" t="n">
        <v>113</v>
      </c>
      <c r="Q2134" s="1" t="s">
        <v>38</v>
      </c>
      <c r="R2134" s="1" t="s">
        <v>62</v>
      </c>
      <c r="S2134" s="18" t="n">
        <v>1130101</v>
      </c>
      <c r="T2134" s="1" t="s">
        <v>63</v>
      </c>
      <c r="U2134" s="20" t="n">
        <v>793.46</v>
      </c>
      <c r="W2134" s="20" t="n">
        <v>0</v>
      </c>
      <c r="X2134" s="1" t="s">
        <v>1703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  <c r="AB2134" s="1" t="str">
        <f aca="false">IFERROR(INDEX('Mov Entradas (Rel 10497)'!$L:$L,MATCH(AC2134,'Mov Entradas (Rel 10497)'!$I:$I,0)),"nao encontrado")</f>
        <v>CORANTE XZ.PRETO</v>
      </c>
      <c r="AC2134" s="1" t="n">
        <v>5521</v>
      </c>
    </row>
    <row r="2135" customFormat="false" ht="12.75" hidden="false" customHeight="false" outlineLevel="0" collapsed="false">
      <c r="A2135" s="18" t="n">
        <v>2</v>
      </c>
      <c r="B2135" s="19" t="n">
        <v>46279</v>
      </c>
      <c r="C2135" s="19" t="n">
        <v>46324</v>
      </c>
      <c r="D2135" s="18" t="n">
        <v>1218</v>
      </c>
      <c r="E2135" s="1" t="s">
        <v>659</v>
      </c>
      <c r="F2135" s="18" t="n">
        <v>24</v>
      </c>
      <c r="G2135" s="1" t="s">
        <v>91</v>
      </c>
      <c r="H2135" s="18" t="n">
        <v>2110405</v>
      </c>
      <c r="I2135" s="1" t="s">
        <v>55</v>
      </c>
      <c r="J2135" s="18" t="n">
        <v>1702980</v>
      </c>
      <c r="L2135" s="18" t="n">
        <v>233740</v>
      </c>
      <c r="M2135" s="1" t="s">
        <v>36</v>
      </c>
      <c r="N2135" s="1" t="s">
        <v>50</v>
      </c>
      <c r="P2135" s="18" t="n">
        <v>113</v>
      </c>
      <c r="Q2135" s="1" t="s">
        <v>38</v>
      </c>
      <c r="R2135" s="1" t="s">
        <v>62</v>
      </c>
      <c r="S2135" s="18" t="n">
        <v>1130101</v>
      </c>
      <c r="T2135" s="1" t="s">
        <v>63</v>
      </c>
      <c r="U2135" s="20" t="n">
        <v>803.5</v>
      </c>
      <c r="W2135" s="20" t="n">
        <v>0</v>
      </c>
      <c r="X2135" s="1" t="s">
        <v>1695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nao encontrado</v>
      </c>
      <c r="AC2135" s="1" t="n">
        <v>11105</v>
      </c>
    </row>
    <row r="2136" customFormat="false" ht="12.75" hidden="false" customHeight="false" outlineLevel="0" collapsed="false">
      <c r="A2136" s="18" t="n">
        <v>2</v>
      </c>
      <c r="B2136" s="19" t="n">
        <v>46265</v>
      </c>
      <c r="C2136" s="19" t="n">
        <v>46325</v>
      </c>
      <c r="D2136" s="18" t="n">
        <v>1150</v>
      </c>
      <c r="E2136" s="1" t="s">
        <v>1739</v>
      </c>
      <c r="F2136" s="18" t="n">
        <v>46</v>
      </c>
      <c r="G2136" s="1" t="s">
        <v>323</v>
      </c>
      <c r="H2136" s="18" t="n">
        <v>2110405</v>
      </c>
      <c r="I2136" s="1" t="s">
        <v>55</v>
      </c>
      <c r="J2136" s="18" t="n">
        <v>1656987</v>
      </c>
      <c r="L2136" s="18" t="n">
        <v>87916</v>
      </c>
      <c r="M2136" s="1" t="s">
        <v>88</v>
      </c>
      <c r="N2136" s="1" t="s">
        <v>50</v>
      </c>
      <c r="P2136" s="18" t="n">
        <v>101</v>
      </c>
      <c r="Q2136" s="1" t="s">
        <v>56</v>
      </c>
      <c r="R2136" s="1" t="s">
        <v>70</v>
      </c>
      <c r="S2136" s="18" t="n">
        <v>4210227</v>
      </c>
      <c r="T2136" s="1" t="s">
        <v>77</v>
      </c>
      <c r="U2136" s="20" t="n">
        <v>241.82</v>
      </c>
      <c r="W2136" s="20" t="n">
        <v>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12.75" hidden="false" customHeight="false" outlineLevel="0" collapsed="false">
      <c r="A2137" s="18" t="n">
        <v>2</v>
      </c>
      <c r="B2137" s="19" t="n">
        <v>46055</v>
      </c>
      <c r="C2137" s="19" t="n">
        <v>46327</v>
      </c>
      <c r="D2137" s="18" t="n">
        <v>10039</v>
      </c>
      <c r="E2137" s="1" t="s">
        <v>84</v>
      </c>
      <c r="F2137" s="18" t="n">
        <v>47</v>
      </c>
      <c r="G2137" s="1" t="s">
        <v>47</v>
      </c>
      <c r="H2137" s="18" t="n">
        <v>2110405</v>
      </c>
      <c r="I2137" s="1" t="s">
        <v>55</v>
      </c>
      <c r="J2137" s="18" t="n">
        <v>846832</v>
      </c>
      <c r="L2137" s="18" t="n">
        <v>111506</v>
      </c>
      <c r="M2137" s="1" t="s">
        <v>1118</v>
      </c>
      <c r="N2137" s="1" t="s">
        <v>50</v>
      </c>
      <c r="P2137" s="18" t="n">
        <v>113</v>
      </c>
      <c r="Q2137" s="1" t="s">
        <v>38</v>
      </c>
      <c r="R2137" s="1" t="s">
        <v>70</v>
      </c>
      <c r="S2137" s="18" t="n">
        <v>4210227</v>
      </c>
      <c r="T2137" s="1" t="s">
        <v>77</v>
      </c>
      <c r="U2137" s="20" t="n">
        <v>378.82</v>
      </c>
      <c r="W2137" s="20" t="n">
        <v>0</v>
      </c>
      <c r="X2137" s="1" t="s">
        <v>1760</v>
      </c>
      <c r="Z2137" s="1" t="str">
        <f aca="false">IF($T2137="","",IFERROR(INDEX('Resumo Grupos'!$AC$3:$AC$200,MATCH($T2137,'Resumo Grupos'!$AB$3:$AB$200,0)),"n/d"))</f>
        <v>Despesa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nao encontrado</v>
      </c>
      <c r="AC2137" s="1" t="n">
        <v>258</v>
      </c>
    </row>
    <row r="2138" customFormat="false" ht="12.75" hidden="false" customHeight="false" outlineLevel="0" collapsed="false">
      <c r="A2138" s="18" t="n">
        <v>2</v>
      </c>
      <c r="B2138" s="19" t="n">
        <v>46275</v>
      </c>
      <c r="C2138" s="19" t="n">
        <v>46327</v>
      </c>
      <c r="D2138" s="18" t="n">
        <v>1725</v>
      </c>
      <c r="E2138" s="1" t="s">
        <v>1742</v>
      </c>
      <c r="F2138" s="18" t="n">
        <v>47</v>
      </c>
      <c r="G2138" s="1" t="s">
        <v>47</v>
      </c>
      <c r="H2138" s="18" t="n">
        <v>2110405</v>
      </c>
      <c r="I2138" s="1" t="s">
        <v>55</v>
      </c>
      <c r="J2138" s="18" t="n">
        <v>1683458</v>
      </c>
      <c r="L2138" s="18" t="n">
        <v>231094</v>
      </c>
      <c r="M2138" s="1" t="s">
        <v>88</v>
      </c>
      <c r="N2138" s="1" t="s">
        <v>50</v>
      </c>
      <c r="P2138" s="18" t="n">
        <v>113</v>
      </c>
      <c r="Q2138" s="1" t="s">
        <v>38</v>
      </c>
      <c r="R2138" s="1" t="s">
        <v>70</v>
      </c>
      <c r="S2138" s="18" t="n">
        <v>4210227</v>
      </c>
      <c r="T2138" s="1" t="s">
        <v>77</v>
      </c>
      <c r="U2138" s="20" t="n">
        <v>162.5</v>
      </c>
      <c r="W2138" s="20" t="n">
        <v>0</v>
      </c>
      <c r="X2138" s="1" t="s">
        <v>1761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false" outlineLevel="0" collapsed="false">
      <c r="A2139" s="18" t="n">
        <v>2</v>
      </c>
      <c r="B2139" s="19" t="n">
        <v>46244</v>
      </c>
      <c r="C2139" s="19" t="n">
        <v>46331</v>
      </c>
      <c r="D2139" s="18" t="n">
        <v>33</v>
      </c>
      <c r="E2139" s="1" t="s">
        <v>305</v>
      </c>
      <c r="F2139" s="18" t="n">
        <v>34</v>
      </c>
      <c r="G2139" s="1" t="s">
        <v>110</v>
      </c>
      <c r="H2139" s="18" t="n">
        <v>2110405</v>
      </c>
      <c r="I2139" s="1" t="s">
        <v>55</v>
      </c>
      <c r="J2139" s="18" t="n">
        <v>1530158</v>
      </c>
      <c r="L2139" s="18" t="n">
        <v>208205</v>
      </c>
      <c r="M2139" s="1" t="s">
        <v>76</v>
      </c>
      <c r="N2139" s="1" t="s">
        <v>50</v>
      </c>
      <c r="P2139" s="18" t="n">
        <v>101</v>
      </c>
      <c r="Q2139" s="1" t="s">
        <v>56</v>
      </c>
      <c r="R2139" s="1" t="s">
        <v>39</v>
      </c>
      <c r="S2139" s="18" t="n">
        <v>4210301</v>
      </c>
      <c r="T2139" s="1" t="s">
        <v>253</v>
      </c>
      <c r="U2139" s="20" t="n">
        <v>250.1</v>
      </c>
      <c r="W2139" s="20" t="n">
        <v>0</v>
      </c>
      <c r="X2139" s="1" t="s">
        <v>1579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</row>
    <row r="2140" customFormat="false" ht="12.75" hidden="false" customHeight="false" outlineLevel="0" collapsed="false">
      <c r="A2140" s="18" t="n">
        <v>2</v>
      </c>
      <c r="B2140" s="19" t="n">
        <v>46279</v>
      </c>
      <c r="C2140" s="19" t="n">
        <v>46331</v>
      </c>
      <c r="D2140" s="18" t="n">
        <v>1218</v>
      </c>
      <c r="E2140" s="1" t="s">
        <v>659</v>
      </c>
      <c r="F2140" s="18" t="n">
        <v>24</v>
      </c>
      <c r="G2140" s="1" t="s">
        <v>91</v>
      </c>
      <c r="H2140" s="18" t="n">
        <v>2110405</v>
      </c>
      <c r="I2140" s="1" t="s">
        <v>55</v>
      </c>
      <c r="J2140" s="18" t="n">
        <v>1702982</v>
      </c>
      <c r="L2140" s="18" t="n">
        <v>233742</v>
      </c>
      <c r="M2140" s="1" t="s">
        <v>36</v>
      </c>
      <c r="N2140" s="1" t="s">
        <v>50</v>
      </c>
      <c r="P2140" s="18" t="n">
        <v>113</v>
      </c>
      <c r="Q2140" s="1" t="s">
        <v>38</v>
      </c>
      <c r="R2140" s="1" t="s">
        <v>62</v>
      </c>
      <c r="S2140" s="18" t="n">
        <v>1130101</v>
      </c>
      <c r="T2140" s="1" t="s">
        <v>63</v>
      </c>
      <c r="U2140" s="20" t="n">
        <v>803.5</v>
      </c>
      <c r="W2140" s="20" t="n">
        <v>0</v>
      </c>
      <c r="X2140" s="1" t="s">
        <v>1695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 t="str">
        <f aca="false">IFERROR(INDEX('Mov Entradas (Rel 10497)'!$L:$L,MATCH(AC2140,'Mov Entradas (Rel 10497)'!$I:$I,0)),"nao encontrado")</f>
        <v>nao encontrado</v>
      </c>
      <c r="AC2140" s="1" t="n">
        <v>11105</v>
      </c>
    </row>
    <row r="2141" customFormat="false" ht="12.75" hidden="false" customHeight="false" outlineLevel="0" collapsed="false">
      <c r="A2141" s="18" t="n">
        <v>2</v>
      </c>
      <c r="B2141" s="19" t="n">
        <v>46276</v>
      </c>
      <c r="C2141" s="19" t="n">
        <v>46334</v>
      </c>
      <c r="D2141" s="18" t="n">
        <v>1217</v>
      </c>
      <c r="E2141" s="1" t="s">
        <v>781</v>
      </c>
      <c r="F2141" s="18" t="n">
        <v>24</v>
      </c>
      <c r="G2141" s="1" t="s">
        <v>91</v>
      </c>
      <c r="H2141" s="18" t="n">
        <v>2110405</v>
      </c>
      <c r="I2141" s="1" t="s">
        <v>55</v>
      </c>
      <c r="J2141" s="18" t="n">
        <v>1687721</v>
      </c>
      <c r="L2141" s="18" t="n">
        <v>231777</v>
      </c>
      <c r="M2141" s="1" t="s">
        <v>36</v>
      </c>
      <c r="N2141" s="1" t="s">
        <v>50</v>
      </c>
      <c r="P2141" s="18" t="n">
        <v>113</v>
      </c>
      <c r="Q2141" s="1" t="s">
        <v>38</v>
      </c>
      <c r="R2141" s="1" t="s">
        <v>62</v>
      </c>
      <c r="S2141" s="18" t="n">
        <v>1130101</v>
      </c>
      <c r="T2141" s="1" t="s">
        <v>63</v>
      </c>
      <c r="U2141" s="20" t="n">
        <v>792.51</v>
      </c>
      <c r="W2141" s="20" t="n">
        <v>0</v>
      </c>
      <c r="X2141" s="1" t="s">
        <v>1703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CORANTE XZ.PRETO</v>
      </c>
      <c r="AC2141" s="1" t="n">
        <v>5521</v>
      </c>
    </row>
    <row r="2142" customFormat="false" ht="12.75" hidden="false" customHeight="false" outlineLevel="0" collapsed="false">
      <c r="A2142" s="18" t="n">
        <v>2</v>
      </c>
      <c r="B2142" s="19" t="n">
        <v>46211</v>
      </c>
      <c r="C2142" s="19" t="n">
        <v>46336</v>
      </c>
      <c r="D2142" s="18" t="n">
        <v>33</v>
      </c>
      <c r="E2142" s="1" t="s">
        <v>305</v>
      </c>
      <c r="F2142" s="18" t="n">
        <v>34</v>
      </c>
      <c r="G2142" s="1" t="s">
        <v>110</v>
      </c>
      <c r="H2142" s="18" t="n">
        <v>2110405</v>
      </c>
      <c r="I2142" s="1" t="s">
        <v>55</v>
      </c>
      <c r="J2142" s="18" t="n">
        <v>1370733</v>
      </c>
      <c r="L2142" s="18" t="n">
        <v>184338</v>
      </c>
      <c r="M2142" s="1" t="s">
        <v>85</v>
      </c>
      <c r="N2142" s="1" t="s">
        <v>50</v>
      </c>
      <c r="P2142" s="18" t="n">
        <v>101</v>
      </c>
      <c r="Q2142" s="1" t="s">
        <v>56</v>
      </c>
      <c r="R2142" s="1" t="s">
        <v>70</v>
      </c>
      <c r="S2142" s="18" t="n">
        <v>4210222</v>
      </c>
      <c r="T2142" s="1" t="s">
        <v>1220</v>
      </c>
      <c r="U2142" s="20" t="n">
        <v>666.67</v>
      </c>
      <c r="W2142" s="20" t="n">
        <v>0</v>
      </c>
      <c r="X2142" s="1" t="s">
        <v>1221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false" outlineLevel="0" collapsed="false">
      <c r="A2143" s="18" t="n">
        <v>2</v>
      </c>
      <c r="B2143" s="19" t="n">
        <v>46260</v>
      </c>
      <c r="C2143" s="19" t="n">
        <v>46336</v>
      </c>
      <c r="D2143" s="18" t="n">
        <v>1835</v>
      </c>
      <c r="E2143" s="1" t="s">
        <v>1739</v>
      </c>
      <c r="F2143" s="18" t="n">
        <v>46</v>
      </c>
      <c r="G2143" s="1" t="s">
        <v>323</v>
      </c>
      <c r="H2143" s="18" t="n">
        <v>2110405</v>
      </c>
      <c r="I2143" s="1" t="s">
        <v>55</v>
      </c>
      <c r="J2143" s="18" t="n">
        <v>1605275</v>
      </c>
      <c r="L2143" s="18" t="n">
        <v>219925</v>
      </c>
      <c r="M2143" s="1" t="s">
        <v>88</v>
      </c>
      <c r="N2143" s="1" t="s">
        <v>50</v>
      </c>
      <c r="P2143" s="18" t="n">
        <v>113</v>
      </c>
      <c r="Q2143" s="1" t="s">
        <v>38</v>
      </c>
      <c r="R2143" s="1" t="s">
        <v>70</v>
      </c>
      <c r="S2143" s="18" t="n">
        <v>4210227</v>
      </c>
      <c r="T2143" s="1" t="s">
        <v>77</v>
      </c>
      <c r="U2143" s="20" t="n">
        <v>176.81</v>
      </c>
      <c r="W2143" s="20" t="n">
        <v>0</v>
      </c>
      <c r="X2143" s="1" t="s">
        <v>1762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TINTA ESMALTE FOSCO CITY 3L PRETO UN QTD</v>
      </c>
      <c r="AC2143" s="1" t="n">
        <v>110228</v>
      </c>
    </row>
    <row r="2144" customFormat="false" ht="12.75" hidden="false" customHeight="false" outlineLevel="0" collapsed="false">
      <c r="A2144" s="18" t="n">
        <v>2</v>
      </c>
      <c r="B2144" s="19" t="n">
        <v>46275</v>
      </c>
      <c r="C2144" s="19" t="n">
        <v>46336</v>
      </c>
      <c r="D2144" s="18" t="n">
        <v>1747</v>
      </c>
      <c r="E2144" s="1" t="s">
        <v>1750</v>
      </c>
      <c r="F2144" s="18" t="n">
        <v>46</v>
      </c>
      <c r="G2144" s="1" t="s">
        <v>323</v>
      </c>
      <c r="H2144" s="18" t="n">
        <v>2110405</v>
      </c>
      <c r="I2144" s="1" t="s">
        <v>55</v>
      </c>
      <c r="J2144" s="18" t="n">
        <v>1683676</v>
      </c>
      <c r="L2144" s="18" t="n">
        <v>231136</v>
      </c>
      <c r="M2144" s="1" t="s">
        <v>88</v>
      </c>
      <c r="N2144" s="1" t="s">
        <v>50</v>
      </c>
      <c r="P2144" s="18" t="n">
        <v>113</v>
      </c>
      <c r="Q2144" s="1" t="s">
        <v>38</v>
      </c>
      <c r="R2144" s="1" t="s">
        <v>70</v>
      </c>
      <c r="S2144" s="18" t="n">
        <v>4210227</v>
      </c>
      <c r="T2144" s="1" t="s">
        <v>77</v>
      </c>
      <c r="U2144" s="20" t="n">
        <v>161.75</v>
      </c>
      <c r="W2144" s="20" t="n">
        <v>0</v>
      </c>
      <c r="X2144" s="1" t="s">
        <v>1763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GLASURITI ESM. FOSCO</v>
      </c>
      <c r="AC2144" s="1" t="n">
        <v>1544516</v>
      </c>
    </row>
    <row r="2145" customFormat="false" ht="12.75" hidden="false" customHeight="false" outlineLevel="0" collapsed="false">
      <c r="A2145" s="18" t="n">
        <v>2</v>
      </c>
      <c r="B2145" s="19" t="n">
        <v>46279</v>
      </c>
      <c r="C2145" s="19" t="n">
        <v>46338</v>
      </c>
      <c r="D2145" s="18" t="n">
        <v>1218</v>
      </c>
      <c r="E2145" s="1" t="s">
        <v>659</v>
      </c>
      <c r="F2145" s="18" t="n">
        <v>24</v>
      </c>
      <c r="G2145" s="1" t="s">
        <v>91</v>
      </c>
      <c r="H2145" s="18" t="n">
        <v>2110405</v>
      </c>
      <c r="I2145" s="1" t="s">
        <v>55</v>
      </c>
      <c r="J2145" s="18" t="n">
        <v>1702992</v>
      </c>
      <c r="L2145" s="18" t="n">
        <v>233744</v>
      </c>
      <c r="M2145" s="1" t="s">
        <v>36</v>
      </c>
      <c r="N2145" s="1" t="s">
        <v>50</v>
      </c>
      <c r="P2145" s="18" t="n">
        <v>113</v>
      </c>
      <c r="Q2145" s="1" t="s">
        <v>38</v>
      </c>
      <c r="R2145" s="1" t="s">
        <v>62</v>
      </c>
      <c r="S2145" s="18" t="n">
        <v>1130101</v>
      </c>
      <c r="T2145" s="1" t="s">
        <v>63</v>
      </c>
      <c r="U2145" s="20" t="n">
        <v>803.5</v>
      </c>
      <c r="W2145" s="20" t="n">
        <v>0</v>
      </c>
      <c r="X2145" s="1" t="s">
        <v>1695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nao encontrado</v>
      </c>
      <c r="AC2145" s="1" t="n">
        <v>11105</v>
      </c>
    </row>
    <row r="2146" customFormat="false" ht="12.75" hidden="false" customHeight="false" outlineLevel="0" collapsed="false">
      <c r="A2146" s="18" t="n">
        <v>2</v>
      </c>
      <c r="B2146" s="19" t="n">
        <v>46097</v>
      </c>
      <c r="C2146" s="19" t="n">
        <v>46341</v>
      </c>
      <c r="D2146" s="18" t="n">
        <v>1867</v>
      </c>
      <c r="E2146" s="1" t="s">
        <v>406</v>
      </c>
      <c r="F2146" s="18" t="n">
        <v>24</v>
      </c>
      <c r="G2146" s="1" t="s">
        <v>91</v>
      </c>
      <c r="H2146" s="18" t="n">
        <v>2110405</v>
      </c>
      <c r="I2146" s="1" t="s">
        <v>55</v>
      </c>
      <c r="J2146" s="18" t="n">
        <v>808550</v>
      </c>
      <c r="L2146" s="18" t="n">
        <v>2026</v>
      </c>
      <c r="M2146" s="1" t="s">
        <v>1118</v>
      </c>
      <c r="N2146" s="1" t="s">
        <v>50</v>
      </c>
      <c r="P2146" s="18" t="n">
        <v>101</v>
      </c>
      <c r="Q2146" s="1" t="s">
        <v>56</v>
      </c>
      <c r="R2146" s="1" t="s">
        <v>407</v>
      </c>
      <c r="S2146" s="18" t="n">
        <v>4210401</v>
      </c>
      <c r="T2146" s="1" t="s">
        <v>408</v>
      </c>
      <c r="U2146" s="20" t="n">
        <v>228.88</v>
      </c>
      <c r="W2146" s="20" t="n">
        <v>0</v>
      </c>
      <c r="X2146" s="1" t="s">
        <v>1764</v>
      </c>
      <c r="Z2146" s="1" t="str">
        <f aca="false">IF($T2146="","",IFERROR(INDEX('Resumo Grupos'!$AC$3:$AC$200,MATCH($T2146,'Resumo Grupos'!$AB$3:$AB$200,0)),"n/d"))</f>
        <v>Impostos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false" outlineLevel="0" collapsed="false">
      <c r="A2147" s="18" t="n">
        <v>2</v>
      </c>
      <c r="B2147" s="19" t="n">
        <v>46127</v>
      </c>
      <c r="C2147" s="19" t="n">
        <v>46341</v>
      </c>
      <c r="D2147" s="18" t="n">
        <v>512</v>
      </c>
      <c r="E2147" s="1" t="s">
        <v>410</v>
      </c>
      <c r="F2147" s="18" t="n">
        <v>34</v>
      </c>
      <c r="G2147" s="1" t="s">
        <v>110</v>
      </c>
      <c r="H2147" s="18" t="n">
        <v>2110405</v>
      </c>
      <c r="I2147" s="1" t="s">
        <v>55</v>
      </c>
      <c r="J2147" s="18" t="n">
        <v>954215</v>
      </c>
      <c r="L2147" s="18" t="n">
        <v>126220</v>
      </c>
      <c r="M2147" s="1" t="s">
        <v>678</v>
      </c>
      <c r="N2147" s="1" t="s">
        <v>50</v>
      </c>
      <c r="P2147" s="18" t="n">
        <v>101</v>
      </c>
      <c r="Q2147" s="1" t="s">
        <v>56</v>
      </c>
      <c r="R2147" s="1" t="s">
        <v>411</v>
      </c>
      <c r="S2147" s="18" t="n">
        <v>4210111</v>
      </c>
      <c r="T2147" s="1" t="s">
        <v>412</v>
      </c>
      <c r="U2147" s="20" t="n">
        <v>5700</v>
      </c>
      <c r="W2147" s="20" t="n">
        <v>0</v>
      </c>
      <c r="X2147" s="1" t="s">
        <v>413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</row>
    <row r="2148" customFormat="false" ht="12.75" hidden="false" customHeight="false" outlineLevel="0" collapsed="false">
      <c r="A2148" s="18" t="n">
        <v>2</v>
      </c>
      <c r="B2148" s="19" t="n">
        <v>46206</v>
      </c>
      <c r="C2148" s="19" t="n">
        <v>46344</v>
      </c>
      <c r="D2148" s="18" t="n">
        <v>33</v>
      </c>
      <c r="E2148" s="1" t="s">
        <v>305</v>
      </c>
      <c r="F2148" s="18" t="n">
        <v>34</v>
      </c>
      <c r="G2148" s="1" t="s">
        <v>110</v>
      </c>
      <c r="H2148" s="18" t="n">
        <v>2110405</v>
      </c>
      <c r="I2148" s="1" t="s">
        <v>55</v>
      </c>
      <c r="J2148" s="18" t="n">
        <v>1345312</v>
      </c>
      <c r="L2148" s="18" t="n">
        <v>180690</v>
      </c>
      <c r="M2148" s="1" t="s">
        <v>67</v>
      </c>
      <c r="N2148" s="1" t="s">
        <v>50</v>
      </c>
      <c r="P2148" s="18" t="n">
        <v>101</v>
      </c>
      <c r="Q2148" s="1" t="s">
        <v>56</v>
      </c>
      <c r="R2148" s="1" t="s">
        <v>70</v>
      </c>
      <c r="S2148" s="18" t="n">
        <v>4210203</v>
      </c>
      <c r="T2148" s="1" t="s">
        <v>750</v>
      </c>
      <c r="U2148" s="20" t="n">
        <v>247.27</v>
      </c>
      <c r="W2148" s="20" t="n">
        <v>0</v>
      </c>
      <c r="X2148" s="1" t="s">
        <v>935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</row>
    <row r="2149" customFormat="false" ht="12.75" hidden="false" customHeight="false" outlineLevel="0" collapsed="false">
      <c r="A2149" s="18" t="n">
        <v>2</v>
      </c>
      <c r="B2149" s="19" t="n">
        <v>46279</v>
      </c>
      <c r="C2149" s="19" t="n">
        <v>46345</v>
      </c>
      <c r="D2149" s="18" t="n">
        <v>1218</v>
      </c>
      <c r="E2149" s="1" t="s">
        <v>659</v>
      </c>
      <c r="F2149" s="18" t="n">
        <v>24</v>
      </c>
      <c r="G2149" s="1" t="s">
        <v>91</v>
      </c>
      <c r="H2149" s="18" t="n">
        <v>2110405</v>
      </c>
      <c r="I2149" s="1" t="s">
        <v>55</v>
      </c>
      <c r="J2149" s="18" t="n">
        <v>1703000</v>
      </c>
      <c r="L2149" s="18" t="n">
        <v>233746</v>
      </c>
      <c r="M2149" s="1" t="s">
        <v>36</v>
      </c>
      <c r="N2149" s="1" t="s">
        <v>50</v>
      </c>
      <c r="P2149" s="18" t="n">
        <v>113</v>
      </c>
      <c r="Q2149" s="1" t="s">
        <v>38</v>
      </c>
      <c r="R2149" s="1" t="s">
        <v>62</v>
      </c>
      <c r="S2149" s="18" t="n">
        <v>1130101</v>
      </c>
      <c r="T2149" s="1" t="s">
        <v>63</v>
      </c>
      <c r="U2149" s="20" t="n">
        <v>803.5</v>
      </c>
      <c r="W2149" s="20" t="n">
        <v>0</v>
      </c>
      <c r="X2149" s="1" t="s">
        <v>1695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nao encontrado</v>
      </c>
      <c r="AC2149" s="1" t="n">
        <v>11105</v>
      </c>
    </row>
    <row r="2150" customFormat="false" ht="12.75" hidden="false" customHeight="false" outlineLevel="0" collapsed="false">
      <c r="A2150" s="18" t="n">
        <v>2</v>
      </c>
      <c r="B2150" s="19" t="n">
        <v>46256</v>
      </c>
      <c r="C2150" s="19" t="n">
        <v>46351</v>
      </c>
      <c r="D2150" s="18" t="n">
        <v>1782</v>
      </c>
      <c r="E2150" s="1" t="s">
        <v>1723</v>
      </c>
      <c r="F2150" s="18" t="n">
        <v>48</v>
      </c>
      <c r="G2150" s="1" t="s">
        <v>569</v>
      </c>
      <c r="H2150" s="18" t="n">
        <v>2110405</v>
      </c>
      <c r="I2150" s="1" t="s">
        <v>55</v>
      </c>
      <c r="J2150" s="18" t="n">
        <v>1595448</v>
      </c>
      <c r="L2150" s="18" t="n">
        <v>2208</v>
      </c>
      <c r="M2150" s="1" t="s">
        <v>76</v>
      </c>
      <c r="N2150" s="1" t="s">
        <v>50</v>
      </c>
      <c r="P2150" s="18" t="n">
        <v>101</v>
      </c>
      <c r="Q2150" s="1" t="s">
        <v>56</v>
      </c>
      <c r="R2150" s="1" t="s">
        <v>70</v>
      </c>
      <c r="S2150" s="18" t="n">
        <v>4210232</v>
      </c>
      <c r="T2150" s="1" t="s">
        <v>324</v>
      </c>
      <c r="U2150" s="20" t="n">
        <v>79.9</v>
      </c>
      <c r="W2150" s="20" t="n">
        <v>0</v>
      </c>
      <c r="X2150" s="1" t="s">
        <v>1765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</row>
    <row r="2151" customFormat="false" ht="12.75" hidden="false" customHeight="false" outlineLevel="0" collapsed="false">
      <c r="A2151" s="18" t="n">
        <v>2</v>
      </c>
      <c r="B2151" s="19" t="n">
        <v>46023</v>
      </c>
      <c r="C2151" s="19" t="n">
        <v>46352</v>
      </c>
      <c r="D2151" s="18" t="n">
        <v>515</v>
      </c>
      <c r="E2151" s="1" t="s">
        <v>157</v>
      </c>
      <c r="F2151" s="18" t="n">
        <v>34</v>
      </c>
      <c r="G2151" s="1" t="s">
        <v>110</v>
      </c>
      <c r="H2151" s="18" t="n">
        <v>2110405</v>
      </c>
      <c r="I2151" s="1" t="s">
        <v>55</v>
      </c>
      <c r="J2151" s="18" t="n">
        <v>1012266</v>
      </c>
      <c r="L2151" s="18" t="n">
        <v>133812</v>
      </c>
      <c r="M2151" s="1" t="s">
        <v>1766</v>
      </c>
      <c r="N2151" s="1" t="s">
        <v>50</v>
      </c>
      <c r="P2151" s="18" t="n">
        <v>101</v>
      </c>
      <c r="Q2151" s="1" t="s">
        <v>56</v>
      </c>
      <c r="R2151" s="1" t="s">
        <v>333</v>
      </c>
      <c r="S2151" s="18" t="n">
        <v>2110901</v>
      </c>
      <c r="T2151" s="1" t="s">
        <v>334</v>
      </c>
      <c r="U2151" s="20" t="n">
        <v>4168.41</v>
      </c>
      <c r="W2151" s="20" t="n">
        <v>0</v>
      </c>
      <c r="X2151" s="1" t="s">
        <v>1767</v>
      </c>
      <c r="Z2151" s="1" t="str">
        <f aca="false">IF($T2151="","",IFERROR(INDEX('Resumo Grupos'!$AC$3:$AC$200,MATCH($T2151,'Resumo Grupos'!$AB$3:$AB$200,0)),"n/d"))</f>
        <v>Empréstimo</v>
      </c>
      <c r="AA2151" s="1" t="str">
        <f aca="false">IF($T2151="","",IF(COUNTIF('Resumo Grupos'!$AE$3:$AE$40,$T2151)&gt;0,"NAO","SIM"))</f>
        <v>SIM</v>
      </c>
    </row>
    <row r="2152" customFormat="false" ht="12.75" hidden="false" customHeight="false" outlineLevel="0" collapsed="false">
      <c r="A2152" s="18" t="n">
        <v>2</v>
      </c>
      <c r="B2152" s="19" t="n">
        <v>46279</v>
      </c>
      <c r="C2152" s="19" t="n">
        <v>46352</v>
      </c>
      <c r="D2152" s="18" t="n">
        <v>1218</v>
      </c>
      <c r="E2152" s="1" t="s">
        <v>659</v>
      </c>
      <c r="F2152" s="18" t="n">
        <v>24</v>
      </c>
      <c r="G2152" s="1" t="s">
        <v>91</v>
      </c>
      <c r="H2152" s="18" t="n">
        <v>2110405</v>
      </c>
      <c r="I2152" s="1" t="s">
        <v>55</v>
      </c>
      <c r="J2152" s="18" t="n">
        <v>1703019</v>
      </c>
      <c r="L2152" s="18" t="n">
        <v>233748</v>
      </c>
      <c r="M2152" s="1" t="s">
        <v>36</v>
      </c>
      <c r="N2152" s="1" t="s">
        <v>50</v>
      </c>
      <c r="P2152" s="18" t="n">
        <v>113</v>
      </c>
      <c r="Q2152" s="1" t="s">
        <v>38</v>
      </c>
      <c r="R2152" s="1" t="s">
        <v>62</v>
      </c>
      <c r="S2152" s="18" t="n">
        <v>1130101</v>
      </c>
      <c r="T2152" s="1" t="s">
        <v>63</v>
      </c>
      <c r="U2152" s="20" t="n">
        <v>803.5</v>
      </c>
      <c r="W2152" s="20" t="n">
        <v>0</v>
      </c>
      <c r="X2152" s="1" t="s">
        <v>1695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nao encontrado</v>
      </c>
      <c r="AC2152" s="1" t="n">
        <v>11105</v>
      </c>
    </row>
    <row r="2153" customFormat="false" ht="12.75" hidden="false" customHeight="false" outlineLevel="0" collapsed="false">
      <c r="A2153" s="18" t="n">
        <v>2</v>
      </c>
      <c r="B2153" s="19" t="n">
        <v>46265</v>
      </c>
      <c r="C2153" s="19" t="n">
        <v>46355</v>
      </c>
      <c r="D2153" s="18" t="n">
        <v>1150</v>
      </c>
      <c r="E2153" s="1" t="s">
        <v>1739</v>
      </c>
      <c r="F2153" s="18" t="n">
        <v>46</v>
      </c>
      <c r="G2153" s="1" t="s">
        <v>323</v>
      </c>
      <c r="H2153" s="18" t="n">
        <v>2110405</v>
      </c>
      <c r="I2153" s="1" t="s">
        <v>55</v>
      </c>
      <c r="J2153" s="18" t="n">
        <v>1656987</v>
      </c>
      <c r="L2153" s="18" t="n">
        <v>87916</v>
      </c>
      <c r="M2153" s="1" t="s">
        <v>76</v>
      </c>
      <c r="N2153" s="1" t="s">
        <v>50</v>
      </c>
      <c r="P2153" s="18" t="n">
        <v>101</v>
      </c>
      <c r="Q2153" s="1" t="s">
        <v>56</v>
      </c>
      <c r="R2153" s="1" t="s">
        <v>70</v>
      </c>
      <c r="S2153" s="18" t="n">
        <v>4210227</v>
      </c>
      <c r="T2153" s="1" t="s">
        <v>77</v>
      </c>
      <c r="U2153" s="20" t="n">
        <v>241.83</v>
      </c>
      <c r="W2153" s="20" t="n">
        <v>0</v>
      </c>
      <c r="Z2153" s="1" t="str">
        <f aca="false">IF($T2153="","",IFERROR(INDEX('Resumo Grupos'!$AC$3:$AC$200,MATCH($T2153,'Resumo Grupos'!$AB$3:$AB$200,0)),"n/d"))</f>
        <v>Despesa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false" outlineLevel="0" collapsed="false">
      <c r="A2154" s="18" t="n">
        <v>2</v>
      </c>
      <c r="B2154" s="19" t="n">
        <v>46055</v>
      </c>
      <c r="C2154" s="19" t="n">
        <v>46357</v>
      </c>
      <c r="D2154" s="18" t="n">
        <v>10039</v>
      </c>
      <c r="E2154" s="1" t="s">
        <v>84</v>
      </c>
      <c r="F2154" s="18" t="n">
        <v>47</v>
      </c>
      <c r="G2154" s="1" t="s">
        <v>47</v>
      </c>
      <c r="H2154" s="18" t="n">
        <v>2110405</v>
      </c>
      <c r="I2154" s="1" t="s">
        <v>55</v>
      </c>
      <c r="J2154" s="18" t="n">
        <v>846832</v>
      </c>
      <c r="L2154" s="18" t="n">
        <v>111506</v>
      </c>
      <c r="M2154" s="1" t="s">
        <v>1481</v>
      </c>
      <c r="N2154" s="1" t="s">
        <v>50</v>
      </c>
      <c r="P2154" s="18" t="n">
        <v>113</v>
      </c>
      <c r="Q2154" s="1" t="s">
        <v>38</v>
      </c>
      <c r="R2154" s="1" t="s">
        <v>70</v>
      </c>
      <c r="S2154" s="18" t="n">
        <v>4210227</v>
      </c>
      <c r="T2154" s="1" t="s">
        <v>77</v>
      </c>
      <c r="U2154" s="20" t="n">
        <v>378.82</v>
      </c>
      <c r="W2154" s="20" t="n">
        <v>0</v>
      </c>
      <c r="X2154" s="1" t="s">
        <v>1768</v>
      </c>
      <c r="Z2154" s="1" t="str">
        <f aca="false">IF($T2154="","",IFERROR(INDEX('Resumo Grupos'!$AC$3:$AC$200,MATCH($T2154,'Resumo Grupos'!$AB$3:$AB$200,0)),"n/d"))</f>
        <v>Despesa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nao encontrado</v>
      </c>
      <c r="AC2154" s="1" t="n">
        <v>258</v>
      </c>
    </row>
    <row r="2155" customFormat="false" ht="12.75" hidden="false" customHeight="false" outlineLevel="0" collapsed="false">
      <c r="A2155" s="18" t="n">
        <v>2</v>
      </c>
      <c r="B2155" s="19" t="n">
        <v>46275</v>
      </c>
      <c r="C2155" s="19" t="n">
        <v>46357</v>
      </c>
      <c r="D2155" s="18" t="n">
        <v>1725</v>
      </c>
      <c r="E2155" s="1" t="s">
        <v>1742</v>
      </c>
      <c r="F2155" s="18" t="n">
        <v>47</v>
      </c>
      <c r="G2155" s="1" t="s">
        <v>47</v>
      </c>
      <c r="H2155" s="18" t="n">
        <v>2110405</v>
      </c>
      <c r="I2155" s="1" t="s">
        <v>55</v>
      </c>
      <c r="J2155" s="18" t="n">
        <v>1683458</v>
      </c>
      <c r="L2155" s="18" t="n">
        <v>231094</v>
      </c>
      <c r="M2155" s="1" t="s">
        <v>76</v>
      </c>
      <c r="N2155" s="1" t="s">
        <v>50</v>
      </c>
      <c r="P2155" s="18" t="n">
        <v>113</v>
      </c>
      <c r="Q2155" s="1" t="s">
        <v>38</v>
      </c>
      <c r="R2155" s="1" t="s">
        <v>70</v>
      </c>
      <c r="S2155" s="18" t="n">
        <v>4210227</v>
      </c>
      <c r="T2155" s="1" t="s">
        <v>77</v>
      </c>
      <c r="U2155" s="20" t="n">
        <v>162.5</v>
      </c>
      <c r="W2155" s="20" t="n">
        <v>0</v>
      </c>
      <c r="X2155" s="1" t="s">
        <v>1769</v>
      </c>
      <c r="Z2155" s="1" t="str">
        <f aca="false">IF($T2155="","",IFERROR(INDEX('Resumo Grupos'!$AC$3:$AC$200,MATCH($T2155,'Resumo Grupos'!$AB$3:$AB$200,0)),"n/d"))</f>
        <v>Despesa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false" outlineLevel="0" collapsed="false">
      <c r="A2156" s="18" t="n">
        <v>2</v>
      </c>
      <c r="B2156" s="19" t="n">
        <v>46279</v>
      </c>
      <c r="C2156" s="19" t="n">
        <v>46359</v>
      </c>
      <c r="D2156" s="18" t="n">
        <v>1218</v>
      </c>
      <c r="E2156" s="1" t="s">
        <v>659</v>
      </c>
      <c r="F2156" s="18" t="n">
        <v>24</v>
      </c>
      <c r="G2156" s="1" t="s">
        <v>91</v>
      </c>
      <c r="H2156" s="18" t="n">
        <v>2110405</v>
      </c>
      <c r="I2156" s="1" t="s">
        <v>55</v>
      </c>
      <c r="J2156" s="18" t="n">
        <v>1703024</v>
      </c>
      <c r="L2156" s="18" t="n">
        <v>233756</v>
      </c>
      <c r="M2156" s="1" t="s">
        <v>36</v>
      </c>
      <c r="N2156" s="1" t="s">
        <v>50</v>
      </c>
      <c r="P2156" s="18" t="n">
        <v>113</v>
      </c>
      <c r="Q2156" s="1" t="s">
        <v>38</v>
      </c>
      <c r="R2156" s="1" t="s">
        <v>62</v>
      </c>
      <c r="S2156" s="18" t="n">
        <v>1130101</v>
      </c>
      <c r="T2156" s="1" t="s">
        <v>63</v>
      </c>
      <c r="U2156" s="20" t="n">
        <v>803.5</v>
      </c>
      <c r="W2156" s="20" t="n">
        <v>0</v>
      </c>
      <c r="X2156" s="1" t="s">
        <v>1695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nao encontrado</v>
      </c>
      <c r="AC2156" s="1" t="n">
        <v>11105</v>
      </c>
    </row>
    <row r="2157" customFormat="false" ht="12.75" hidden="false" customHeight="false" outlineLevel="0" collapsed="false">
      <c r="A2157" s="18" t="n">
        <v>2</v>
      </c>
      <c r="B2157" s="19" t="n">
        <v>46244</v>
      </c>
      <c r="C2157" s="19" t="n">
        <v>46361</v>
      </c>
      <c r="D2157" s="18" t="n">
        <v>33</v>
      </c>
      <c r="E2157" s="1" t="s">
        <v>305</v>
      </c>
      <c r="F2157" s="18" t="n">
        <v>34</v>
      </c>
      <c r="G2157" s="1" t="s">
        <v>110</v>
      </c>
      <c r="H2157" s="18" t="n">
        <v>2110405</v>
      </c>
      <c r="I2157" s="1" t="s">
        <v>55</v>
      </c>
      <c r="J2157" s="18" t="n">
        <v>1530158</v>
      </c>
      <c r="L2157" s="18" t="n">
        <v>208205</v>
      </c>
      <c r="M2157" s="1" t="s">
        <v>85</v>
      </c>
      <c r="N2157" s="1" t="s">
        <v>50</v>
      </c>
      <c r="P2157" s="18" t="n">
        <v>101</v>
      </c>
      <c r="Q2157" s="1" t="s">
        <v>56</v>
      </c>
      <c r="R2157" s="1" t="s">
        <v>39</v>
      </c>
      <c r="S2157" s="18" t="n">
        <v>4210301</v>
      </c>
      <c r="T2157" s="1" t="s">
        <v>253</v>
      </c>
      <c r="U2157" s="20" t="n">
        <v>250.1</v>
      </c>
      <c r="W2157" s="20" t="n">
        <v>0</v>
      </c>
      <c r="X2157" s="1" t="s">
        <v>1579</v>
      </c>
      <c r="Z2157" s="1" t="str">
        <f aca="false">IF($T2157="","",IFERROR(INDEX('Resumo Grupos'!$AC$3:$AC$200,MATCH($T2157,'Resumo Grupos'!$AB$3:$AB$200,0)),"n/d"))</f>
        <v>Salários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false" outlineLevel="0" collapsed="false">
      <c r="A2158" s="18" t="n">
        <v>2</v>
      </c>
      <c r="B2158" s="19" t="n">
        <v>46211</v>
      </c>
      <c r="C2158" s="19" t="n">
        <v>46366</v>
      </c>
      <c r="D2158" s="18" t="n">
        <v>33</v>
      </c>
      <c r="E2158" s="1" t="s">
        <v>305</v>
      </c>
      <c r="F2158" s="18" t="n">
        <v>34</v>
      </c>
      <c r="G2158" s="1" t="s">
        <v>110</v>
      </c>
      <c r="H2158" s="18" t="n">
        <v>2110405</v>
      </c>
      <c r="I2158" s="1" t="s">
        <v>55</v>
      </c>
      <c r="J2158" s="18" t="n">
        <v>1370733</v>
      </c>
      <c r="L2158" s="18" t="n">
        <v>184338</v>
      </c>
      <c r="M2158" s="1" t="s">
        <v>67</v>
      </c>
      <c r="N2158" s="1" t="s">
        <v>50</v>
      </c>
      <c r="P2158" s="18" t="n">
        <v>101</v>
      </c>
      <c r="Q2158" s="1" t="s">
        <v>56</v>
      </c>
      <c r="R2158" s="1" t="s">
        <v>70</v>
      </c>
      <c r="S2158" s="18" t="n">
        <v>4210222</v>
      </c>
      <c r="T2158" s="1" t="s">
        <v>1220</v>
      </c>
      <c r="U2158" s="20" t="n">
        <v>666.67</v>
      </c>
      <c r="W2158" s="20" t="n">
        <v>0</v>
      </c>
      <c r="X2158" s="1" t="s">
        <v>1221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false" outlineLevel="0" collapsed="false">
      <c r="A2159" s="18" t="n">
        <v>2</v>
      </c>
      <c r="B2159" s="19" t="n">
        <v>46275</v>
      </c>
      <c r="C2159" s="19" t="n">
        <v>46366</v>
      </c>
      <c r="D2159" s="18" t="n">
        <v>1747</v>
      </c>
      <c r="E2159" s="1" t="s">
        <v>1750</v>
      </c>
      <c r="F2159" s="18" t="n">
        <v>46</v>
      </c>
      <c r="G2159" s="1" t="s">
        <v>323</v>
      </c>
      <c r="H2159" s="18" t="n">
        <v>2110405</v>
      </c>
      <c r="I2159" s="1" t="s">
        <v>55</v>
      </c>
      <c r="J2159" s="18" t="n">
        <v>1683676</v>
      </c>
      <c r="L2159" s="18" t="n">
        <v>231136</v>
      </c>
      <c r="M2159" s="1" t="s">
        <v>76</v>
      </c>
      <c r="N2159" s="1" t="s">
        <v>50</v>
      </c>
      <c r="P2159" s="18" t="n">
        <v>113</v>
      </c>
      <c r="Q2159" s="1" t="s">
        <v>38</v>
      </c>
      <c r="R2159" s="1" t="s">
        <v>70</v>
      </c>
      <c r="S2159" s="18" t="n">
        <v>4210227</v>
      </c>
      <c r="T2159" s="1" t="s">
        <v>77</v>
      </c>
      <c r="U2159" s="20" t="n">
        <v>161.74</v>
      </c>
      <c r="W2159" s="20" t="n">
        <v>0</v>
      </c>
      <c r="X2159" s="1" t="s">
        <v>1770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  <c r="AB2159" s="1" t="str">
        <f aca="false">IFERROR(INDEX('Mov Entradas (Rel 10497)'!$L:$L,MATCH(AC2159,'Mov Entradas (Rel 10497)'!$I:$I,0)),"nao encontrado")</f>
        <v>GLASURITI ESM. FOSCO</v>
      </c>
      <c r="AC2159" s="1" t="n">
        <v>1544516</v>
      </c>
    </row>
    <row r="2160" customFormat="false" ht="12.75" hidden="false" customHeight="false" outlineLevel="0" collapsed="false">
      <c r="A2160" s="18" t="n">
        <v>2</v>
      </c>
      <c r="B2160" s="19" t="n">
        <v>46279</v>
      </c>
      <c r="C2160" s="19" t="n">
        <v>46366</v>
      </c>
      <c r="D2160" s="18" t="n">
        <v>1218</v>
      </c>
      <c r="E2160" s="1" t="s">
        <v>659</v>
      </c>
      <c r="F2160" s="18" t="n">
        <v>24</v>
      </c>
      <c r="G2160" s="1" t="s">
        <v>91</v>
      </c>
      <c r="H2160" s="18" t="n">
        <v>2110405</v>
      </c>
      <c r="I2160" s="1" t="s">
        <v>55</v>
      </c>
      <c r="J2160" s="18" t="n">
        <v>1703026</v>
      </c>
      <c r="L2160" s="18" t="n">
        <v>233758</v>
      </c>
      <c r="M2160" s="1" t="s">
        <v>36</v>
      </c>
      <c r="N2160" s="1" t="s">
        <v>50</v>
      </c>
      <c r="P2160" s="18" t="n">
        <v>113</v>
      </c>
      <c r="Q2160" s="1" t="s">
        <v>38</v>
      </c>
      <c r="R2160" s="1" t="s">
        <v>62</v>
      </c>
      <c r="S2160" s="18" t="n">
        <v>1130101</v>
      </c>
      <c r="T2160" s="1" t="s">
        <v>63</v>
      </c>
      <c r="U2160" s="20" t="n">
        <v>806.62</v>
      </c>
      <c r="W2160" s="20" t="n">
        <v>0</v>
      </c>
      <c r="X2160" s="1" t="s">
        <v>1695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 t="str">
        <f aca="false">IFERROR(INDEX('Mov Entradas (Rel 10497)'!$L:$L,MATCH(AC2160,'Mov Entradas (Rel 10497)'!$I:$I,0)),"nao encontrado")</f>
        <v>nao encontrado</v>
      </c>
      <c r="AC2160" s="1" t="n">
        <v>11105</v>
      </c>
    </row>
    <row r="2161" customFormat="false" ht="12.75" hidden="false" customHeight="false" outlineLevel="0" collapsed="false">
      <c r="A2161" s="18" t="n">
        <v>2</v>
      </c>
      <c r="B2161" s="19" t="n">
        <v>46097</v>
      </c>
      <c r="C2161" s="19" t="n">
        <v>46371</v>
      </c>
      <c r="D2161" s="18" t="n">
        <v>1867</v>
      </c>
      <c r="E2161" s="1" t="s">
        <v>406</v>
      </c>
      <c r="F2161" s="18" t="n">
        <v>24</v>
      </c>
      <c r="G2161" s="1" t="s">
        <v>91</v>
      </c>
      <c r="H2161" s="18" t="n">
        <v>2110405</v>
      </c>
      <c r="I2161" s="1" t="s">
        <v>55</v>
      </c>
      <c r="J2161" s="18" t="n">
        <v>808550</v>
      </c>
      <c r="L2161" s="18" t="n">
        <v>2026</v>
      </c>
      <c r="M2161" s="1" t="s">
        <v>1481</v>
      </c>
      <c r="N2161" s="1" t="s">
        <v>50</v>
      </c>
      <c r="P2161" s="18" t="n">
        <v>101</v>
      </c>
      <c r="Q2161" s="1" t="s">
        <v>56</v>
      </c>
      <c r="R2161" s="1" t="s">
        <v>407</v>
      </c>
      <c r="S2161" s="18" t="n">
        <v>4210401</v>
      </c>
      <c r="T2161" s="1" t="s">
        <v>408</v>
      </c>
      <c r="U2161" s="20" t="n">
        <v>228.88</v>
      </c>
      <c r="W2161" s="20" t="n">
        <v>0</v>
      </c>
      <c r="X2161" s="1" t="s">
        <v>1771</v>
      </c>
      <c r="Z2161" s="1" t="str">
        <f aca="false">IF($T2161="","",IFERROR(INDEX('Resumo Grupos'!$AC$3:$AC$200,MATCH($T2161,'Resumo Grupos'!$AB$3:$AB$200,0)),"n/d"))</f>
        <v>Impostos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false" outlineLevel="0" collapsed="false">
      <c r="A2162" s="18" t="n">
        <v>2</v>
      </c>
      <c r="B2162" s="19" t="n">
        <v>46127</v>
      </c>
      <c r="C2162" s="19" t="n">
        <v>46371</v>
      </c>
      <c r="D2162" s="18" t="n">
        <v>512</v>
      </c>
      <c r="E2162" s="1" t="s">
        <v>410</v>
      </c>
      <c r="F2162" s="18" t="n">
        <v>34</v>
      </c>
      <c r="G2162" s="1" t="s">
        <v>110</v>
      </c>
      <c r="H2162" s="18" t="n">
        <v>2110405</v>
      </c>
      <c r="I2162" s="1" t="s">
        <v>55</v>
      </c>
      <c r="J2162" s="18" t="n">
        <v>954215</v>
      </c>
      <c r="L2162" s="18" t="n">
        <v>126220</v>
      </c>
      <c r="M2162" s="1" t="s">
        <v>1118</v>
      </c>
      <c r="N2162" s="1" t="s">
        <v>50</v>
      </c>
      <c r="P2162" s="18" t="n">
        <v>101</v>
      </c>
      <c r="Q2162" s="1" t="s">
        <v>56</v>
      </c>
      <c r="R2162" s="1" t="s">
        <v>411</v>
      </c>
      <c r="S2162" s="18" t="n">
        <v>4210111</v>
      </c>
      <c r="T2162" s="1" t="s">
        <v>412</v>
      </c>
      <c r="U2162" s="20" t="n">
        <v>5700</v>
      </c>
      <c r="W2162" s="20" t="n">
        <v>0</v>
      </c>
      <c r="X2162" s="1" t="s">
        <v>413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false" outlineLevel="0" collapsed="false">
      <c r="A2163" s="18" t="n">
        <v>2</v>
      </c>
      <c r="B2163" s="19" t="n">
        <v>46206</v>
      </c>
      <c r="C2163" s="19" t="n">
        <v>46374</v>
      </c>
      <c r="D2163" s="18" t="n">
        <v>33</v>
      </c>
      <c r="E2163" s="1" t="s">
        <v>305</v>
      </c>
      <c r="F2163" s="18" t="n">
        <v>34</v>
      </c>
      <c r="G2163" s="1" t="s">
        <v>110</v>
      </c>
      <c r="H2163" s="18" t="n">
        <v>2110405</v>
      </c>
      <c r="I2163" s="1" t="s">
        <v>55</v>
      </c>
      <c r="J2163" s="18" t="n">
        <v>1345312</v>
      </c>
      <c r="L2163" s="18" t="n">
        <v>180690</v>
      </c>
      <c r="M2163" s="1" t="s">
        <v>61</v>
      </c>
      <c r="N2163" s="1" t="s">
        <v>50</v>
      </c>
      <c r="P2163" s="18" t="n">
        <v>101</v>
      </c>
      <c r="Q2163" s="1" t="s">
        <v>56</v>
      </c>
      <c r="R2163" s="1" t="s">
        <v>70</v>
      </c>
      <c r="S2163" s="18" t="n">
        <v>4210203</v>
      </c>
      <c r="T2163" s="1" t="s">
        <v>750</v>
      </c>
      <c r="U2163" s="20" t="n">
        <v>247.27</v>
      </c>
      <c r="W2163" s="20" t="n">
        <v>0</v>
      </c>
      <c r="X2163" s="1" t="s">
        <v>935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false" outlineLevel="0" collapsed="false">
      <c r="A2164" s="18" t="n">
        <v>2</v>
      </c>
      <c r="B2164" s="19" t="n">
        <v>46011</v>
      </c>
      <c r="C2164" s="19" t="n">
        <v>46376</v>
      </c>
      <c r="D2164" s="18" t="n">
        <v>10028</v>
      </c>
      <c r="E2164" s="1" t="s">
        <v>495</v>
      </c>
      <c r="F2164" s="18" t="n">
        <v>24</v>
      </c>
      <c r="G2164" s="1" t="s">
        <v>91</v>
      </c>
      <c r="H2164" s="18" t="n">
        <v>2110405</v>
      </c>
      <c r="I2164" s="1" t="s">
        <v>55</v>
      </c>
      <c r="J2164" s="18" t="n">
        <v>375619</v>
      </c>
      <c r="L2164" s="18" t="n">
        <v>664</v>
      </c>
      <c r="M2164" s="1" t="s">
        <v>88</v>
      </c>
      <c r="N2164" s="1" t="s">
        <v>50</v>
      </c>
      <c r="P2164" s="18" t="n">
        <v>101</v>
      </c>
      <c r="Q2164" s="1" t="s">
        <v>56</v>
      </c>
      <c r="R2164" s="1" t="s">
        <v>39</v>
      </c>
      <c r="S2164" s="18" t="n">
        <v>4210315</v>
      </c>
      <c r="T2164" s="1" t="s">
        <v>283</v>
      </c>
      <c r="U2164" s="20" t="n">
        <v>595.9</v>
      </c>
      <c r="W2164" s="20" t="n">
        <v>0</v>
      </c>
      <c r="X2164" s="1" t="s">
        <v>1772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false" outlineLevel="0" collapsed="false">
      <c r="A2165" s="18" t="n">
        <v>2</v>
      </c>
      <c r="B2165" s="19" t="n">
        <v>46256</v>
      </c>
      <c r="C2165" s="19" t="n">
        <v>46381</v>
      </c>
      <c r="D2165" s="18" t="n">
        <v>1782</v>
      </c>
      <c r="E2165" s="1" t="s">
        <v>1723</v>
      </c>
      <c r="F2165" s="18" t="n">
        <v>48</v>
      </c>
      <c r="G2165" s="1" t="s">
        <v>569</v>
      </c>
      <c r="H2165" s="18" t="n">
        <v>2110405</v>
      </c>
      <c r="I2165" s="1" t="s">
        <v>55</v>
      </c>
      <c r="J2165" s="18" t="n">
        <v>1595448</v>
      </c>
      <c r="L2165" s="18" t="n">
        <v>2208</v>
      </c>
      <c r="M2165" s="1" t="s">
        <v>85</v>
      </c>
      <c r="N2165" s="1" t="s">
        <v>50</v>
      </c>
      <c r="P2165" s="18" t="n">
        <v>101</v>
      </c>
      <c r="Q2165" s="1" t="s">
        <v>56</v>
      </c>
      <c r="R2165" s="1" t="s">
        <v>70</v>
      </c>
      <c r="S2165" s="18" t="n">
        <v>4210232</v>
      </c>
      <c r="T2165" s="1" t="s">
        <v>324</v>
      </c>
      <c r="U2165" s="20" t="n">
        <v>79.9</v>
      </c>
      <c r="W2165" s="20" t="n">
        <v>0</v>
      </c>
      <c r="X2165" s="1" t="s">
        <v>1773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false" outlineLevel="0" collapsed="false">
      <c r="A2166" s="18" t="n">
        <v>2</v>
      </c>
      <c r="B2166" s="19" t="n">
        <v>46023</v>
      </c>
      <c r="C2166" s="19" t="n">
        <v>46383</v>
      </c>
      <c r="D2166" s="18" t="n">
        <v>515</v>
      </c>
      <c r="E2166" s="1" t="s">
        <v>157</v>
      </c>
      <c r="F2166" s="18" t="n">
        <v>34</v>
      </c>
      <c r="G2166" s="1" t="s">
        <v>110</v>
      </c>
      <c r="H2166" s="18" t="n">
        <v>2110405</v>
      </c>
      <c r="I2166" s="1" t="s">
        <v>55</v>
      </c>
      <c r="J2166" s="18" t="n">
        <v>1012266</v>
      </c>
      <c r="L2166" s="18" t="n">
        <v>133812</v>
      </c>
      <c r="M2166" s="1" t="s">
        <v>1774</v>
      </c>
      <c r="N2166" s="1" t="s">
        <v>50</v>
      </c>
      <c r="P2166" s="18" t="n">
        <v>101</v>
      </c>
      <c r="Q2166" s="1" t="s">
        <v>56</v>
      </c>
      <c r="R2166" s="1" t="s">
        <v>333</v>
      </c>
      <c r="S2166" s="18" t="n">
        <v>2110901</v>
      </c>
      <c r="T2166" s="1" t="s">
        <v>334</v>
      </c>
      <c r="U2166" s="20" t="n">
        <v>4168.41</v>
      </c>
      <c r="W2166" s="20" t="n">
        <v>0</v>
      </c>
      <c r="X2166" s="1" t="s">
        <v>1775</v>
      </c>
      <c r="Z2166" s="1" t="str">
        <f aca="false">IF($T2166="","",IFERROR(INDEX('Resumo Grupos'!$AC$3:$AC$200,MATCH($T2166,'Resumo Grupos'!$AB$3:$AB$200,0)),"n/d"))</f>
        <v>Empréstimo</v>
      </c>
      <c r="AA2166" s="1" t="str">
        <f aca="false">IF($T2166="","",IF(COUNTIF('Resumo Grupos'!$AE$3:$AE$40,$T2166)&gt;0,"NAO","SIM"))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2" t="s">
        <v>11</v>
      </c>
      <c r="B1" s="23" t="s">
        <v>13</v>
      </c>
      <c r="C1" s="24" t="s">
        <v>1776</v>
      </c>
      <c r="D1" s="23" t="s">
        <v>29</v>
      </c>
    </row>
    <row r="2" customFormat="false" ht="12.75" hidden="false" customHeight="true" outlineLevel="0" collapsed="false">
      <c r="A2" s="15" t="n">
        <f aca="false">Report!C15</f>
        <v>46174</v>
      </c>
      <c r="B2" s="1" t="str">
        <f aca="false">Report!E15</f>
        <v>REFRIAL DISTRIBUIDORA COMERCIAL DE MAQUI</v>
      </c>
      <c r="C2" s="16" t="n">
        <f aca="false">Report!U15</f>
        <v>104.15</v>
      </c>
      <c r="D2" s="1" t="str">
        <f aca="false">Report!X15</f>
        <v>NF 151724 DESPESAS-CESTA D-300- ELLEN</v>
      </c>
    </row>
    <row r="3" customFormat="false" ht="12.75" hidden="false" customHeight="true" outlineLevel="0" collapsed="false">
      <c r="A3" s="15" t="n">
        <f aca="false">Report!C23</f>
        <v>46174</v>
      </c>
      <c r="B3" s="1" t="str">
        <f aca="false">Report!E23</f>
        <v>A. CORREA JUNIOR</v>
      </c>
      <c r="C3" s="16" t="n">
        <f aca="false">Report!U23</f>
        <v>906.75</v>
      </c>
      <c r="D3" s="1" t="str">
        <f aca="false">Report!X23</f>
        <v>NF 1768 CARTÃO DIA 1 - PARC 2/2 - ELLEN</v>
      </c>
    </row>
    <row r="4" customFormat="false" ht="12.75" hidden="false" customHeight="true" outlineLevel="0" collapsed="false">
      <c r="A4" s="15" t="n">
        <f aca="false">Report!C24</f>
        <v>46174</v>
      </c>
      <c r="B4" s="1" t="str">
        <f aca="false">Report!E24</f>
        <v>EMPRESA BRASILEIRA DE DISTRIBUICAO LTDA</v>
      </c>
      <c r="C4" s="16" t="n">
        <f aca="false">Report!U24</f>
        <v>100.36</v>
      </c>
      <c r="D4" s="1" t="str">
        <f aca="false">Report!X24</f>
        <v>NF 2282942 ELLEN</v>
      </c>
    </row>
    <row r="5" customFormat="false" ht="12.75" hidden="false" customHeight="true" outlineLevel="0" collapsed="false">
      <c r="A5" s="15" t="n">
        <f aca="false">Report!C25</f>
        <v>46174</v>
      </c>
      <c r="B5" s="1" t="str">
        <f aca="false">Report!E25</f>
        <v>EMPRESA BRASILEIRA DE DISTRIBUICAO LTDA</v>
      </c>
      <c r="C5" s="16" t="n">
        <f aca="false">Report!U25</f>
        <v>628.88</v>
      </c>
      <c r="D5" s="1" t="str">
        <f aca="false">Report!X25</f>
        <v>NF 2282943 ELLEN</v>
      </c>
    </row>
    <row r="6" customFormat="false" ht="12.75" hidden="false" customHeight="true" outlineLevel="0" collapsed="false">
      <c r="A6" s="15" t="n">
        <f aca="false">Report!C26</f>
        <v>46174</v>
      </c>
      <c r="B6" s="1" t="str">
        <f aca="false">Report!E26</f>
        <v>DURAES DISTRIBUIDORA DE ESTIVAS LTDA</v>
      </c>
      <c r="C6" s="16" t="n">
        <f aca="false">Report!U26</f>
        <v>346.6</v>
      </c>
      <c r="D6" s="1" t="str">
        <f aca="false">Report!X26</f>
        <v>NF 641255 ELLEN</v>
      </c>
    </row>
    <row r="7" customFormat="false" ht="12.75" hidden="false" customHeight="true" outlineLevel="0" collapsed="false">
      <c r="A7" s="15" t="n">
        <f aca="false">Report!C27</f>
        <v>46174</v>
      </c>
      <c r="B7" s="1" t="str">
        <f aca="false">Report!E27</f>
        <v>FENNIX BRASIL DISTRIBUIDORA DE PRODUTOS</v>
      </c>
      <c r="C7" s="16" t="n">
        <f aca="false">Report!U27</f>
        <v>750.79</v>
      </c>
      <c r="D7" s="1" t="str">
        <f aca="false">Report!X27</f>
        <v>NF 305709 ELLEN</v>
      </c>
    </row>
    <row r="8" customFormat="false" ht="12.75" hidden="false" customHeight="true" outlineLevel="0" collapsed="false">
      <c r="A8" s="15" t="n">
        <f aca="false">Report!C28</f>
        <v>46174</v>
      </c>
      <c r="B8" s="1" t="str">
        <f aca="false">Report!E28</f>
        <v>DUNORTE DISTRIBUIDORA DE PRODUTOS DE CONSUMO LTDA</v>
      </c>
      <c r="C8" s="16" t="n">
        <f aca="false">Report!U28</f>
        <v>389.51</v>
      </c>
      <c r="D8" s="1" t="str">
        <f aca="false">Report!X28</f>
        <v>NF 3188783 ELLEN</v>
      </c>
    </row>
    <row r="9" customFormat="false" ht="12.75" hidden="false" customHeight="true" outlineLevel="0" collapsed="false">
      <c r="A9" s="15" t="n">
        <f aca="false">Report!C29</f>
        <v>46174</v>
      </c>
      <c r="B9" s="1" t="str">
        <f aca="false">Report!E29</f>
        <v>DUNORTE DISTRIBUIDORA DE PRODUTOS DE CONSUMO LTDA</v>
      </c>
      <c r="C9" s="16" t="n">
        <f aca="false">Report!U29</f>
        <v>1560.38</v>
      </c>
      <c r="D9" s="1" t="str">
        <f aca="false">Report!X29</f>
        <v>NF 3188782 ELLEN</v>
      </c>
    </row>
    <row r="10" customFormat="false" ht="12.75" hidden="false" customHeight="true" outlineLevel="0" collapsed="false">
      <c r="A10" s="15" t="n">
        <f aca="false">Report!C30</f>
        <v>46174</v>
      </c>
      <c r="B10" s="1" t="str">
        <f aca="false">Report!E30</f>
        <v>TAPAJOS COM DE PERFUMARIA COSMETICOS E G</v>
      </c>
      <c r="C10" s="16" t="n">
        <f aca="false">Report!U30</f>
        <v>1093.35</v>
      </c>
      <c r="D10" s="1" t="str">
        <f aca="false">Report!X30</f>
        <v>NF 569925 ELLEN</v>
      </c>
    </row>
    <row r="11" customFormat="false" ht="12.75" hidden="false" customHeight="true" outlineLevel="0" collapsed="false">
      <c r="A11" s="15" t="n">
        <f aca="false">Report!C31</f>
        <v>46174</v>
      </c>
      <c r="B11" s="1" t="str">
        <f aca="false">Report!E31</f>
        <v>H. L. DO NASCIMENTO</v>
      </c>
      <c r="C11" s="16" t="n">
        <f aca="false">Report!U31</f>
        <v>536.65</v>
      </c>
      <c r="D11" s="1" t="str">
        <f aca="false">Report!X31</f>
        <v>NF 5582 ELLEN</v>
      </c>
    </row>
    <row r="12" customFormat="false" ht="12.75" hidden="false" customHeight="true" outlineLevel="0" collapsed="false">
      <c r="A12" s="15" t="n">
        <f aca="false">Report!C32</f>
        <v>46174</v>
      </c>
      <c r="B12" s="1" t="str">
        <f aca="false">Report!E32</f>
        <v>NOVA FRIOS COMERCIO ATACADISTA DE LATICINIOS LTDA</v>
      </c>
      <c r="C12" s="16" t="n">
        <f aca="false">Report!U32</f>
        <v>240.98</v>
      </c>
      <c r="D12" s="1" t="str">
        <f aca="false">Report!X32</f>
        <v>NF 3552 ELLEN</v>
      </c>
    </row>
    <row r="13" customFormat="false" ht="12.75" hidden="false" customHeight="true" outlineLevel="0" collapsed="false">
      <c r="A13" s="15" t="n">
        <f aca="false">Report!C33</f>
        <v>46174</v>
      </c>
      <c r="B13" s="1" t="str">
        <f aca="false">Report!E33</f>
        <v>BRF S A</v>
      </c>
      <c r="C13" s="16" t="n">
        <f aca="false">Report!U33</f>
        <v>788.13</v>
      </c>
      <c r="D13" s="1" t="str">
        <f aca="false">Report!X33</f>
        <v>NF 1583975 - BOLETO C/ DESCONTO - ELLEN</v>
      </c>
    </row>
    <row r="14" customFormat="false" ht="12.75" hidden="false" customHeight="true" outlineLevel="0" collapsed="false">
      <c r="A14" s="15" t="n">
        <f aca="false">Report!C34</f>
        <v>46174</v>
      </c>
      <c r="B14" s="1" t="str">
        <f aca="false">Report!E34</f>
        <v>J W N DOS SANTOS</v>
      </c>
      <c r="C14" s="16" t="n">
        <f aca="false">Report!U34</f>
        <v>212</v>
      </c>
      <c r="D14" s="1" t="str">
        <f aca="false">Report!X34</f>
        <v>NF 287 ELLEN</v>
      </c>
    </row>
    <row r="15" customFormat="false" ht="12.75" hidden="false" customHeight="true" outlineLevel="0" collapsed="false">
      <c r="A15" s="15" t="n">
        <f aca="false">Report!C44</f>
        <v>46175</v>
      </c>
      <c r="B15" s="1" t="str">
        <f aca="false">Report!E44</f>
        <v>BONNA VITTA INDUSTRIA E COMERCIO LTDA.</v>
      </c>
      <c r="C15" s="16" t="n">
        <f aca="false">Report!U44</f>
        <v>1398</v>
      </c>
      <c r="D15" s="1" t="str">
        <f aca="false">Report!X44</f>
        <v>NF 515967 ELLEN</v>
      </c>
    </row>
    <row r="16" customFormat="false" ht="12.75" hidden="false" customHeight="true" outlineLevel="0" collapsed="false">
      <c r="A16" s="15" t="n">
        <f aca="false">Report!C45</f>
        <v>46175</v>
      </c>
      <c r="B16" s="1" t="str">
        <f aca="false">Report!E45</f>
        <v>BRASIL NORTE BEBIDAS S/A</v>
      </c>
      <c r="C16" s="16" t="n">
        <f aca="false">Report!U45</f>
        <v>256.41</v>
      </c>
      <c r="D16" s="1" t="str">
        <f aca="false">Report!X45</f>
        <v>NF 1834010 ELLEN</v>
      </c>
    </row>
    <row r="17" customFormat="false" ht="12.75" hidden="false" customHeight="true" outlineLevel="0" collapsed="false">
      <c r="A17" s="15" t="n">
        <f aca="false">Report!C46</f>
        <v>46175</v>
      </c>
      <c r="B17" s="1" t="str">
        <f aca="false">Report!E46</f>
        <v>BRASIL NORTE BEBIDAS S/A</v>
      </c>
      <c r="C17" s="16" t="n">
        <f aca="false">Report!U46</f>
        <v>1193.82</v>
      </c>
      <c r="D17" s="1" t="str">
        <f aca="false">Report!X46</f>
        <v>NF 1833935 ELLEN</v>
      </c>
    </row>
    <row r="18" customFormat="false" ht="12.75" hidden="false" customHeight="true" outlineLevel="0" collapsed="false">
      <c r="A18" s="15" t="n">
        <f aca="false">Report!C47</f>
        <v>46175</v>
      </c>
      <c r="B18" s="1" t="str">
        <f aca="false">Report!E47</f>
        <v>BRASIL NORTE BEBIDAS S/A</v>
      </c>
      <c r="C18" s="16" t="n">
        <f aca="false">Report!U47</f>
        <v>186.51</v>
      </c>
      <c r="D18" s="1" t="str">
        <f aca="false">Report!X47</f>
        <v>NF 1124397 ELLEN</v>
      </c>
    </row>
    <row r="19" customFormat="false" ht="12.75" hidden="false" customHeight="true" outlineLevel="0" collapsed="false">
      <c r="A19" s="15" t="n">
        <f aca="false">Report!C48</f>
        <v>46175</v>
      </c>
      <c r="B19" s="1" t="str">
        <f aca="false">Report!E48</f>
        <v>NATUREZA COMERCIO DE DESCARTAVEIS LTDA</v>
      </c>
      <c r="C19" s="16" t="n">
        <f aca="false">Report!U48</f>
        <v>460.62</v>
      </c>
      <c r="D19" s="1" t="str">
        <f aca="false">Report!X48</f>
        <v>NF 720157 ELLEN</v>
      </c>
    </row>
    <row r="20" customFormat="false" ht="12.75" hidden="false" customHeight="true" outlineLevel="0" collapsed="false">
      <c r="A20" s="15" t="n">
        <f aca="false">Report!C49</f>
        <v>46175</v>
      </c>
      <c r="B20" s="1" t="str">
        <f aca="false">Report!E49</f>
        <v>NJF INDUSTRIA E COMERCIO LTDA</v>
      </c>
      <c r="C20" s="16" t="n">
        <f aca="false">Report!U49</f>
        <v>280</v>
      </c>
      <c r="D20" s="1" t="str">
        <f aca="false">Report!X49</f>
        <v>NF 81956 ELLEN</v>
      </c>
    </row>
    <row r="21" customFormat="false" ht="12.75" hidden="false" customHeight="true" outlineLevel="0" collapsed="false">
      <c r="A21" s="15" t="n">
        <f aca="false">Report!C50</f>
        <v>46175</v>
      </c>
      <c r="B21" s="1" t="str">
        <f aca="false">Report!E50</f>
        <v>NJF INDUSTRIA E COMERCIO LTDA</v>
      </c>
      <c r="C21" s="16" t="n">
        <f aca="false">Report!U50</f>
        <v>1006.5</v>
      </c>
      <c r="D21" s="1" t="str">
        <f aca="false">Report!X50</f>
        <v>NF 81957 ELLEN</v>
      </c>
    </row>
    <row r="22" customFormat="false" ht="12.75" hidden="false" customHeight="true" outlineLevel="0" collapsed="false">
      <c r="A22" s="15" t="n">
        <f aca="false">Report!C51</f>
        <v>46175</v>
      </c>
      <c r="B22" s="1" t="str">
        <f aca="false">Report!E51</f>
        <v>LIMA E BARANDA COMERCIO DE PRODUTOS REGI</v>
      </c>
      <c r="C22" s="16" t="n">
        <f aca="false">Report!U51</f>
        <v>199</v>
      </c>
      <c r="D22" s="1" t="str">
        <f aca="false">Report!X51</f>
        <v>NF 30655 ELLEN</v>
      </c>
    </row>
    <row r="23" customFormat="false" ht="12.75" hidden="false" customHeight="true" outlineLevel="0" collapsed="false">
      <c r="A23" s="15" t="n">
        <f aca="false">Report!C52</f>
        <v>46175</v>
      </c>
      <c r="B23" s="1" t="str">
        <f aca="false">Report!E52</f>
        <v>SILVA E SANTOS FRIGORIFICO LTDA</v>
      </c>
      <c r="C23" s="16" t="n">
        <f aca="false">Report!U52</f>
        <v>3849.6</v>
      </c>
      <c r="D23" s="1" t="str">
        <f aca="false">Report!X52</f>
        <v>NF 30636 ELLEN</v>
      </c>
    </row>
    <row r="24" customFormat="false" ht="12.75" hidden="false" customHeight="true" outlineLevel="0" collapsed="false">
      <c r="A24" s="15" t="n">
        <f aca="false">Report!C53</f>
        <v>46175</v>
      </c>
      <c r="B24" s="1" t="str">
        <f aca="false">Report!E53</f>
        <v>ADICSO FABIAN GONZALEZ MONTILLA 70302186</v>
      </c>
      <c r="C24" s="16" t="n">
        <f aca="false">Report!U53</f>
        <v>180</v>
      </c>
      <c r="D24" s="1" t="str">
        <f aca="false">Report!X53</f>
        <v>NF 481 ELLEN</v>
      </c>
    </row>
    <row r="25" customFormat="false" ht="12.75" hidden="false" customHeight="true" outlineLevel="0" collapsed="false">
      <c r="A25" s="15" t="n">
        <f aca="false">Report!C54</f>
        <v>46175</v>
      </c>
      <c r="B25" s="1" t="str">
        <f aca="false">Report!E54</f>
        <v>NEYLIANE S DE OLIVEIRA &amp; CIA LTDA</v>
      </c>
      <c r="C25" s="16" t="n">
        <f aca="false">Report!U54</f>
        <v>195</v>
      </c>
      <c r="D25" s="1" t="str">
        <f aca="false">Report!X54</f>
        <v>COMPRAS - 15L DE AÇAI - PG NO P 2/6/26 ELLEN</v>
      </c>
    </row>
    <row r="26" customFormat="false" ht="12.75" hidden="false" customHeight="true" outlineLevel="0" collapsed="false">
      <c r="A26" s="15" t="n">
        <f aca="false">Report!C56</f>
        <v>46175</v>
      </c>
      <c r="B26" s="1" t="str">
        <f aca="false">Report!E56</f>
        <v>NEYLIANE S DE OLIVEIRA &amp; CIA LTDA</v>
      </c>
      <c r="C26" s="16" t="n">
        <f aca="false">Report!U56</f>
        <v>1465.86</v>
      </c>
      <c r="D26" s="1" t="str">
        <f aca="false">Report!X56</f>
        <v>FEIRA-SR RENATO-DINHEIRO/POTE - ELLEN</v>
      </c>
    </row>
    <row r="27" customFormat="false" ht="12.75" hidden="false" customHeight="true" outlineLevel="0" collapsed="false">
      <c r="A27" s="15" t="n">
        <f aca="false">Report!C57</f>
        <v>46175</v>
      </c>
      <c r="B27" s="1" t="str">
        <f aca="false">Report!E57</f>
        <v>FEIRA</v>
      </c>
      <c r="C27" s="16" t="n">
        <f aca="false">Report!U57</f>
        <v>370</v>
      </c>
      <c r="D27" s="1" t="str">
        <f aca="false">Report!X57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Report!C58</f>
        <v>46175</v>
      </c>
      <c r="B28" s="1" t="str">
        <f aca="false">Report!E58</f>
        <v>MANOEL TEXEIRA DE SOUZA RESTAURANTE</v>
      </c>
      <c r="C28" s="16" t="n">
        <f aca="false">Report!U58</f>
        <v>140</v>
      </c>
      <c r="D28" s="1" t="str">
        <f aca="false">Report!X58</f>
        <v>NF 5932 COMPRAS-BOLO PG NO P 2/6 ELLEN</v>
      </c>
    </row>
    <row r="29" customFormat="false" ht="12.75" hidden="false" customHeight="true" outlineLevel="0" collapsed="false">
      <c r="A29" s="15" t="n">
        <f aca="false">Report!C68</f>
        <v>46176</v>
      </c>
      <c r="B29" s="1" t="str">
        <f aca="false">Report!E68</f>
        <v>DUNORTE DISTRIBUIDORA DE PRODUTOS DE CONSUMO LTDA</v>
      </c>
      <c r="C29" s="16" t="n">
        <f aca="false">Report!U68</f>
        <v>1036.09</v>
      </c>
      <c r="D29" s="1" t="str">
        <f aca="false">Report!X68</f>
        <v>NF 3186737 ELLEN</v>
      </c>
    </row>
    <row r="30" customFormat="false" ht="12.75" hidden="false" customHeight="true" outlineLevel="0" collapsed="false">
      <c r="A30" s="15" t="n">
        <f aca="false">Report!C69</f>
        <v>46176</v>
      </c>
      <c r="B30" s="1" t="str">
        <f aca="false">Report!E69</f>
        <v>TRES CORACOES ALIMENTOS S.A.</v>
      </c>
      <c r="C30" s="16" t="n">
        <f aca="false">Report!U69</f>
        <v>843.12</v>
      </c>
      <c r="D30" s="1" t="str">
        <f aca="false">Report!X69</f>
        <v>NF 341419 ELLEN</v>
      </c>
    </row>
    <row r="31" customFormat="false" ht="12.75" hidden="false" customHeight="true" outlineLevel="0" collapsed="false">
      <c r="A31" s="15" t="n">
        <f aca="false">Report!C70</f>
        <v>46176</v>
      </c>
      <c r="B31" s="1" t="str">
        <f aca="false">Report!E70</f>
        <v>MARTINS COM SERV DISTR SA</v>
      </c>
      <c r="C31" s="16" t="n">
        <f aca="false">Report!U70</f>
        <v>392.13</v>
      </c>
      <c r="D31" s="1" t="str">
        <f aca="false">Report!X70</f>
        <v>NF 1762194 ELLEN</v>
      </c>
    </row>
    <row r="32" customFormat="false" ht="12.75" hidden="false" customHeight="true" outlineLevel="0" collapsed="false">
      <c r="A32" s="15" t="n">
        <f aca="false">Report!C71</f>
        <v>46176</v>
      </c>
      <c r="B32" s="1" t="str">
        <f aca="false">Report!E71</f>
        <v>MARTINS COM SERV DISTR SA</v>
      </c>
      <c r="C32" s="16" t="n">
        <f aca="false">Report!U71</f>
        <v>691.5</v>
      </c>
      <c r="D32" s="1" t="str">
        <f aca="false">Report!X71</f>
        <v>NF 1762195 ELLEN</v>
      </c>
    </row>
    <row r="33" customFormat="false" ht="12.75" hidden="false" customHeight="true" outlineLevel="0" collapsed="false">
      <c r="A33" s="15" t="n">
        <f aca="false">Report!C72</f>
        <v>46176</v>
      </c>
      <c r="B33" s="1" t="str">
        <f aca="false">Report!E72</f>
        <v>BRF S A</v>
      </c>
      <c r="C33" s="16" t="n">
        <f aca="false">Report!U72</f>
        <v>349.37</v>
      </c>
      <c r="D33" s="1" t="str">
        <f aca="false">Report!X72</f>
        <v>NF 1585747 ELLEN</v>
      </c>
    </row>
    <row r="34" customFormat="false" ht="12.75" hidden="false" customHeight="true" outlineLevel="0" collapsed="false">
      <c r="A34" s="15" t="n">
        <f aca="false">Report!C73</f>
        <v>46176</v>
      </c>
      <c r="B34" s="1" t="str">
        <f aca="false">Report!E73</f>
        <v>SB COMERCIO LTDA</v>
      </c>
      <c r="C34" s="16" t="n">
        <f aca="false">Report!U73</f>
        <v>1262.32</v>
      </c>
      <c r="D34" s="1" t="str">
        <f aca="false">Report!X73</f>
        <v>NF 1952417 ELLEN</v>
      </c>
    </row>
    <row r="35" customFormat="false" ht="12.75" hidden="false" customHeight="true" outlineLevel="0" collapsed="false">
      <c r="A35" s="15" t="n">
        <f aca="false">Report!C74</f>
        <v>46176</v>
      </c>
      <c r="B35" s="1" t="str">
        <f aca="false">Report!E74</f>
        <v>MARCLEY MACHADO CHAVES</v>
      </c>
      <c r="C35" s="16" t="n">
        <f aca="false">Report!U74</f>
        <v>504.96</v>
      </c>
      <c r="D35" s="1" t="str">
        <f aca="false">Report!X74</f>
        <v>NF 3481 ELLEN</v>
      </c>
    </row>
    <row r="36" customFormat="false" ht="12.75" hidden="false" customHeight="true" outlineLevel="0" collapsed="false">
      <c r="A36" s="15" t="n">
        <f aca="false">Report!C75</f>
        <v>46176</v>
      </c>
      <c r="B36" s="1" t="str">
        <f aca="false">Report!E75</f>
        <v>J G COMERCIO DE PRODUTOS ALIMENTICIOS LTDA</v>
      </c>
      <c r="C36" s="16" t="n">
        <f aca="false">Report!U75</f>
        <v>774.34</v>
      </c>
      <c r="D36" s="1" t="str">
        <f aca="false">Report!X75</f>
        <v>NF 382547 ELLEN</v>
      </c>
    </row>
    <row r="37" customFormat="false" ht="12.75" hidden="false" customHeight="true" outlineLevel="0" collapsed="false">
      <c r="A37" s="15" t="n">
        <f aca="false">Report!C76</f>
        <v>46176</v>
      </c>
      <c r="B37" s="1" t="str">
        <f aca="false">Report!E76</f>
        <v>BF COMERCIO DE ALIMENTOS REPRESENTACAO L</v>
      </c>
      <c r="C37" s="16" t="n">
        <f aca="false">Report!U76</f>
        <v>340.77</v>
      </c>
      <c r="D37" s="1" t="str">
        <f aca="false">Report!X76</f>
        <v>NF 20752 ELLEN</v>
      </c>
    </row>
    <row r="38" customFormat="false" ht="12.75" hidden="false" customHeight="true" outlineLevel="0" collapsed="false">
      <c r="A38" s="15" t="n">
        <f aca="false">Report!C77</f>
        <v>46176</v>
      </c>
      <c r="B38" s="1" t="str">
        <f aca="false">Report!E77</f>
        <v>PIARARA COMERCIO, IMPORTACAO E EXPORTACAO LTDA</v>
      </c>
      <c r="C38" s="16" t="n">
        <f aca="false">Report!U77</f>
        <v>534.12</v>
      </c>
      <c r="D38" s="1" t="str">
        <f aca="false">Report!X77</f>
        <v>NF 192719 ELLEN</v>
      </c>
    </row>
    <row r="39" customFormat="false" ht="12.75" hidden="false" customHeight="true" outlineLevel="0" collapsed="false">
      <c r="A39" s="15" t="n">
        <f aca="false">Report!C78</f>
        <v>46176</v>
      </c>
      <c r="B39" s="1" t="str">
        <f aca="false">Report!E78</f>
        <v>BRF S A</v>
      </c>
      <c r="C39" s="16" t="n">
        <f aca="false">Report!U78</f>
        <v>1208.63</v>
      </c>
      <c r="D39" s="1" t="str">
        <f aca="false">Report!X78</f>
        <v>NF 1588694 ELLEN</v>
      </c>
    </row>
    <row r="40" customFormat="false" ht="12.75" hidden="false" customHeight="true" outlineLevel="0" collapsed="false">
      <c r="A40" s="15" t="n">
        <f aca="false">Report!C79</f>
        <v>46176</v>
      </c>
      <c r="B40" s="1" t="str">
        <f aca="false">Report!E79</f>
        <v>JAB COMERCIO DE PRODUTOS ALIMENTICIOS LT</v>
      </c>
      <c r="C40" s="16" t="n">
        <f aca="false">Report!U79</f>
        <v>156</v>
      </c>
      <c r="D40" s="1" t="str">
        <f aca="false">Report!X79</f>
        <v>NF 3262 ELLEN</v>
      </c>
    </row>
    <row r="41" customFormat="false" ht="12.75" hidden="false" customHeight="true" outlineLevel="0" collapsed="false">
      <c r="A41" s="15" t="n">
        <f aca="false">Report!C80</f>
        <v>46176</v>
      </c>
      <c r="B41" s="1" t="str">
        <f aca="false">Report!E80</f>
        <v>NEYLIANE S DE OLIVEIRA &amp; CIA LTDA</v>
      </c>
      <c r="C41" s="16" t="n">
        <f aca="false">Report!U80</f>
        <v>950</v>
      </c>
      <c r="D41" s="1" t="str">
        <f aca="false">Report!X80</f>
        <v>COMPRAS - 5 FDS FARINHA OVINHA -3 IRMAOS-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NATUREZA COMERCIO DE DESCARTAVEIS LTDA</v>
      </c>
      <c r="C42" s="16" t="n">
        <f aca="false">Report!U81</f>
        <v>84.11</v>
      </c>
      <c r="D42" s="1" t="str">
        <f aca="false">Report!X81</f>
        <v>NF 27273 ELLEN</v>
      </c>
    </row>
    <row r="43" customFormat="false" ht="12.75" hidden="false" customHeight="true" outlineLevel="0" collapsed="false">
      <c r="A43" s="15" t="n">
        <f aca="false">Report!C83</f>
        <v>46177</v>
      </c>
      <c r="B43" s="1" t="str">
        <f aca="false">Report!E83</f>
        <v>CB COMERCIO E DISTRIBUIDORA DE ALIMENTOS</v>
      </c>
      <c r="C43" s="16" t="n">
        <f aca="false">Report!U83</f>
        <v>897.51</v>
      </c>
      <c r="D43" s="1" t="str">
        <f aca="false">Report!X83</f>
        <v>NF 831791 ELLEN</v>
      </c>
    </row>
    <row r="44" customFormat="false" ht="12.75" hidden="false" customHeight="true" outlineLevel="0" collapsed="false">
      <c r="A44" s="15" t="n">
        <f aca="false">Report!C84</f>
        <v>46177</v>
      </c>
      <c r="B44" s="1" t="str">
        <f aca="false">Report!E84</f>
        <v>BRASIL NORTE BEBIDAS S/A</v>
      </c>
      <c r="C44" s="16" t="n">
        <f aca="false">Report!U84</f>
        <v>157.75</v>
      </c>
      <c r="D44" s="1" t="str">
        <f aca="false">Report!X84</f>
        <v>NF 1109453</v>
      </c>
    </row>
    <row r="45" customFormat="false" ht="12.75" hidden="false" customHeight="true" outlineLevel="0" collapsed="false">
      <c r="A45" s="15" t="n">
        <f aca="false">Report!C85</f>
        <v>46177</v>
      </c>
      <c r="B45" s="1" t="str">
        <f aca="false">Report!E85</f>
        <v>MARTINS COM SERV DISTR SA</v>
      </c>
      <c r="C45" s="16" t="n">
        <f aca="false">Report!U85</f>
        <v>3345.97</v>
      </c>
      <c r="D45" s="1" t="str">
        <f aca="false">Report!X85</f>
        <v>NF'S 1762653/1762654 - ELLEN</v>
      </c>
    </row>
    <row r="46" customFormat="false" ht="12.75" hidden="false" customHeight="true" outlineLevel="0" collapsed="false">
      <c r="A46" s="15" t="n">
        <f aca="false">Report!C86</f>
        <v>46177</v>
      </c>
      <c r="B46" s="1" t="str">
        <f aca="false">Report!E86</f>
        <v>DA FRUTA DISTRIBUIDORA LTDA</v>
      </c>
      <c r="C46" s="16" t="n">
        <f aca="false">Report!U86</f>
        <v>538.53</v>
      </c>
      <c r="D46" s="1" t="str">
        <f aca="false">Report!X86</f>
        <v>NF 195290 ELLEN</v>
      </c>
    </row>
    <row r="47" customFormat="false" ht="12.75" hidden="false" customHeight="true" outlineLevel="0" collapsed="false">
      <c r="A47" s="15" t="n">
        <f aca="false">Report!C87</f>
        <v>46177</v>
      </c>
      <c r="B47" s="1" t="str">
        <f aca="false">Report!E87</f>
        <v>T A DE MATTOS COMIM EIRELI</v>
      </c>
      <c r="C47" s="16" t="n">
        <f aca="false">Report!U87</f>
        <v>228</v>
      </c>
      <c r="D47" s="1" t="str">
        <f aca="false">Report!X87</f>
        <v>NF 10468 ELLEN</v>
      </c>
    </row>
    <row r="48" customFormat="false" ht="12.75" hidden="false" customHeight="true" outlineLevel="0" collapsed="false">
      <c r="A48" s="15" t="n">
        <f aca="false">Report!C88</f>
        <v>46177</v>
      </c>
      <c r="B48" s="1" t="str">
        <f aca="false">Report!E88</f>
        <v>CB COMERCIO E DISTRIBUIDORA DE ALIMENTOS</v>
      </c>
      <c r="C48" s="16" t="n">
        <f aca="false">Report!U88</f>
        <v>346.96</v>
      </c>
      <c r="D48" s="1" t="str">
        <f aca="false">Report!X88</f>
        <v>NF 863836 ELLEN</v>
      </c>
    </row>
    <row r="49" customFormat="false" ht="12.75" hidden="false" customHeight="true" outlineLevel="0" collapsed="false">
      <c r="A49" s="15" t="n">
        <f aca="false">Report!C89</f>
        <v>46177</v>
      </c>
      <c r="B49" s="1" t="str">
        <f aca="false">Report!E89</f>
        <v>CB COMERCIO E DISTRIBUIDORA DE ALIMENTOS</v>
      </c>
      <c r="C49" s="16" t="n">
        <f aca="false">Report!U89</f>
        <v>560.42</v>
      </c>
      <c r="D49" s="1" t="str">
        <f aca="false">Report!X89</f>
        <v>NF 836835 ELLEN</v>
      </c>
    </row>
    <row r="50" customFormat="false" ht="12.75" hidden="false" customHeight="true" outlineLevel="0" collapsed="false">
      <c r="A50" s="15" t="n">
        <f aca="false">Report!C91</f>
        <v>46177</v>
      </c>
      <c r="B50" s="1" t="str">
        <f aca="false">Report!E91</f>
        <v>SAO JOSE COMERCIO DE LATICINIOS E FRIOS</v>
      </c>
      <c r="C50" s="16" t="n">
        <f aca="false">Report!U91</f>
        <v>398.65</v>
      </c>
      <c r="D50" s="1" t="str">
        <f aca="false">Report!X91</f>
        <v>NF 3278 ELLEN</v>
      </c>
    </row>
    <row r="51" customFormat="false" ht="12.75" hidden="false" customHeight="true" outlineLevel="0" collapsed="false">
      <c r="A51" s="15" t="n">
        <f aca="false">Report!C92</f>
        <v>46177</v>
      </c>
      <c r="B51" s="1" t="str">
        <f aca="false">Report!E92</f>
        <v>EMPRESA BRASILEIRA DE DISTRIBUICAO LTDA</v>
      </c>
      <c r="C51" s="16" t="n">
        <f aca="false">Report!U92</f>
        <v>506.55</v>
      </c>
      <c r="D51" s="1" t="str">
        <f aca="false">Report!X92</f>
        <v>NF 2285997 ELLEN</v>
      </c>
    </row>
    <row r="52" customFormat="false" ht="12.75" hidden="false" customHeight="true" outlineLevel="0" collapsed="false">
      <c r="A52" s="15" t="n">
        <f aca="false">Report!C94</f>
        <v>46177</v>
      </c>
      <c r="B52" s="1" t="str">
        <f aca="false">Report!E94</f>
        <v>PANIFICADORA E CONFEITARIA REAL MADRI LTDA</v>
      </c>
      <c r="C52" s="16" t="n">
        <f aca="false">Report!U94</f>
        <v>189.8</v>
      </c>
      <c r="D52" s="1" t="str">
        <f aca="false">Report!X94</f>
        <v>NF 641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ADICSO FABIAN GONZALEZ MONTILLA 70302186</v>
      </c>
      <c r="C53" s="16" t="n">
        <f aca="false">Report!U95</f>
        <v>180</v>
      </c>
      <c r="D53" s="1" t="str">
        <f aca="false">Report!X95</f>
        <v>NF 483 ELLEN</v>
      </c>
    </row>
    <row r="54" customFormat="false" ht="12.75" hidden="false" customHeight="true" outlineLevel="0" collapsed="false">
      <c r="A54" s="15" t="n">
        <f aca="false">Report!C98</f>
        <v>46178</v>
      </c>
      <c r="B54" s="1" t="str">
        <f aca="false">Report!E98</f>
        <v>SEM FORNECEDOR</v>
      </c>
      <c r="C54" s="16" t="n">
        <f aca="false">Report!U98</f>
        <v>118</v>
      </c>
      <c r="D54" s="1" t="str">
        <f aca="false">Report!X98</f>
        <v>queijo coalho</v>
      </c>
    </row>
    <row r="55" customFormat="false" ht="12.75" hidden="false" customHeight="true" outlineLevel="0" collapsed="false">
      <c r="A55" s="15" t="n">
        <f aca="false">Report!C101</f>
        <v>46178</v>
      </c>
      <c r="B55" s="1" t="str">
        <f aca="false">Report!E101</f>
        <v>ADRIANA DISTRIBUIDORA DE PRODUTOS ALIMEN</v>
      </c>
      <c r="C55" s="16" t="n">
        <f aca="false">Report!U101</f>
        <v>820.73</v>
      </c>
      <c r="D55" s="1" t="str">
        <f aca="false">Report!X101</f>
        <v>NF 869870 ELLEN</v>
      </c>
    </row>
    <row r="56" customFormat="false" ht="12.75" hidden="false" customHeight="true" outlineLevel="0" collapsed="false">
      <c r="A56" s="15" t="n">
        <f aca="false">Report!C102</f>
        <v>46178</v>
      </c>
      <c r="B56" s="1" t="str">
        <f aca="false">Report!E102</f>
        <v>DISTRIBUIDORA FARIAS LTDA.</v>
      </c>
      <c r="C56" s="16" t="n">
        <f aca="false">Report!U102</f>
        <v>700.23</v>
      </c>
      <c r="D56" s="1" t="str">
        <f aca="false">Report!X102</f>
        <v>NF 666212 ELLEN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DISTRIBUIDORA LOPES LTDA</v>
      </c>
      <c r="C57" s="16" t="n">
        <f aca="false">Report!U103</f>
        <v>1041.86</v>
      </c>
      <c r="D57" s="1" t="str">
        <f aca="false">Report!X103</f>
        <v>NF 1659538 ELLEN</v>
      </c>
    </row>
    <row r="58" customFormat="false" ht="12.75" hidden="false" customHeight="true" outlineLevel="0" collapsed="false">
      <c r="A58" s="15" t="n">
        <f aca="false">Report!C104</f>
        <v>46178</v>
      </c>
      <c r="B58" s="1" t="str">
        <f aca="false">Report!E104</f>
        <v>DISTRIBUIDORA FARIAS LTDA.</v>
      </c>
      <c r="C58" s="16" t="n">
        <f aca="false">Report!U104</f>
        <v>352.35</v>
      </c>
      <c r="D58" s="1" t="str">
        <f aca="false">Report!X104</f>
        <v>NF 668750 ELLEN</v>
      </c>
    </row>
    <row r="59" customFormat="false" ht="12.75" hidden="false" customHeight="true" outlineLevel="0" collapsed="false">
      <c r="A59" s="15" t="n">
        <f aca="false">Report!C105</f>
        <v>46178</v>
      </c>
      <c r="B59" s="1" t="str">
        <f aca="false">Report!E105</f>
        <v>OESA COMERCIO E REPRESENTACOES S/A</v>
      </c>
      <c r="C59" s="16" t="n">
        <f aca="false">Report!U105</f>
        <v>639.84</v>
      </c>
      <c r="D59" s="1" t="str">
        <f aca="false">Report!X105</f>
        <v>NF 407270 ELLEN</v>
      </c>
    </row>
    <row r="60" customFormat="false" ht="12.75" hidden="false" customHeight="true" outlineLevel="0" collapsed="false">
      <c r="A60" s="15" t="n">
        <f aca="false">Report!C106</f>
        <v>46178</v>
      </c>
      <c r="B60" s="1" t="str">
        <f aca="false">Report!E106</f>
        <v>SOUZA CRUZ LTDA.</v>
      </c>
      <c r="C60" s="16" t="n">
        <f aca="false">Report!U106</f>
        <v>3927.04</v>
      </c>
      <c r="D60" s="1" t="str">
        <f aca="false">Report!X106</f>
        <v>NF 560914 ELLEN</v>
      </c>
    </row>
    <row r="61" customFormat="false" ht="12.75" hidden="false" customHeight="true" outlineLevel="0" collapsed="false">
      <c r="A61" s="15" t="n">
        <f aca="false">Report!C107</f>
        <v>46178</v>
      </c>
      <c r="B61" s="1" t="str">
        <f aca="false">Report!E107</f>
        <v>L S M COMERCIO DE ALIMENTOS E NAVEGACAO</v>
      </c>
      <c r="C61" s="16" t="n">
        <f aca="false">Report!U107</f>
        <v>290</v>
      </c>
      <c r="D61" s="1" t="str">
        <f aca="false">Report!X107</f>
        <v>NF 302504 ELLEN</v>
      </c>
    </row>
    <row r="62" customFormat="false" ht="12.75" hidden="false" customHeight="true" outlineLevel="0" collapsed="false">
      <c r="A62" s="15" t="n">
        <f aca="false">Report!C108</f>
        <v>46178</v>
      </c>
      <c r="B62" s="1" t="str">
        <f aca="false">Report!E108</f>
        <v>BROTHERS  INDUSTRIA DE ALIMENTOS LTDA</v>
      </c>
      <c r="C62" s="16" t="n">
        <f aca="false">Report!U108</f>
        <v>479.28</v>
      </c>
      <c r="D62" s="1" t="str">
        <f aca="false">Report!X108</f>
        <v>NF 1024603 ELLEN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CRBS S/A</v>
      </c>
      <c r="C63" s="16" t="n">
        <f aca="false">Report!U109</f>
        <v>1156.72</v>
      </c>
      <c r="D63" s="1" t="str">
        <f aca="false">Report!X109</f>
        <v>NF 830893 ELLEN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CRBS S/A</v>
      </c>
      <c r="C64" s="16" t="n">
        <f aca="false">Report!U110</f>
        <v>1.55</v>
      </c>
      <c r="D64" s="1" t="str">
        <f aca="false">Report!X110</f>
        <v>NF 830893 REF TARIFA AMBEV -ELLEN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SILVA E SANTOS FRIGORIFICO LTDA</v>
      </c>
      <c r="C65" s="16" t="n">
        <f aca="false">Report!U111</f>
        <v>2731.2</v>
      </c>
      <c r="D65" s="1" t="str">
        <f aca="false">Report!X111</f>
        <v>NF 30723 ELLEN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AMAZON DISTRIBUIDORA DE PRODUTOS ALIMENT</v>
      </c>
      <c r="C66" s="16" t="n">
        <f aca="false">Report!U112</f>
        <v>627.05</v>
      </c>
      <c r="D66" s="1" t="str">
        <f aca="false">Report!X112</f>
        <v>NF 88296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PANIFICADORA E CONFEITARIA REAL MADRI LTDA</v>
      </c>
      <c r="C67" s="16" t="n">
        <f aca="false">Report!U113</f>
        <v>334.6</v>
      </c>
      <c r="D67" s="1" t="str">
        <f aca="false">Report!X113</f>
        <v>NF 643 ELLEN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DISTRIBUIDORA LOPES LTDA</v>
      </c>
      <c r="C68" s="16" t="n">
        <f aca="false">Report!U114</f>
        <v>342.59</v>
      </c>
      <c r="D68" s="1" t="str">
        <f aca="false">Report!X114</f>
        <v>NF 1664082 ELLEN</v>
      </c>
    </row>
    <row r="69" customFormat="false" ht="12.75" hidden="false" customHeight="true" outlineLevel="0" collapsed="false">
      <c r="A69" s="15" t="n">
        <f aca="false">Report!C115</f>
        <v>46178</v>
      </c>
      <c r="B69" s="1" t="str">
        <f aca="false">Report!E115</f>
        <v>ADRIANO FEITOSA OLIVEIRA LTDA</v>
      </c>
      <c r="C69" s="16" t="n">
        <f aca="false">Report!U115</f>
        <v>570</v>
      </c>
      <c r="D69" s="1" t="str">
        <f aca="false">Report!X115</f>
        <v>NF 287 ELLEN</v>
      </c>
    </row>
    <row r="70" customFormat="false" ht="12.75" hidden="false" customHeight="true" outlineLevel="0" collapsed="false">
      <c r="A70" s="15" t="n">
        <f aca="false">Report!C116</f>
        <v>46178</v>
      </c>
      <c r="B70" s="1" t="str">
        <f aca="false">Report!E116</f>
        <v>NEYLIANE S DE OLIVEIRA &amp; CIA LTDA</v>
      </c>
      <c r="C70" s="16" t="n">
        <f aca="false">Report!U116</f>
        <v>1281.95</v>
      </c>
      <c r="D70" s="1" t="str">
        <f aca="false">Report!X116</f>
        <v>FEIRA SR RENATO - PG P LJ1 - ELLEN</v>
      </c>
    </row>
    <row r="71" customFormat="false" ht="12.75" hidden="false" customHeight="true" outlineLevel="0" collapsed="false">
      <c r="A71" s="15" t="n">
        <f aca="false">Report!C117</f>
        <v>46178</v>
      </c>
      <c r="B71" s="1" t="str">
        <f aca="false">Report!E117</f>
        <v>FEIRA</v>
      </c>
      <c r="C71" s="16" t="n">
        <f aca="false">Report!U117</f>
        <v>120</v>
      </c>
      <c r="D71" s="1" t="str">
        <f aca="false">Report!X117</f>
        <v>FEIRA SR RENATO-PG P LJ1 (PERA) SOMAR C NF 2479- ELLEN</v>
      </c>
    </row>
    <row r="72" customFormat="false" ht="12.75" hidden="false" customHeight="true" outlineLevel="0" collapsed="false">
      <c r="A72" s="15" t="n">
        <f aca="false">Report!C118</f>
        <v>46178</v>
      </c>
      <c r="B72" s="1" t="str">
        <f aca="false">Report!E118</f>
        <v>NEYLIANE S DE OLIVEIRA &amp; CIA LTDA</v>
      </c>
      <c r="C72" s="16" t="n">
        <f aca="false">Report!U118</f>
        <v>247</v>
      </c>
      <c r="D72" s="1" t="str">
        <f aca="false">Report!X118</f>
        <v>COMPRAS - 19L DE ACAI - PG NO P 5/6/26 ELLEN</v>
      </c>
    </row>
    <row r="73" customFormat="false" ht="12.75" hidden="false" customHeight="true" outlineLevel="0" collapsed="false">
      <c r="A73" s="15" t="n">
        <f aca="false">Report!C120</f>
        <v>46178</v>
      </c>
      <c r="B73" s="1" t="str">
        <f aca="false">Report!E120</f>
        <v>MANOEL TEXEIRA DE SOUZA RESTAURANTE</v>
      </c>
      <c r="C73" s="16" t="n">
        <f aca="false">Report!U120</f>
        <v>140</v>
      </c>
      <c r="D73" s="1" t="str">
        <f aca="false">Report!X120</f>
        <v>NF 5947 COMPRAS-BOLO PG NO P 5/6/26 ELLEN</v>
      </c>
    </row>
    <row r="74" customFormat="false" ht="12.75" hidden="false" customHeight="true" outlineLevel="0" collapsed="false">
      <c r="A74" s="15" t="n">
        <f aca="false">Report!C121</f>
        <v>46178</v>
      </c>
      <c r="B74" s="1" t="str">
        <f aca="false">Report!E121</f>
        <v>DISTRIBUIDORA FARIAS LTDA.</v>
      </c>
      <c r="C74" s="16" t="n">
        <f aca="false">Report!U121</f>
        <v>238.4</v>
      </c>
      <c r="D74" s="1" t="str">
        <f aca="false">Report!X121</f>
        <v>NF 670477 (PG NO PIX DIA 10/6/26) ELLEN</v>
      </c>
    </row>
    <row r="75" customFormat="false" ht="12.75" hidden="false" customHeight="true" outlineLevel="0" collapsed="false">
      <c r="A75" s="15" t="n">
        <f aca="false">Report!C147</f>
        <v>46179</v>
      </c>
      <c r="B75" s="1" t="str">
        <f aca="false">Report!E147</f>
        <v>SUPER CANCUN COMERCIO DE PRODUTOS ALIMEN</v>
      </c>
      <c r="C75" s="16" t="n">
        <f aca="false">Report!U147</f>
        <v>317.81</v>
      </c>
      <c r="D75" s="1" t="str">
        <f aca="false">Report!X147</f>
        <v>NF 258977 ELLEN</v>
      </c>
    </row>
    <row r="76" customFormat="false" ht="12.75" hidden="false" customHeight="true" outlineLevel="0" collapsed="false">
      <c r="A76" s="15" t="n">
        <f aca="false">Report!C148</f>
        <v>46179</v>
      </c>
      <c r="B76" s="1" t="str">
        <f aca="false">Report!E148</f>
        <v>SUPER CANCUN COMERCIO DE PRODUTOS ALIMEN</v>
      </c>
      <c r="C76" s="16" t="n">
        <f aca="false">Report!U148</f>
        <v>528.95</v>
      </c>
      <c r="D76" s="1" t="str">
        <f aca="false">Report!X148</f>
        <v>NF 258978 ELLEN</v>
      </c>
    </row>
    <row r="77" customFormat="false" ht="12.75" hidden="false" customHeight="true" outlineLevel="0" collapsed="false">
      <c r="A77" s="15" t="n">
        <f aca="false">Report!C149</f>
        <v>46179</v>
      </c>
      <c r="B77" s="1" t="str">
        <f aca="false">Report!E149</f>
        <v>MAXFRI DISTRIUIDORA LTDA</v>
      </c>
      <c r="C77" s="16" t="n">
        <f aca="false">Report!U149</f>
        <v>2412.8</v>
      </c>
      <c r="D77" s="1" t="str">
        <f aca="false">Report!X149</f>
        <v>NF 14303 ELLEN</v>
      </c>
    </row>
    <row r="78" customFormat="false" ht="12.75" hidden="false" customHeight="true" outlineLevel="0" collapsed="false">
      <c r="A78" s="15" t="n">
        <f aca="false">Report!C150</f>
        <v>46179</v>
      </c>
      <c r="B78" s="1" t="str">
        <f aca="false">Report!E150</f>
        <v>FALCAO INDUSTRIA DE ALIMENTOS LTDA</v>
      </c>
      <c r="C78" s="16" t="n">
        <f aca="false">Report!U150</f>
        <v>1598.59</v>
      </c>
      <c r="D78" s="1" t="str">
        <f aca="false">Report!X150</f>
        <v>NF 29829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SAO JOSE COMERCIO DE LATICINIOS E FRIOS</v>
      </c>
      <c r="C79" s="16" t="n">
        <f aca="false">Report!U151</f>
        <v>449.5</v>
      </c>
      <c r="D79" s="1" t="str">
        <f aca="false">Report!X151</f>
        <v>NF 3301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MAXFRI DISTRIUIDORA LTDA</v>
      </c>
      <c r="C80" s="16" t="n">
        <f aca="false">Report!U152</f>
        <v>3329</v>
      </c>
      <c r="D80" s="1" t="str">
        <f aca="false">Report!X152</f>
        <v>NF 14361 ELLEN</v>
      </c>
    </row>
    <row r="81" customFormat="false" ht="12.75" hidden="false" customHeight="true" outlineLevel="0" collapsed="false">
      <c r="A81" s="15" t="n">
        <f aca="false">Report!C156</f>
        <v>46180</v>
      </c>
      <c r="B81" s="1" t="str">
        <f aca="false">Report!E156</f>
        <v>PRIME PET DISTRIBUIDORA LTDA</v>
      </c>
      <c r="C81" s="16" t="n">
        <f aca="false">Report!U156</f>
        <v>644.97</v>
      </c>
      <c r="D81" s="1" t="str">
        <f aca="false">Report!X156</f>
        <v>NF 10245 ELLEN</v>
      </c>
    </row>
    <row r="82" customFormat="false" ht="12.75" hidden="false" customHeight="true" outlineLevel="0" collapsed="false">
      <c r="A82" s="15" t="n">
        <f aca="false">Report!C164</f>
        <v>46181</v>
      </c>
      <c r="B82" s="1" t="str">
        <f aca="false">Report!E164</f>
        <v>EMPRESA BRASILEIRA DE DISTRIBUICAO LTDA</v>
      </c>
      <c r="C82" s="16" t="n">
        <f aca="false">Report!U164</f>
        <v>100.36</v>
      </c>
      <c r="D82" s="1" t="str">
        <f aca="false">Report!X164</f>
        <v>NF 2282942 ELLEN</v>
      </c>
    </row>
    <row r="83" customFormat="false" ht="12.75" hidden="false" customHeight="true" outlineLevel="0" collapsed="false">
      <c r="A83" s="15" t="n">
        <f aca="false">Report!C165</f>
        <v>46181</v>
      </c>
      <c r="B83" s="1" t="str">
        <f aca="false">Report!E165</f>
        <v>EMPRESA BRASILEIRA DE DISTRIBUICAO LTDA</v>
      </c>
      <c r="C83" s="16" t="n">
        <f aca="false">Report!U165</f>
        <v>628.88</v>
      </c>
      <c r="D83" s="1" t="str">
        <f aca="false">Report!X165</f>
        <v>NF 2282943 ELLEN</v>
      </c>
    </row>
    <row r="84" customFormat="false" ht="12.75" hidden="false" customHeight="true" outlineLevel="0" collapsed="false">
      <c r="A84" s="15" t="n">
        <f aca="false">Report!C166</f>
        <v>46181</v>
      </c>
      <c r="B84" s="1" t="str">
        <f aca="false">Report!E166</f>
        <v>DURAES DISTRIBUIDORA DE ESTIVAS LTDA</v>
      </c>
      <c r="C84" s="16" t="n">
        <f aca="false">Report!U166</f>
        <v>346.6</v>
      </c>
      <c r="D84" s="1" t="str">
        <f aca="false">Report!X166</f>
        <v>NF 641255 ELLEN</v>
      </c>
    </row>
    <row r="85" customFormat="false" ht="12.75" hidden="false" customHeight="true" outlineLevel="0" collapsed="false">
      <c r="A85" s="15" t="n">
        <f aca="false">Report!C167</f>
        <v>46181</v>
      </c>
      <c r="B85" s="1" t="str">
        <f aca="false">Report!E167</f>
        <v>FENNIX BRASIL DISTRIBUIDORA DE PRODUTOS</v>
      </c>
      <c r="C85" s="16" t="n">
        <f aca="false">Report!U167</f>
        <v>750.79</v>
      </c>
      <c r="D85" s="1" t="str">
        <f aca="false">Report!X167</f>
        <v>NF 305709 ELLEN</v>
      </c>
    </row>
    <row r="86" customFormat="false" ht="12.75" hidden="false" customHeight="true" outlineLevel="0" collapsed="false">
      <c r="A86" s="15" t="n">
        <f aca="false">Report!C168</f>
        <v>46181</v>
      </c>
      <c r="B86" s="1" t="str">
        <f aca="false">Report!E168</f>
        <v>TAPAJOS COM DE PERFUMARIA COSMETICOS E G</v>
      </c>
      <c r="C86" s="16" t="n">
        <f aca="false">Report!U168</f>
        <v>680.53</v>
      </c>
      <c r="D86" s="1" t="str">
        <f aca="false">Report!X168</f>
        <v>NF 569926 ELLEN</v>
      </c>
    </row>
    <row r="87" customFormat="false" ht="12.75" hidden="false" customHeight="true" outlineLevel="0" collapsed="false">
      <c r="A87" s="15" t="n">
        <f aca="false">Report!C169</f>
        <v>46181</v>
      </c>
      <c r="B87" s="1" t="str">
        <f aca="false">Report!E169</f>
        <v>DUNORTE DISTRIBUIDORA DE PRODUTOS DE CONSUMO LTDA</v>
      </c>
      <c r="C87" s="16" t="n">
        <f aca="false">Report!U169</f>
        <v>391.4</v>
      </c>
      <c r="D87" s="1" t="str">
        <f aca="false">Report!X169</f>
        <v>NF 3188783 ELLEN</v>
      </c>
    </row>
    <row r="88" customFormat="false" ht="12.75" hidden="false" customHeight="true" outlineLevel="0" collapsed="false">
      <c r="A88" s="15" t="n">
        <f aca="false">Report!C170</f>
        <v>46181</v>
      </c>
      <c r="B88" s="1" t="str">
        <f aca="false">Report!E170</f>
        <v>DUNORTE DISTRIBUIDORA DE PRODUTOS DE CONSUMO LTDA</v>
      </c>
      <c r="C88" s="16" t="n">
        <f aca="false">Report!U170</f>
        <v>1562.27</v>
      </c>
      <c r="D88" s="1" t="str">
        <f aca="false">Report!X170</f>
        <v>NF 3188782 ELLEN</v>
      </c>
    </row>
    <row r="89" customFormat="false" ht="12.75" hidden="false" customHeight="true" outlineLevel="0" collapsed="false">
      <c r="A89" s="15" t="n">
        <f aca="false">Report!C172</f>
        <v>46181</v>
      </c>
      <c r="B89" s="1" t="str">
        <f aca="false">Report!E172</f>
        <v>TAPAJOS COM DE PERFUMARIA COSMETICOS E G</v>
      </c>
      <c r="C89" s="16" t="n">
        <f aca="false">Report!U172</f>
        <v>1095.36</v>
      </c>
      <c r="D89" s="1" t="str">
        <f aca="false">Report!X172</f>
        <v>NF 569925 ELLEN</v>
      </c>
    </row>
    <row r="90" customFormat="false" ht="12.75" hidden="false" customHeight="true" outlineLevel="0" collapsed="false">
      <c r="A90" s="15" t="n">
        <f aca="false">Report!C173</f>
        <v>46181</v>
      </c>
      <c r="B90" s="1" t="str">
        <f aca="false">Report!E173</f>
        <v>FH DISTRIBUIDORA DE ALIM. E BEBIDAS LTDA</v>
      </c>
      <c r="C90" s="16" t="n">
        <f aca="false">Report!U173</f>
        <v>591.96</v>
      </c>
      <c r="D90" s="1" t="str">
        <f aca="false">Report!X173</f>
        <v>NF 325220 ELLEN</v>
      </c>
    </row>
    <row r="91" customFormat="false" ht="12.75" hidden="false" customHeight="true" outlineLevel="0" collapsed="false">
      <c r="A91" s="15" t="n">
        <f aca="false">Report!C174</f>
        <v>46181</v>
      </c>
      <c r="B91" s="1" t="str">
        <f aca="false">Report!E174</f>
        <v>MARQUES &amp; MELO LTDA - FILIAL</v>
      </c>
      <c r="C91" s="16" t="n">
        <f aca="false">Report!U174</f>
        <v>344.71</v>
      </c>
      <c r="D91" s="1" t="str">
        <f aca="false">Report!X174</f>
        <v>NF 491844 ELLEN</v>
      </c>
    </row>
    <row r="92" customFormat="false" ht="12.75" hidden="false" customHeight="true" outlineLevel="0" collapsed="false">
      <c r="A92" s="15" t="n">
        <f aca="false">Report!C175</f>
        <v>46181</v>
      </c>
      <c r="B92" s="1" t="str">
        <f aca="false">Report!E175</f>
        <v>MARQUES &amp; MELO LTDA - FILIAL</v>
      </c>
      <c r="C92" s="16" t="n">
        <f aca="false">Report!U175</f>
        <v>1022.42</v>
      </c>
      <c r="D92" s="1" t="str">
        <f aca="false">Report!X175</f>
        <v>NF 491834 ELLEN</v>
      </c>
    </row>
    <row r="93" customFormat="false" ht="12.75" hidden="false" customHeight="true" outlineLevel="0" collapsed="false">
      <c r="A93" s="15" t="n">
        <f aca="false">Report!C176</f>
        <v>46181</v>
      </c>
      <c r="B93" s="1" t="str">
        <f aca="false">Report!E176</f>
        <v>T. M. L. DA SILVA LTDA</v>
      </c>
      <c r="C93" s="16" t="n">
        <f aca="false">Report!U176</f>
        <v>374.01</v>
      </c>
      <c r="D93" s="1" t="str">
        <f aca="false">Report!X176</f>
        <v>NF 14975 ELLEN</v>
      </c>
    </row>
    <row r="94" customFormat="false" ht="12.75" hidden="false" customHeight="true" outlineLevel="0" collapsed="false">
      <c r="A94" s="15" t="n">
        <f aca="false">Report!C177</f>
        <v>46181</v>
      </c>
      <c r="B94" s="1" t="str">
        <f aca="false">Report!E177</f>
        <v>NOVA FRIOS COMERCIO ATACADISTA DE LATICINIOS LTDA</v>
      </c>
      <c r="C94" s="16" t="n">
        <f aca="false">Report!U177</f>
        <v>209.7</v>
      </c>
      <c r="D94" s="1" t="str">
        <f aca="false">Report!X177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NEYLIANE S DE OLIVEIRA &amp; CIA LTDA</v>
      </c>
      <c r="C95" s="16" t="n">
        <f aca="false">Report!U178</f>
        <v>180</v>
      </c>
      <c r="D95" s="1" t="str">
        <f aca="false">Report!X178</f>
        <v>COMPRAS - 10KG PITAYA - PG NO P 6/6/26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NEYLIANE S DE OLIVEIRA &amp; CIA LTDA</v>
      </c>
      <c r="C96" s="16" t="n">
        <f aca="false">Report!U179</f>
        <v>195</v>
      </c>
      <c r="D96" s="1" t="str">
        <f aca="false">Report!X179</f>
        <v>COMPRAS - 15L DE AÇAI - PG NO NP 8/6/26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MANOEL TEXEIRA DE SOUZA RESTAURANTE</v>
      </c>
      <c r="C97" s="16" t="n">
        <f aca="false">Report!U180</f>
        <v>140</v>
      </c>
      <c r="D97" s="1" t="str">
        <f aca="false">Report!X180</f>
        <v>NF 5957 COMPRAS-BOLO PG NO P 8/6/26 ELLEN</v>
      </c>
    </row>
    <row r="98" customFormat="false" ht="12.75" hidden="false" customHeight="true" outlineLevel="0" collapsed="false">
      <c r="A98" s="15" t="n">
        <f aca="false">Report!C183</f>
        <v>46182</v>
      </c>
      <c r="B98" s="1" t="str">
        <f aca="false">Report!E183</f>
        <v>SEM FORNECEDOR</v>
      </c>
      <c r="C98" s="16" t="n">
        <f aca="false">Report!U183</f>
        <v>200</v>
      </c>
      <c r="D98" s="1" t="str">
        <f aca="false">Report!X183</f>
        <v>compras - trufas</v>
      </c>
    </row>
    <row r="99" customFormat="false" ht="12.75" hidden="false" customHeight="true" outlineLevel="0" collapsed="false">
      <c r="A99" s="15" t="n">
        <f aca="false">Report!C187</f>
        <v>46182</v>
      </c>
      <c r="B99" s="1" t="str">
        <f aca="false">Report!E187</f>
        <v>NATUREZA COMERCIO DE DESCARTAVEIS LTDA</v>
      </c>
      <c r="C99" s="16" t="n">
        <f aca="false">Report!U187</f>
        <v>460.61</v>
      </c>
      <c r="D99" s="1" t="str">
        <f aca="false">Report!X187</f>
        <v>NF 720157 ELLEN</v>
      </c>
    </row>
    <row r="100" customFormat="false" ht="12.75" hidden="false" customHeight="true" outlineLevel="0" collapsed="false">
      <c r="A100" s="15" t="n">
        <f aca="false">Report!C188</f>
        <v>46182</v>
      </c>
      <c r="B100" s="1" t="str">
        <f aca="false">Report!E188</f>
        <v>BRASIL NORTE BEBIDAS S/A</v>
      </c>
      <c r="C100" s="16" t="n">
        <f aca="false">Report!U188</f>
        <v>776.55</v>
      </c>
      <c r="D100" s="1" t="str">
        <f aca="false">Report!X188</f>
        <v>NF 1133947 ELLEN</v>
      </c>
    </row>
    <row r="101" customFormat="false" ht="12.75" hidden="false" customHeight="true" outlineLevel="0" collapsed="false">
      <c r="A101" s="15" t="n">
        <f aca="false">Report!C189</f>
        <v>46182</v>
      </c>
      <c r="B101" s="1" t="str">
        <f aca="false">Report!E189</f>
        <v>BRASIL NORTE BEBIDAS S/A</v>
      </c>
      <c r="C101" s="16" t="n">
        <f aca="false">Report!U189</f>
        <v>258.47</v>
      </c>
      <c r="D101" s="1" t="str">
        <f aca="false">Report!X189</f>
        <v>NF 1133905 ELLEN</v>
      </c>
    </row>
    <row r="102" customFormat="false" ht="12.75" hidden="false" customHeight="true" outlineLevel="0" collapsed="false">
      <c r="A102" s="15" t="n">
        <f aca="false">Report!C190</f>
        <v>46182</v>
      </c>
      <c r="B102" s="1" t="str">
        <f aca="false">Report!E190</f>
        <v>BROTHERS  INDUSTRIA DE ALIMENTOS LTDA</v>
      </c>
      <c r="C102" s="16" t="n">
        <f aca="false">Report!U190</f>
        <v>337.08</v>
      </c>
      <c r="D102" s="1" t="str">
        <f aca="false">Report!X190</f>
        <v>NF 1025111 ELLEN</v>
      </c>
    </row>
    <row r="103" customFormat="false" ht="12.75" hidden="false" customHeight="true" outlineLevel="0" collapsed="false">
      <c r="A103" s="15" t="n">
        <f aca="false">Report!C191</f>
        <v>46182</v>
      </c>
      <c r="B103" s="1" t="str">
        <f aca="false">Report!E191</f>
        <v>ADRIANO FEITOSA OLIVEIRA LTDA</v>
      </c>
      <c r="C103" s="16" t="n">
        <f aca="false">Report!U191</f>
        <v>950</v>
      </c>
      <c r="D103" s="1" t="str">
        <f aca="false">Report!X191</f>
        <v>NF 294 ELLEN</v>
      </c>
    </row>
    <row r="104" customFormat="false" ht="12.75" hidden="false" customHeight="true" outlineLevel="0" collapsed="false">
      <c r="A104" s="15" t="n">
        <f aca="false">Report!C193</f>
        <v>46182</v>
      </c>
      <c r="B104" s="1" t="str">
        <f aca="false">Report!E193</f>
        <v>NEYLIANE S DE OLIVEIRA &amp; CIA LTDA</v>
      </c>
      <c r="C104" s="16" t="n">
        <f aca="false">Report!U193</f>
        <v>1926.18</v>
      </c>
      <c r="D104" s="1" t="str">
        <f aca="false">Report!X193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FEIRA</v>
      </c>
      <c r="C105" s="16" t="n">
        <f aca="false">Report!U194</f>
        <v>180</v>
      </c>
      <c r="D105" s="1" t="str">
        <f aca="false">Report!X194</f>
        <v>FEIRA SR RENATO (UVA)PG DINHEIRO/POTE LJ2-SOMAR C NF2487 ELLEN</v>
      </c>
    </row>
    <row r="106" customFormat="false" ht="12.75" hidden="false" customHeight="true" outlineLevel="0" collapsed="false">
      <c r="A106" s="15" t="n">
        <f aca="false">Report!C202</f>
        <v>46183</v>
      </c>
      <c r="B106" s="1" t="str">
        <f aca="false">Report!E202</f>
        <v>SEM FORNECEDOR</v>
      </c>
      <c r="C106" s="16" t="n">
        <f aca="false">Report!U202</f>
        <v>42</v>
      </c>
      <c r="D106" s="1" t="str">
        <f aca="false">Report!X202</f>
        <v>duas aguas completo</v>
      </c>
    </row>
    <row r="107" customFormat="false" ht="12.75" hidden="false" customHeight="true" outlineLevel="0" collapsed="false">
      <c r="A107" s="15" t="n">
        <f aca="false">Report!C209</f>
        <v>46183</v>
      </c>
      <c r="B107" s="1" t="str">
        <f aca="false">Report!E209</f>
        <v>OPPORTUNITY ALIMENTOS PARA ANIMAIS LTDA</v>
      </c>
      <c r="C107" s="16" t="n">
        <f aca="false">Report!U209</f>
        <v>1270.35</v>
      </c>
      <c r="D107" s="1" t="str">
        <f aca="false">Report!X209</f>
        <v>NF 33574 ELLEN</v>
      </c>
    </row>
    <row r="108" customFormat="false" ht="12.75" hidden="false" customHeight="true" outlineLevel="0" collapsed="false">
      <c r="A108" s="15" t="n">
        <f aca="false">Report!C211</f>
        <v>46183</v>
      </c>
      <c r="B108" s="1" t="str">
        <f aca="false">Report!E211</f>
        <v>DUNORTE DISTRIBUIDORA DE PRODUTOS DE CONSUMO LTDA</v>
      </c>
      <c r="C108" s="16" t="n">
        <f aca="false">Report!U211</f>
        <v>1036.09</v>
      </c>
      <c r="D108" s="1" t="str">
        <f aca="false">Report!X211</f>
        <v>NF 3186737 ELLEN</v>
      </c>
    </row>
    <row r="109" customFormat="false" ht="12.75" hidden="false" customHeight="true" outlineLevel="0" collapsed="false">
      <c r="A109" s="15" t="n">
        <f aca="false">Report!C212</f>
        <v>46183</v>
      </c>
      <c r="B109" s="1" t="str">
        <f aca="false">Report!E212</f>
        <v>TRES CORACOES ALIMENTOS S.A.</v>
      </c>
      <c r="C109" s="16" t="n">
        <f aca="false">Report!U212</f>
        <v>843.15</v>
      </c>
      <c r="D109" s="1" t="str">
        <f aca="false">Report!X212</f>
        <v>NF 341419 ELLEN</v>
      </c>
    </row>
    <row r="110" customFormat="false" ht="12.75" hidden="false" customHeight="true" outlineLevel="0" collapsed="false">
      <c r="A110" s="15" t="n">
        <f aca="false">Report!C213</f>
        <v>46183</v>
      </c>
      <c r="B110" s="1" t="str">
        <f aca="false">Report!E213</f>
        <v>MARTINS COM SERV DISTR SA</v>
      </c>
      <c r="C110" s="16" t="n">
        <f aca="false">Report!U213</f>
        <v>392.13</v>
      </c>
      <c r="D110" s="1" t="str">
        <f aca="false">Report!X213</f>
        <v>NF 1762194 ELLEN</v>
      </c>
    </row>
    <row r="111" customFormat="false" ht="12.75" hidden="false" customHeight="true" outlineLevel="0" collapsed="false">
      <c r="A111" s="15" t="n">
        <f aca="false">Report!C214</f>
        <v>46183</v>
      </c>
      <c r="B111" s="1" t="str">
        <f aca="false">Report!E214</f>
        <v>MARTINS COM SERV DISTR SA</v>
      </c>
      <c r="C111" s="16" t="n">
        <f aca="false">Report!U214</f>
        <v>691.5</v>
      </c>
      <c r="D111" s="1" t="str">
        <f aca="false">Report!X214</f>
        <v>NF 1762195 ELLEN</v>
      </c>
    </row>
    <row r="112" customFormat="false" ht="12.75" hidden="false" customHeight="true" outlineLevel="0" collapsed="false">
      <c r="A112" s="15" t="n">
        <f aca="false">Report!C215</f>
        <v>46183</v>
      </c>
      <c r="B112" s="1" t="str">
        <f aca="false">Report!E215</f>
        <v>SB COMERCIO LTDA</v>
      </c>
      <c r="C112" s="16" t="n">
        <f aca="false">Report!U215</f>
        <v>1262.32</v>
      </c>
      <c r="D112" s="1" t="str">
        <f aca="false">Report!X215</f>
        <v>NF 1952417 ELLEN</v>
      </c>
    </row>
    <row r="113" customFormat="false" ht="12.75" hidden="false" customHeight="true" outlineLevel="0" collapsed="false">
      <c r="A113" s="15" t="n">
        <f aca="false">Report!C216</f>
        <v>46183</v>
      </c>
      <c r="B113" s="1" t="str">
        <f aca="false">Report!E216</f>
        <v>J G COMERCIO DE PRODUTOS ALIMENTICIOS LTDA</v>
      </c>
      <c r="C113" s="16" t="n">
        <f aca="false">Report!U216</f>
        <v>774.33</v>
      </c>
      <c r="D113" s="1" t="str">
        <f aca="false">Report!X216</f>
        <v>NF 382547 ELLEN</v>
      </c>
    </row>
    <row r="114" customFormat="false" ht="12.75" hidden="false" customHeight="true" outlineLevel="0" collapsed="false">
      <c r="A114" s="15" t="n">
        <f aca="false">Report!C217</f>
        <v>46183</v>
      </c>
      <c r="B114" s="1" t="str">
        <f aca="false">Report!E217</f>
        <v>FORTVET DISTRIBUIDORA LTDA</v>
      </c>
      <c r="C114" s="16" t="n">
        <f aca="false">Report!U217</f>
        <v>504.52</v>
      </c>
      <c r="D114" s="1" t="str">
        <f aca="false">Report!X217</f>
        <v>NF 2108 ELLEN</v>
      </c>
    </row>
    <row r="115" customFormat="false" ht="12.75" hidden="false" customHeight="true" outlineLevel="0" collapsed="false">
      <c r="A115" s="15" t="n">
        <f aca="false">Report!C218</f>
        <v>46183</v>
      </c>
      <c r="B115" s="1" t="str">
        <f aca="false">Report!E218</f>
        <v>BF COMERCIO DE ALIMENTOS REPRESENTACAO L</v>
      </c>
      <c r="C115" s="16" t="n">
        <f aca="false">Report!U218</f>
        <v>340.77</v>
      </c>
      <c r="D115" s="1" t="str">
        <f aca="false">Report!X218</f>
        <v>NF 20752 ELLEN</v>
      </c>
    </row>
    <row r="116" customFormat="false" ht="12.75" hidden="false" customHeight="true" outlineLevel="0" collapsed="false">
      <c r="A116" s="15" t="n">
        <f aca="false">Report!C219</f>
        <v>46183</v>
      </c>
      <c r="B116" s="1" t="str">
        <f aca="false">Report!E219</f>
        <v>RISADINHA LTDA</v>
      </c>
      <c r="C116" s="16" t="n">
        <f aca="false">Report!U219</f>
        <v>650</v>
      </c>
      <c r="D116" s="1" t="str">
        <f aca="false">Report!X219</f>
        <v>NF 654829 ELLEN</v>
      </c>
    </row>
    <row r="117" customFormat="false" ht="12.75" hidden="false" customHeight="true" outlineLevel="0" collapsed="false">
      <c r="A117" s="15" t="n">
        <f aca="false">Report!C220</f>
        <v>46183</v>
      </c>
      <c r="B117" s="1" t="str">
        <f aca="false">Report!E220</f>
        <v>BRF S A</v>
      </c>
      <c r="C117" s="16" t="n">
        <f aca="false">Report!U220</f>
        <v>1208.63</v>
      </c>
      <c r="D117" s="1" t="str">
        <f aca="false">Report!X220</f>
        <v>NF 1588694 ELLEN</v>
      </c>
    </row>
    <row r="118" customFormat="false" ht="12.75" hidden="false" customHeight="true" outlineLevel="0" collapsed="false">
      <c r="A118" s="15" t="n">
        <f aca="false">Report!C221</f>
        <v>46183</v>
      </c>
      <c r="B118" s="1" t="str">
        <f aca="false">Report!E221</f>
        <v>MARE DISTRIBUIDORA DE BEBIDAS E DE PRODUTOS ALIMENTICIOS LTDA</v>
      </c>
      <c r="C118" s="16" t="n">
        <f aca="false">Report!U221</f>
        <v>2345.6</v>
      </c>
      <c r="D118" s="1" t="str">
        <f aca="false">Report!X221</f>
        <v>NF 1353427 ELLEN</v>
      </c>
    </row>
    <row r="119" customFormat="false" ht="12.75" hidden="false" customHeight="true" outlineLevel="0" collapsed="false">
      <c r="A119" s="15" t="n">
        <f aca="false">Report!C222</f>
        <v>46183</v>
      </c>
      <c r="B119" s="1" t="str">
        <f aca="false">Report!E222</f>
        <v>TAPAJOS COM DE PERFUMARIA COSMETICOS E G</v>
      </c>
      <c r="C119" s="16" t="n">
        <f aca="false">Report!U222</f>
        <v>633.45</v>
      </c>
      <c r="D119" s="1" t="str">
        <f aca="false">Report!X222</f>
        <v>NF 571363 ELLEN</v>
      </c>
    </row>
    <row r="120" customFormat="false" ht="12.75" hidden="false" customHeight="true" outlineLevel="0" collapsed="false">
      <c r="A120" s="15" t="n">
        <f aca="false">Report!C225</f>
        <v>46183</v>
      </c>
      <c r="B120" s="1" t="str">
        <f aca="false">Report!E225</f>
        <v>BONNA VITTA INDUSTRIA E COMERCIO LTDA.</v>
      </c>
      <c r="C120" s="16" t="n">
        <f aca="false">Report!U225</f>
        <v>823.77</v>
      </c>
      <c r="D120" s="1" t="str">
        <f aca="false">Report!X225</f>
        <v>NF 517177 ELLEN</v>
      </c>
    </row>
    <row r="121" customFormat="false" ht="12.75" hidden="false" customHeight="true" outlineLevel="0" collapsed="false">
      <c r="A121" s="15" t="n">
        <f aca="false">Report!C226</f>
        <v>46183</v>
      </c>
      <c r="B121" s="1" t="str">
        <f aca="false">Report!E226</f>
        <v>NATUREZA COMERCIO DE DESCARTAVEIS LTDA</v>
      </c>
      <c r="C121" s="16" t="n">
        <f aca="false">Report!U226</f>
        <v>84.11</v>
      </c>
      <c r="D121" s="1" t="str">
        <f aca="false">Report!X226</f>
        <v>NF 27273 ELLEN</v>
      </c>
    </row>
    <row r="122" customFormat="false" ht="12.75" hidden="false" customHeight="true" outlineLevel="0" collapsed="false">
      <c r="A122" s="15" t="n">
        <f aca="false">Report!C227</f>
        <v>46183</v>
      </c>
      <c r="B122" s="1" t="str">
        <f aca="false">Report!E227</f>
        <v>BRF S A</v>
      </c>
      <c r="C122" s="16" t="n">
        <f aca="false">Report!U227</f>
        <v>1030.58</v>
      </c>
      <c r="D122" s="1" t="n">
        <f aca="false">Report!X227</f>
        <v>0</v>
      </c>
    </row>
    <row r="123" customFormat="false" ht="12.75" hidden="false" customHeight="true" outlineLevel="0" collapsed="false">
      <c r="A123" s="15" t="n">
        <f aca="false">Report!C228</f>
        <v>46183</v>
      </c>
      <c r="B123" s="1" t="str">
        <f aca="false">Report!E228</f>
        <v>CHERRYS SEMI JOIAS LTDA</v>
      </c>
      <c r="C123" s="16" t="n">
        <f aca="false">Report!U228</f>
        <v>405</v>
      </c>
      <c r="D123" s="1" t="str">
        <f aca="false">Report!X228</f>
        <v>NF 436 ELLEN</v>
      </c>
    </row>
    <row r="124" customFormat="false" ht="12.75" hidden="false" customHeight="true" outlineLevel="0" collapsed="false">
      <c r="A124" s="15" t="n">
        <f aca="false">Report!C229</f>
        <v>46183</v>
      </c>
      <c r="B124" s="1" t="str">
        <f aca="false">Report!E229</f>
        <v>LIMA E BARANDA COMERCIO DE PRODUTOS REGI</v>
      </c>
      <c r="C124" s="16" t="n">
        <f aca="false">Report!U229</f>
        <v>199</v>
      </c>
      <c r="D124" s="1" t="str">
        <f aca="false">Report!X229</f>
        <v>NF 30975 ELLEN</v>
      </c>
    </row>
    <row r="125" customFormat="false" ht="12.75" hidden="false" customHeight="true" outlineLevel="0" collapsed="false">
      <c r="A125" s="15" t="n">
        <f aca="false">Report!C230</f>
        <v>46183</v>
      </c>
      <c r="B125" s="1" t="str">
        <f aca="false">Report!E230</f>
        <v>SILVA E SANTOS FRIGORIFICO LTDA</v>
      </c>
      <c r="C125" s="16" t="n">
        <f aca="false">Report!U230</f>
        <v>1600.8</v>
      </c>
      <c r="D125" s="1" t="str">
        <f aca="false">Report!X230</f>
        <v>NF 30864 ELLEN</v>
      </c>
    </row>
    <row r="126" customFormat="false" ht="12.75" hidden="false" customHeight="true" outlineLevel="0" collapsed="false">
      <c r="A126" s="15" t="n">
        <f aca="false">Report!C231</f>
        <v>46183</v>
      </c>
      <c r="B126" s="1" t="str">
        <f aca="false">Report!E231</f>
        <v>SILVA E SANTOS FRIGORIFICO LTDA</v>
      </c>
      <c r="C126" s="16" t="n">
        <f aca="false">Report!U231</f>
        <v>290</v>
      </c>
      <c r="D126" s="1" t="str">
        <f aca="false">Report!X231</f>
        <v>COMPRAS - VISCERAS -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LOURIVAL ALMEIDA DA SILVA 17128784845</v>
      </c>
      <c r="C127" s="16" t="n">
        <f aca="false">Report!U236</f>
        <v>160.32</v>
      </c>
      <c r="D127" s="1" t="str">
        <f aca="false">Report!X236</f>
        <v>NF 502 COMPRAS-MARSHMALLOW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NEYLIANE S DE OLIVEIRA &amp; CIA LTDA</v>
      </c>
      <c r="C128" s="16" t="n">
        <f aca="false">Report!U237</f>
        <v>195</v>
      </c>
      <c r="D128" s="1" t="str">
        <f aca="false">Report!X237</f>
        <v>COMPRAS-15L DE AÇAI- PG NO P 10/6/26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MANOEL TEXEIRA DE SOUZA RESTAURANTE</v>
      </c>
      <c r="C129" s="16" t="n">
        <f aca="false">Report!U238</f>
        <v>200</v>
      </c>
      <c r="D129" s="1" t="str">
        <f aca="false">Report!X238</f>
        <v>NF 5967 COMPRAS-BOLO PG NO P 10/6/26 ELLEN</v>
      </c>
    </row>
    <row r="130" customFormat="false" ht="12.75" hidden="false" customHeight="true" outlineLevel="0" collapsed="false">
      <c r="A130" s="15" t="n">
        <f aca="false">Report!C241</f>
        <v>46184</v>
      </c>
      <c r="B130" s="1" t="str">
        <f aca="false">Report!E241</f>
        <v>MARTINS COM SERV DISTR SA</v>
      </c>
      <c r="C130" s="16" t="n">
        <f aca="false">Report!U241</f>
        <v>3345.97</v>
      </c>
      <c r="D130" s="1" t="str">
        <f aca="false">Report!X241</f>
        <v>NF'S 1762653/1762654 - ELLEN</v>
      </c>
    </row>
    <row r="131" customFormat="false" ht="12.75" hidden="false" customHeight="true" outlineLevel="0" collapsed="false">
      <c r="A131" s="15" t="n">
        <f aca="false">Report!C242</f>
        <v>46184</v>
      </c>
      <c r="B131" s="1" t="str">
        <f aca="false">Report!E242</f>
        <v>CB COMERCIO E DISTRIBUIDORA DE ALIMENTOS</v>
      </c>
      <c r="C131" s="16" t="n">
        <f aca="false">Report!U242</f>
        <v>560.42</v>
      </c>
      <c r="D131" s="1" t="str">
        <f aca="false">Report!X242</f>
        <v>NF 836835 ELLEN</v>
      </c>
    </row>
    <row r="132" customFormat="false" ht="12.75" hidden="false" customHeight="true" outlineLevel="0" collapsed="false">
      <c r="A132" s="15" t="n">
        <f aca="false">Report!C243</f>
        <v>46184</v>
      </c>
      <c r="B132" s="1" t="str">
        <f aca="false">Report!E243</f>
        <v>SB COMERCIO LTDA</v>
      </c>
      <c r="C132" s="16" t="n">
        <f aca="false">Report!U243</f>
        <v>409.2</v>
      </c>
      <c r="D132" s="1" t="str">
        <f aca="false">Report!X243</f>
        <v>NF 1953907 ELLEN</v>
      </c>
    </row>
    <row r="133" customFormat="false" ht="12.75" hidden="false" customHeight="true" outlineLevel="0" collapsed="false">
      <c r="A133" s="15" t="n">
        <f aca="false">Report!C244</f>
        <v>46184</v>
      </c>
      <c r="B133" s="1" t="str">
        <f aca="false">Report!E244</f>
        <v>BRASIL NORTE BEBIDAS S/A</v>
      </c>
      <c r="C133" s="16" t="n">
        <f aca="false">Report!U244</f>
        <v>472.41</v>
      </c>
      <c r="D133" s="1" t="str">
        <f aca="false">Report!X244</f>
        <v>1138131</v>
      </c>
    </row>
    <row r="134" customFormat="false" ht="12.75" hidden="false" customHeight="true" outlineLevel="0" collapsed="false">
      <c r="A134" s="15" t="n">
        <f aca="false">Report!C245</f>
        <v>46184</v>
      </c>
      <c r="B134" s="1" t="str">
        <f aca="false">Report!E245</f>
        <v>BRASIL NORTE BEBIDAS S/A</v>
      </c>
      <c r="C134" s="16" t="n">
        <f aca="false">Report!U245</f>
        <v>205.37</v>
      </c>
      <c r="D134" s="1" t="str">
        <f aca="false">Report!X245</f>
        <v>NF 1850474 ELLEN</v>
      </c>
    </row>
    <row r="135" customFormat="false" ht="12.75" hidden="false" customHeight="true" outlineLevel="0" collapsed="false">
      <c r="A135" s="15" t="n">
        <f aca="false">Report!C246</f>
        <v>46184</v>
      </c>
      <c r="B135" s="1" t="str">
        <f aca="false">Report!E246</f>
        <v>BRASIL NORTE BEBIDAS S/A</v>
      </c>
      <c r="C135" s="16" t="n">
        <f aca="false">Report!U246</f>
        <v>2614.74</v>
      </c>
      <c r="D135" s="1" t="str">
        <f aca="false">Report!X246</f>
        <v>NF 1851161 ELLEN</v>
      </c>
    </row>
    <row r="136" customFormat="false" ht="12.75" hidden="false" customHeight="true" outlineLevel="0" collapsed="false">
      <c r="A136" s="15" t="n">
        <f aca="false">Report!C247</f>
        <v>46184</v>
      </c>
      <c r="B136" s="1" t="str">
        <f aca="false">Report!E247</f>
        <v>L S M COMERCIO DE ALIMENTOS E NAVEGACAO</v>
      </c>
      <c r="C136" s="16" t="n">
        <f aca="false">Report!U247</f>
        <v>290</v>
      </c>
      <c r="D136" s="1" t="str">
        <f aca="false">Report!X247</f>
        <v>NF 302504 ELLEN</v>
      </c>
    </row>
    <row r="137" customFormat="false" ht="12.75" hidden="false" customHeight="true" outlineLevel="0" collapsed="false">
      <c r="A137" s="15" t="n">
        <f aca="false">Report!C248</f>
        <v>46184</v>
      </c>
      <c r="B137" s="1" t="str">
        <f aca="false">Report!E248</f>
        <v>EMPRESA BRASILEIRA DE DISTRIBUICAO LTDA</v>
      </c>
      <c r="C137" s="16" t="n">
        <f aca="false">Report!U248</f>
        <v>506.55</v>
      </c>
      <c r="D137" s="1" t="str">
        <f aca="false">Report!X248</f>
        <v>NF 2285997 ELLEN</v>
      </c>
    </row>
    <row r="138" customFormat="false" ht="12.75" hidden="false" customHeight="true" outlineLevel="0" collapsed="false">
      <c r="A138" s="15" t="n">
        <f aca="false">Report!C249</f>
        <v>46184</v>
      </c>
      <c r="B138" s="1" t="str">
        <f aca="false">Report!E249</f>
        <v>NOVA FRIOS COMERCIO ATACADISTA DE LATICINIOS LTDA</v>
      </c>
      <c r="C138" s="16" t="n">
        <f aca="false">Report!U249</f>
        <v>126.04</v>
      </c>
      <c r="D138" s="1" t="str">
        <f aca="false">Report!X249</f>
        <v>NF 3659 ELLEN</v>
      </c>
    </row>
    <row r="139" customFormat="false" ht="12.75" hidden="false" customHeight="true" outlineLevel="0" collapsed="false">
      <c r="A139" s="15" t="n">
        <f aca="false">Report!C250</f>
        <v>46184</v>
      </c>
      <c r="B139" s="1" t="str">
        <f aca="false">Report!E250</f>
        <v>PANIFICADORA E CONFEITARIA REAL MADRI LTDA</v>
      </c>
      <c r="C139" s="16" t="n">
        <f aca="false">Report!U250</f>
        <v>282.25</v>
      </c>
      <c r="D139" s="1" t="str">
        <f aca="false">Report!X250</f>
        <v>NF 654 ELLEN</v>
      </c>
    </row>
    <row r="140" customFormat="false" ht="12.75" hidden="false" customHeight="true" outlineLevel="0" collapsed="false">
      <c r="A140" s="15" t="n">
        <f aca="false">Report!C253</f>
        <v>46185</v>
      </c>
      <c r="B140" s="1" t="str">
        <f aca="false">Report!E253</f>
        <v>SEM FORNECEDOR</v>
      </c>
      <c r="C140" s="16" t="n">
        <f aca="false">Report!U253</f>
        <v>54</v>
      </c>
      <c r="D140" s="1" t="str">
        <f aca="false">Report!X253</f>
        <v>compras - brigadeiro</v>
      </c>
    </row>
    <row r="141" customFormat="false" ht="12.75" hidden="false" customHeight="true" outlineLevel="0" collapsed="false">
      <c r="A141" s="15" t="n">
        <f aca="false">Report!C256</f>
        <v>46185</v>
      </c>
      <c r="B141" s="1" t="str">
        <f aca="false">Report!E256</f>
        <v>DISTRIBUIDORA LOPES LTDA</v>
      </c>
      <c r="C141" s="16" t="n">
        <f aca="false">Report!U256</f>
        <v>956.2</v>
      </c>
      <c r="D141" s="1" t="str">
        <f aca="false">Report!X256</f>
        <v>NF 1659288 ELLEN</v>
      </c>
    </row>
    <row r="142" customFormat="false" ht="12.75" hidden="false" customHeight="true" outlineLevel="0" collapsed="false">
      <c r="A142" s="15" t="n">
        <f aca="false">Report!C257</f>
        <v>46185</v>
      </c>
      <c r="B142" s="1" t="str">
        <f aca="false">Report!E257</f>
        <v>DISTRIBUIDORA LOPES LTDA</v>
      </c>
      <c r="C142" s="16" t="n">
        <f aca="false">Report!U257</f>
        <v>643.51</v>
      </c>
      <c r="D142" s="1" t="str">
        <f aca="false">Report!X257</f>
        <v>NF 1659289 ELLEN</v>
      </c>
    </row>
    <row r="143" customFormat="false" ht="12.75" hidden="false" customHeight="true" outlineLevel="0" collapsed="false">
      <c r="A143" s="15" t="n">
        <f aca="false">Report!C258</f>
        <v>46185</v>
      </c>
      <c r="B143" s="1" t="str">
        <f aca="false">Report!E258</f>
        <v>DISTRIBUIDORA LOPES LTDA</v>
      </c>
      <c r="C143" s="16" t="n">
        <f aca="false">Report!U258</f>
        <v>1041.87</v>
      </c>
      <c r="D143" s="1" t="str">
        <f aca="false">Report!X258</f>
        <v>NF 1659538 ELLEN</v>
      </c>
    </row>
    <row r="144" customFormat="false" ht="12.75" hidden="false" customHeight="true" outlineLevel="0" collapsed="false">
      <c r="A144" s="15" t="n">
        <f aca="false">Report!C259</f>
        <v>46185</v>
      </c>
      <c r="B144" s="1" t="str">
        <f aca="false">Report!E259</f>
        <v>DISTRIBUIDORA FARIAS LTDA.</v>
      </c>
      <c r="C144" s="16" t="n">
        <f aca="false">Report!U259</f>
        <v>352.35</v>
      </c>
      <c r="D144" s="1" t="str">
        <f aca="false">Report!X259</f>
        <v>NF 668750 ELLEN</v>
      </c>
    </row>
    <row r="145" customFormat="false" ht="12.75" hidden="false" customHeight="true" outlineLevel="0" collapsed="false">
      <c r="A145" s="15" t="n">
        <f aca="false">Report!C260</f>
        <v>46185</v>
      </c>
      <c r="B145" s="1" t="str">
        <f aca="false">Report!E260</f>
        <v>OESA COMERCIO E REPRESENTACOES S/A</v>
      </c>
      <c r="C145" s="16" t="n">
        <f aca="false">Report!U260</f>
        <v>639.85</v>
      </c>
      <c r="D145" s="1" t="str">
        <f aca="false">Report!X260</f>
        <v>NF 407270 ELLEN</v>
      </c>
    </row>
    <row r="146" customFormat="false" ht="12.75" hidden="false" customHeight="true" outlineLevel="0" collapsed="false">
      <c r="A146" s="15" t="n">
        <f aca="false">Report!C261</f>
        <v>46185</v>
      </c>
      <c r="B146" s="1" t="str">
        <f aca="false">Report!E261</f>
        <v>SOUZA CRUZ LTDA.</v>
      </c>
      <c r="C146" s="16" t="n">
        <f aca="false">Report!U261</f>
        <v>3787.04</v>
      </c>
      <c r="D146" s="1" t="str">
        <f aca="false">Report!X261</f>
        <v>NF 560914 ELLEN</v>
      </c>
    </row>
    <row r="147" customFormat="false" ht="12.75" hidden="false" customHeight="true" outlineLevel="0" collapsed="false">
      <c r="A147" s="15" t="n">
        <f aca="false">Report!C262</f>
        <v>46185</v>
      </c>
      <c r="B147" s="1" t="str">
        <f aca="false">Report!E262</f>
        <v>COMERCIO DE FRIOS MANAUS LTDA</v>
      </c>
      <c r="C147" s="16" t="n">
        <f aca="false">Report!U262</f>
        <v>2264.85</v>
      </c>
      <c r="D147" s="1" t="str">
        <f aca="false">Report!X262</f>
        <v>NF 170938 ELLEN</v>
      </c>
    </row>
    <row r="148" customFormat="false" ht="12.75" hidden="false" customHeight="true" outlineLevel="0" collapsed="false">
      <c r="A148" s="15" t="n">
        <f aca="false">Report!C263</f>
        <v>46185</v>
      </c>
      <c r="B148" s="1" t="str">
        <f aca="false">Report!E263</f>
        <v>FENNIX BRASIL DISTRIBUIDORA DE PRODUTOS</v>
      </c>
      <c r="C148" s="16" t="n">
        <f aca="false">Report!U263</f>
        <v>392.25</v>
      </c>
      <c r="D148" s="1" t="str">
        <f aca="false">Report!X263</f>
        <v>NF 308379 ELLEN</v>
      </c>
    </row>
    <row r="149" customFormat="false" ht="12.75" hidden="false" customHeight="true" outlineLevel="0" collapsed="false">
      <c r="A149" s="15" t="n">
        <f aca="false">Report!C264</f>
        <v>46185</v>
      </c>
      <c r="B149" s="1" t="str">
        <f aca="false">Report!E264</f>
        <v>JAB COMERCIO DE PRODUTOS ALIMENTICIOS LT</v>
      </c>
      <c r="C149" s="16" t="n">
        <f aca="false">Report!U264</f>
        <v>161</v>
      </c>
      <c r="D149" s="1" t="str">
        <f aca="false">Report!X264</f>
        <v>NF 3322 ELLEN</v>
      </c>
    </row>
    <row r="150" customFormat="false" ht="12.75" hidden="false" customHeight="true" outlineLevel="0" collapsed="false">
      <c r="A150" s="15" t="n">
        <f aca="false">Report!C265</f>
        <v>46185</v>
      </c>
      <c r="B150" s="1" t="str">
        <f aca="false">Report!E265</f>
        <v>ADICSO FABIAN GONZALEZ MONTILLA 70302186</v>
      </c>
      <c r="C150" s="16" t="n">
        <f aca="false">Report!U265</f>
        <v>180</v>
      </c>
      <c r="D150" s="1" t="str">
        <f aca="false">Report!X265</f>
        <v>NF 487 ELLEN</v>
      </c>
    </row>
    <row r="151" customFormat="false" ht="12.75" hidden="false" customHeight="true" outlineLevel="0" collapsed="false">
      <c r="A151" s="15" t="n">
        <f aca="false">Report!C266</f>
        <v>46185</v>
      </c>
      <c r="B151" s="1" t="str">
        <f aca="false">Report!E266</f>
        <v>SILVA E SANTOS FRIGORIFICO LTDA</v>
      </c>
      <c r="C151" s="16" t="n">
        <f aca="false">Report!U266</f>
        <v>3840</v>
      </c>
      <c r="D151" s="1" t="str">
        <f aca="false">Report!X266</f>
        <v>NF 30915 ELLEN</v>
      </c>
    </row>
    <row r="152" customFormat="false" ht="12.75" hidden="false" customHeight="true" outlineLevel="0" collapsed="false">
      <c r="A152" s="15" t="n">
        <f aca="false">Report!C267</f>
        <v>46185</v>
      </c>
      <c r="B152" s="1" t="str">
        <f aca="false">Report!E267</f>
        <v>ADICSO FABIAN GONZALEZ MONTILLA 70302186</v>
      </c>
      <c r="C152" s="16" t="n">
        <f aca="false">Report!U267</f>
        <v>180</v>
      </c>
      <c r="D152" s="1" t="str">
        <f aca="false">Report!X267</f>
        <v>NF 493 ELLEN</v>
      </c>
    </row>
    <row r="153" customFormat="false" ht="12.75" hidden="false" customHeight="true" outlineLevel="0" collapsed="false">
      <c r="A153" s="15" t="n">
        <f aca="false">Report!C268</f>
        <v>46185</v>
      </c>
      <c r="B153" s="1" t="str">
        <f aca="false">Report!E268</f>
        <v>J W N DOS SANTOS</v>
      </c>
      <c r="C153" s="16" t="n">
        <f aca="false">Report!U268</f>
        <v>190.5</v>
      </c>
      <c r="D153" s="1" t="str">
        <f aca="false">Report!X268</f>
        <v>NF 297 ELLEN</v>
      </c>
    </row>
    <row r="154" customFormat="false" ht="12.75" hidden="false" customHeight="true" outlineLevel="0" collapsed="false">
      <c r="A154" s="15" t="n">
        <f aca="false">Report!C269</f>
        <v>46185</v>
      </c>
      <c r="B154" s="1" t="str">
        <f aca="false">Report!E269</f>
        <v>NEYLIANE S DE OLIVEIRA &amp; CIA LTDA</v>
      </c>
      <c r="C154" s="16" t="n">
        <f aca="false">Report!U269</f>
        <v>600</v>
      </c>
      <c r="D154" s="1" t="str">
        <f aca="false">Report!X269</f>
        <v>COMPRAS - F2 FD FARINHA DE FEIRA - ELLEN</v>
      </c>
    </row>
    <row r="155" customFormat="false" ht="12.75" hidden="false" customHeight="true" outlineLevel="0" collapsed="false">
      <c r="A155" s="15" t="n">
        <f aca="false">Report!C270</f>
        <v>46185</v>
      </c>
      <c r="B155" s="1" t="str">
        <f aca="false">Report!E270</f>
        <v>DISTRIBUIDORA FARIAS LTDA.</v>
      </c>
      <c r="C155" s="16" t="n">
        <f aca="false">Report!U270</f>
        <v>238.4</v>
      </c>
      <c r="D155" s="1" t="str">
        <f aca="false">Report!X270</f>
        <v>NF 670477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NEYLIANE S DE OLIVEIRA &amp; CIA LTDA</v>
      </c>
      <c r="C156" s="16" t="n">
        <f aca="false">Report!U271</f>
        <v>260</v>
      </c>
      <c r="D156" s="1" t="str">
        <f aca="false">Report!X271</f>
        <v>COMPRAS - 20L DE ACAI - PG NO P 12/6/26 ELLEN</v>
      </c>
    </row>
    <row r="157" customFormat="false" ht="12.75" hidden="false" customHeight="true" outlineLevel="0" collapsed="false">
      <c r="A157" s="15" t="n">
        <f aca="false">Report!C272</f>
        <v>46185</v>
      </c>
      <c r="B157" s="1" t="str">
        <f aca="false">Report!E272</f>
        <v>NEYLIANE S DE OLIVEIRA &amp; CIA LTDA</v>
      </c>
      <c r="C157" s="16" t="n">
        <f aca="false">Report!U272</f>
        <v>1323.79</v>
      </c>
      <c r="D157" s="1" t="str">
        <f aca="false">Report!X272</f>
        <v>FEIRA SR RENATO- CAIXA GERAL POTE - ELLEN</v>
      </c>
    </row>
    <row r="158" customFormat="false" ht="12.75" hidden="false" customHeight="true" outlineLevel="0" collapsed="false">
      <c r="A158" s="15" t="n">
        <f aca="false">Report!C273</f>
        <v>46185</v>
      </c>
      <c r="B158" s="1" t="str">
        <f aca="false">Report!E273</f>
        <v>FEIRA</v>
      </c>
      <c r="C158" s="16" t="n">
        <f aca="false">Report!U273</f>
        <v>380</v>
      </c>
      <c r="D158" s="1" t="str">
        <f aca="false">Report!X273</f>
        <v>FEIRA SR RENATO - CX GERAL POTE-MACA/UVA-SOMAR C NF2495-ELLE</v>
      </c>
    </row>
    <row r="159" customFormat="false" ht="12.75" hidden="false" customHeight="true" outlineLevel="0" collapsed="false">
      <c r="A159" s="15" t="n">
        <f aca="false">Report!C279</f>
        <v>46186</v>
      </c>
      <c r="B159" s="1" t="str">
        <f aca="false">Report!E279</f>
        <v>BRASIL NORTE BEBIDAS S/A</v>
      </c>
      <c r="C159" s="16" t="n">
        <f aca="false">Report!U279</f>
        <v>800.9</v>
      </c>
      <c r="D159" s="1" t="n">
        <f aca="false">Report!X279</f>
        <v>0</v>
      </c>
    </row>
    <row r="160" customFormat="false" ht="12.75" hidden="false" customHeight="true" outlineLevel="0" collapsed="false">
      <c r="A160" s="15" t="n">
        <f aca="false">Report!C280</f>
        <v>46186</v>
      </c>
      <c r="B160" s="1" t="str">
        <f aca="false">Report!E280</f>
        <v>FALCAO INDUSTRIA DE ALIMENTOS LTDA</v>
      </c>
      <c r="C160" s="16" t="n">
        <f aca="false">Report!U280</f>
        <v>1598.58</v>
      </c>
      <c r="D160" s="1" t="str">
        <f aca="false">Report!X280</f>
        <v>NF 29829 ELLEN</v>
      </c>
    </row>
    <row r="161" customFormat="false" ht="12.75" hidden="false" customHeight="true" outlineLevel="0" collapsed="false">
      <c r="A161" s="15" t="n">
        <f aca="false">Report!C281</f>
        <v>46186</v>
      </c>
      <c r="B161" s="1" t="str">
        <f aca="false">Report!E281</f>
        <v>J G COMERCIO DE PRODUTOS ALIMENTICIOS LTDA</v>
      </c>
      <c r="C161" s="16" t="n">
        <f aca="false">Report!U281</f>
        <v>524.7</v>
      </c>
      <c r="D161" s="1" t="str">
        <f aca="false">Report!X281</f>
        <v>NF 385542 ELLEN</v>
      </c>
    </row>
    <row r="162" customFormat="false" ht="12.75" hidden="false" customHeight="true" outlineLevel="0" collapsed="false">
      <c r="A162" s="15" t="n">
        <f aca="false">Report!C282</f>
        <v>46186</v>
      </c>
      <c r="B162" s="1" t="str">
        <f aca="false">Report!E282</f>
        <v>BRAGA TABACARIA EIRELI ME</v>
      </c>
      <c r="C162" s="16" t="n">
        <f aca="false">Report!U282</f>
        <v>837.49</v>
      </c>
      <c r="D162" s="1" t="str">
        <f aca="false">Report!X282</f>
        <v>NF 18534 ELLEN</v>
      </c>
    </row>
    <row r="163" customFormat="false" ht="12.75" hidden="false" customHeight="true" outlineLevel="0" collapsed="false">
      <c r="A163" s="15" t="n">
        <f aca="false">Report!C286</f>
        <v>46187</v>
      </c>
      <c r="B163" s="1" t="str">
        <f aca="false">Report!E286</f>
        <v>OPPORTUNITY ALIMENTOS PARA ANIMAIS LTDA</v>
      </c>
      <c r="C163" s="16" t="n">
        <f aca="false">Report!U286</f>
        <v>938.26</v>
      </c>
      <c r="D163" s="1" t="str">
        <f aca="false">Report!X286</f>
        <v>NF 33745 ELLEN</v>
      </c>
    </row>
    <row r="164" customFormat="false" ht="12.75" hidden="false" customHeight="true" outlineLevel="0" collapsed="false">
      <c r="A164" s="15" t="n">
        <f aca="false">Report!C287</f>
        <v>46187</v>
      </c>
      <c r="B164" s="1" t="str">
        <f aca="false">Report!E287</f>
        <v>BRASIL NORTE BEBIDAS S/A</v>
      </c>
      <c r="C164" s="16" t="n">
        <f aca="false">Report!U287</f>
        <v>225.8</v>
      </c>
      <c r="D164" s="1" t="str">
        <f aca="false">Report!X287</f>
        <v>NF 1858412 ELLEN</v>
      </c>
    </row>
    <row r="165" customFormat="false" ht="12.75" hidden="false" customHeight="true" outlineLevel="0" collapsed="false">
      <c r="A165" s="15" t="n">
        <f aca="false">Report!C288</f>
        <v>46187</v>
      </c>
      <c r="B165" s="1" t="str">
        <f aca="false">Report!E288</f>
        <v>BRASIL NORTE BEBIDAS S/A</v>
      </c>
      <c r="C165" s="16" t="n">
        <f aca="false">Report!U288</f>
        <v>305.12</v>
      </c>
      <c r="D165" s="1" t="str">
        <f aca="false">Report!X288</f>
        <v>NF 1143885 ELLEN</v>
      </c>
    </row>
    <row r="166" customFormat="false" ht="12.75" hidden="false" customHeight="true" outlineLevel="0" collapsed="false">
      <c r="A166" s="15" t="n">
        <f aca="false">Report!C289</f>
        <v>46187</v>
      </c>
      <c r="B166" s="1" t="str">
        <f aca="false">Report!E289</f>
        <v>BRASIL NORTE BEBIDAS S/A</v>
      </c>
      <c r="C166" s="16" t="n">
        <f aca="false">Report!U289</f>
        <v>323.34</v>
      </c>
      <c r="D166" s="1" t="str">
        <f aca="false">Report!X289</f>
        <v>NF 1857569 ELLEN</v>
      </c>
    </row>
    <row r="167" customFormat="false" ht="12.75" hidden="false" customHeight="true" outlineLevel="0" collapsed="false">
      <c r="A167" s="15" t="n">
        <f aca="false">Report!C290</f>
        <v>46187</v>
      </c>
      <c r="B167" s="1" t="str">
        <f aca="false">Report!E290</f>
        <v>ADF DISTRIBUIDORA DE BEBIDAS LTDA</v>
      </c>
      <c r="C167" s="16" t="n">
        <f aca="false">Report!U290</f>
        <v>288</v>
      </c>
      <c r="D167" s="1" t="str">
        <f aca="false">Report!X290</f>
        <v>NF 459236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SEM FORNECEDOR</v>
      </c>
      <c r="C168" s="16" t="n">
        <f aca="false">Report!U292</f>
        <v>72</v>
      </c>
      <c r="D168" s="1" t="str">
        <f aca="false">Report!X292</f>
        <v>4 cxs brigadeiro/ jose</v>
      </c>
    </row>
    <row r="169" customFormat="false" ht="12.75" hidden="false" customHeight="true" outlineLevel="0" collapsed="false">
      <c r="A169" s="15" t="n">
        <f aca="false">Report!C298</f>
        <v>46188</v>
      </c>
      <c r="B169" s="1" t="str">
        <f aca="false">Report!E298</f>
        <v>TAPAJOS COM DE PERFUMARIA COSMETICOS E G</v>
      </c>
      <c r="C169" s="16" t="n">
        <f aca="false">Report!U298</f>
        <v>680.53</v>
      </c>
      <c r="D169" s="1" t="str">
        <f aca="false">Report!X298</f>
        <v>NF 569926 ELLEN</v>
      </c>
    </row>
    <row r="170" customFormat="false" ht="12.75" hidden="false" customHeight="true" outlineLevel="0" collapsed="false">
      <c r="A170" s="15" t="n">
        <f aca="false">Report!C299</f>
        <v>46188</v>
      </c>
      <c r="B170" s="1" t="str">
        <f aca="false">Report!E299</f>
        <v>DUNORTE DISTRIBUIDORA DE PRODUTOS DE CONSUMO LTDA</v>
      </c>
      <c r="C170" s="16" t="n">
        <f aca="false">Report!U299</f>
        <v>391.4</v>
      </c>
      <c r="D170" s="1" t="str">
        <f aca="false">Report!X299</f>
        <v>NF 3188783 ELLEN</v>
      </c>
    </row>
    <row r="171" customFormat="false" ht="12.75" hidden="false" customHeight="true" outlineLevel="0" collapsed="false">
      <c r="A171" s="15" t="n">
        <f aca="false">Report!C300</f>
        <v>46188</v>
      </c>
      <c r="B171" s="1" t="str">
        <f aca="false">Report!E300</f>
        <v>DUNORTE DISTRIBUIDORA DE PRODUTOS DE CONSUMO LTDA</v>
      </c>
      <c r="C171" s="16" t="n">
        <f aca="false">Report!U300</f>
        <v>1562.27</v>
      </c>
      <c r="D171" s="1" t="str">
        <f aca="false">Report!X300</f>
        <v>NF 3188782 ELLEN</v>
      </c>
    </row>
    <row r="172" customFormat="false" ht="12.75" hidden="false" customHeight="true" outlineLevel="0" collapsed="false">
      <c r="A172" s="15" t="n">
        <f aca="false">Report!C301</f>
        <v>46188</v>
      </c>
      <c r="B172" s="1" t="str">
        <f aca="false">Report!E301</f>
        <v>L S M COMERCIO DE ALIMENTOS E NAVEGACAO</v>
      </c>
      <c r="C172" s="16" t="n">
        <f aca="false">Report!U301</f>
        <v>1909.5</v>
      </c>
      <c r="D172" s="1" t="str">
        <f aca="false">Report!X301</f>
        <v>NF 303660 ELLEN</v>
      </c>
    </row>
    <row r="173" customFormat="false" ht="12.75" hidden="false" customHeight="true" outlineLevel="0" collapsed="false">
      <c r="A173" s="15" t="n">
        <f aca="false">Report!C302</f>
        <v>46188</v>
      </c>
      <c r="B173" s="1" t="str">
        <f aca="false">Report!E302</f>
        <v>TAPAJOS COM DE PERFUMARIA COSMETICOS E G</v>
      </c>
      <c r="C173" s="16" t="n">
        <f aca="false">Report!U302</f>
        <v>1095.36</v>
      </c>
      <c r="D173" s="1" t="str">
        <f aca="false">Report!X302</f>
        <v>NF 596625 ELLEN</v>
      </c>
    </row>
    <row r="174" customFormat="false" ht="12.75" hidden="false" customHeight="true" outlineLevel="0" collapsed="false">
      <c r="A174" s="15" t="n">
        <f aca="false">Report!C303</f>
        <v>46188</v>
      </c>
      <c r="B174" s="1" t="str">
        <f aca="false">Report!E303</f>
        <v>MARQUES &amp; MELO LTDA - FILIAL</v>
      </c>
      <c r="C174" s="16" t="n">
        <f aca="false">Report!U303</f>
        <v>1022.42</v>
      </c>
      <c r="D174" s="1" t="str">
        <f aca="false">Report!X303</f>
        <v>NF 491834 ELLEN</v>
      </c>
    </row>
    <row r="175" customFormat="false" ht="12.75" hidden="false" customHeight="true" outlineLevel="0" collapsed="false">
      <c r="A175" s="15" t="n">
        <f aca="false">Report!C304</f>
        <v>46188</v>
      </c>
      <c r="B175" s="1" t="str">
        <f aca="false">Report!E304</f>
        <v>EDSON AGUIAR DE SOUZA</v>
      </c>
      <c r="C175" s="16" t="n">
        <f aca="false">Report!U304</f>
        <v>172</v>
      </c>
      <c r="D175" s="1" t="str">
        <f aca="false">Report!X304</f>
        <v>COMPRAS - CHEIRO-VER - ELLEN</v>
      </c>
    </row>
    <row r="176" customFormat="false" ht="12.75" hidden="false" customHeight="true" outlineLevel="0" collapsed="false">
      <c r="A176" s="15" t="n">
        <f aca="false">Report!C305</f>
        <v>46188</v>
      </c>
      <c r="B176" s="1" t="str">
        <f aca="false">Report!E305</f>
        <v>EDSON AGUIAR DE SOUZA</v>
      </c>
      <c r="C176" s="16" t="n">
        <f aca="false">Report!U305</f>
        <v>130.5</v>
      </c>
      <c r="D176" s="1" t="str">
        <f aca="false">Report!X305</f>
        <v>COMPRAS - CHEIRO-VERDE - ELLEN</v>
      </c>
    </row>
    <row r="177" customFormat="false" ht="12.75" hidden="false" customHeight="true" outlineLevel="0" collapsed="false">
      <c r="A177" s="15" t="n">
        <f aca="false">Report!C306</f>
        <v>46188</v>
      </c>
      <c r="B177" s="1" t="str">
        <f aca="false">Report!E306</f>
        <v>EDSON AGUIAR DE SOUZA</v>
      </c>
      <c r="C177" s="16" t="n">
        <f aca="false">Report!U306</f>
        <v>133.5</v>
      </c>
      <c r="D177" s="1" t="str">
        <f aca="false">Report!X306</f>
        <v>COMPRAS - CHEIRO-VERDE-ELLEN</v>
      </c>
    </row>
    <row r="178" customFormat="false" ht="12.75" hidden="false" customHeight="true" outlineLevel="0" collapsed="false">
      <c r="A178" s="15" t="n">
        <f aca="false">Report!C307</f>
        <v>46188</v>
      </c>
      <c r="B178" s="1" t="str">
        <f aca="false">Report!E307</f>
        <v>EDSON AGUIAR DE SOUZA</v>
      </c>
      <c r="C178" s="16" t="n">
        <f aca="false">Report!U307</f>
        <v>90</v>
      </c>
      <c r="D178" s="1" t="str">
        <f aca="false">Report!X307</f>
        <v>COMPRAS - CHEIRO-VERDE - ELLEN</v>
      </c>
    </row>
    <row r="179" customFormat="false" ht="12.75" hidden="false" customHeight="true" outlineLevel="0" collapsed="false">
      <c r="A179" s="15" t="n">
        <f aca="false">Report!C308</f>
        <v>46188</v>
      </c>
      <c r="B179" s="1" t="str">
        <f aca="false">Report!E308</f>
        <v>EDSON AGUIAR DE SOUZA</v>
      </c>
      <c r="C179" s="16" t="n">
        <f aca="false">Report!U308</f>
        <v>81.5</v>
      </c>
      <c r="D179" s="1" t="str">
        <f aca="false">Report!X308</f>
        <v>COMPRAS - CHEIRO-VERDE - ELLEN</v>
      </c>
    </row>
    <row r="180" customFormat="false" ht="12.75" hidden="false" customHeight="true" outlineLevel="0" collapsed="false">
      <c r="A180" s="15" t="n">
        <f aca="false">Report!C309</f>
        <v>46188</v>
      </c>
      <c r="B180" s="1" t="str">
        <f aca="false">Report!E309</f>
        <v>DISTRIBUIDORA LOPES LTDA</v>
      </c>
      <c r="C180" s="16" t="n">
        <f aca="false">Report!U309</f>
        <v>333.54</v>
      </c>
      <c r="D180" s="1" t="str">
        <f aca="false">Report!X309</f>
        <v>NF 1668916 ELLEN</v>
      </c>
    </row>
    <row r="181" customFormat="false" ht="12.75" hidden="false" customHeight="true" outlineLevel="0" collapsed="false">
      <c r="A181" s="15" t="n">
        <f aca="false">Report!C310</f>
        <v>46188</v>
      </c>
      <c r="B181" s="1" t="str">
        <f aca="false">Report!E310</f>
        <v>COMERCIO DE FRIOS MANAUS LTDA</v>
      </c>
      <c r="C181" s="16" t="n">
        <f aca="false">Report!U310</f>
        <v>1068</v>
      </c>
      <c r="D181" s="1" t="str">
        <f aca="false">Report!X310</f>
        <v>NF 171066 ELLEN</v>
      </c>
    </row>
    <row r="182" customFormat="false" ht="12.75" hidden="false" customHeight="true" outlineLevel="0" collapsed="false">
      <c r="A182" s="15" t="n">
        <f aca="false">Report!C311</f>
        <v>46188</v>
      </c>
      <c r="B182" s="1" t="str">
        <f aca="false">Report!E311</f>
        <v>EDSON AGUIAR DE SOUZA</v>
      </c>
      <c r="C182" s="16" t="n">
        <f aca="false">Report!U311</f>
        <v>232</v>
      </c>
      <c r="D182" s="1" t="str">
        <f aca="false">Report!X311</f>
        <v>COMPRAS - CHEIRO-VERDE - ELLEN</v>
      </c>
    </row>
    <row r="183" customFormat="false" ht="12.75" hidden="false" customHeight="true" outlineLevel="0" collapsed="false">
      <c r="A183" s="15" t="n">
        <f aca="false">Report!C312</f>
        <v>46188</v>
      </c>
      <c r="B183" s="1" t="str">
        <f aca="false">Report!E312</f>
        <v>EDSON AGUIAR DE SOUZA</v>
      </c>
      <c r="C183" s="16" t="n">
        <f aca="false">Report!U312</f>
        <v>72</v>
      </c>
      <c r="D183" s="1" t="str">
        <f aca="false">Report!X312</f>
        <v>COMPRAS - CHEIRO-VERDE - ELLEN</v>
      </c>
    </row>
    <row r="184" customFormat="false" ht="12.75" hidden="false" customHeight="true" outlineLevel="0" collapsed="false">
      <c r="A184" s="15" t="n">
        <f aca="false">Report!C313</f>
        <v>46188</v>
      </c>
      <c r="B184" s="1" t="str">
        <f aca="false">Report!E313</f>
        <v>SAO JOSE COMERCIO DE LATICINIOS E FRIOS</v>
      </c>
      <c r="C184" s="16" t="n">
        <f aca="false">Report!U313</f>
        <v>561.5</v>
      </c>
      <c r="D184" s="1" t="str">
        <f aca="false">Report!X313</f>
        <v>NF 3362 ELLEN</v>
      </c>
    </row>
    <row r="185" customFormat="false" ht="12.75" hidden="false" customHeight="true" outlineLevel="0" collapsed="false">
      <c r="A185" s="15" t="n">
        <f aca="false">Report!C314</f>
        <v>46188</v>
      </c>
      <c r="B185" s="1" t="str">
        <f aca="false">Report!E314</f>
        <v>H. L. DO NASCIMENTO</v>
      </c>
      <c r="C185" s="16" t="n">
        <f aca="false">Report!U314</f>
        <v>688.3</v>
      </c>
      <c r="D185" s="1" t="str">
        <f aca="false">Report!X314</f>
        <v>NF 5642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PANIFICADORA E CONFEITARIA REAL MADRI LTDA</v>
      </c>
      <c r="C186" s="16" t="n">
        <f aca="false">Report!U315</f>
        <v>307.2</v>
      </c>
      <c r="D186" s="1" t="str">
        <f aca="false">Report!X315</f>
        <v>NF 656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NOVA FRIOS COMERCIO ATACADISTA DE LATICINIOS LTDA</v>
      </c>
      <c r="C187" s="16" t="n">
        <f aca="false">Report!U316</f>
        <v>186.94</v>
      </c>
      <c r="D187" s="1" t="str">
        <f aca="false">Report!X316</f>
        <v>NF 3699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SOUZA CRUZ LTDA.</v>
      </c>
      <c r="C188" s="16" t="n">
        <f aca="false">Report!U317</f>
        <v>5244.24</v>
      </c>
      <c r="D188" s="1" t="str">
        <f aca="false">Report!X317</f>
        <v>NF 562635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EDSON AGUIAR DE SOUZA</v>
      </c>
      <c r="C189" s="16" t="n">
        <f aca="false">Report!U318</f>
        <v>171.5</v>
      </c>
      <c r="D189" s="1" t="str">
        <f aca="false">Report!X318</f>
        <v>COMPRAS - CHEIRO-VERDE -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BRAGA TABACARIA EIRELI ME</v>
      </c>
      <c r="C190" s="16" t="n">
        <f aca="false">Report!U319</f>
        <v>156.6</v>
      </c>
      <c r="D190" s="1" t="str">
        <f aca="false">Report!X319</f>
        <v>S/NF - COMPRAS-CACHAÇA/MUCILON - ELLEN</v>
      </c>
    </row>
    <row r="191" customFormat="false" ht="12.75" hidden="false" customHeight="true" outlineLevel="0" collapsed="false">
      <c r="A191" s="15" t="n">
        <f aca="false">Report!C320</f>
        <v>46188</v>
      </c>
      <c r="B191" s="1" t="str">
        <f aca="false">Report!E320</f>
        <v>NSB COMERCIO ATACADISTA E VAREJISTA DE P</v>
      </c>
      <c r="C191" s="16" t="n">
        <f aca="false">Report!U320</f>
        <v>383.26</v>
      </c>
      <c r="D191" s="1" t="str">
        <f aca="false">Report!X320</f>
        <v>NF 7725 ELLEN</v>
      </c>
    </row>
    <row r="192" customFormat="false" ht="12.75" hidden="false" customHeight="true" outlineLevel="0" collapsed="false">
      <c r="A192" s="15" t="n">
        <f aca="false">Report!C321</f>
        <v>46188</v>
      </c>
      <c r="B192" s="1" t="str">
        <f aca="false">Report!E321</f>
        <v>EDSON AGUIAR DE SOUZA</v>
      </c>
      <c r="C192" s="16" t="n">
        <f aca="false">Report!U321</f>
        <v>64</v>
      </c>
      <c r="D192" s="1" t="str">
        <f aca="false">Report!X321</f>
        <v>COMPRAS CHEIRO-VERDE - ELLEN</v>
      </c>
    </row>
    <row r="193" customFormat="false" ht="12.75" hidden="false" customHeight="true" outlineLevel="0" collapsed="false">
      <c r="A193" s="15" t="n">
        <f aca="false">Report!C322</f>
        <v>46188</v>
      </c>
      <c r="B193" s="1" t="str">
        <f aca="false">Report!E322</f>
        <v>EDSON AGUIAR DE SOUZA</v>
      </c>
      <c r="C193" s="16" t="n">
        <f aca="false">Report!U322</f>
        <v>161</v>
      </c>
      <c r="D193" s="1" t="str">
        <f aca="false">Report!X322</f>
        <v>COMPRAS - CHEIRO-VERDE - ELLEN</v>
      </c>
    </row>
    <row r="194" customFormat="false" ht="12.75" hidden="false" customHeight="true" outlineLevel="0" collapsed="false">
      <c r="A194" s="15" t="n">
        <f aca="false">Report!C323</f>
        <v>46188</v>
      </c>
      <c r="B194" s="1" t="str">
        <f aca="false">Report!E323</f>
        <v>NEYLIANE S DE OLIVEIRA &amp; CIA LTDA</v>
      </c>
      <c r="C194" s="16" t="n">
        <f aca="false">Report!U323</f>
        <v>210</v>
      </c>
      <c r="D194" s="1" t="str">
        <f aca="false">Report!X323</f>
        <v>COMPRAS - 15L DE AÇAI - PG NO P 15/6/26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EDSON AGUIAR DE SOUZA</v>
      </c>
      <c r="C195" s="16" t="n">
        <f aca="false">Report!U331</f>
        <v>86</v>
      </c>
      <c r="D195" s="1" t="str">
        <f aca="false">Report!X331</f>
        <v>COMPRAS - CHEIRO-VERDE - ELLEN</v>
      </c>
    </row>
    <row r="196" customFormat="false" ht="12.75" hidden="false" customHeight="true" outlineLevel="0" collapsed="false">
      <c r="A196" s="15" t="n">
        <f aca="false">Report!C337</f>
        <v>46189</v>
      </c>
      <c r="B196" s="1" t="str">
        <f aca="false">Report!E337</f>
        <v>NORTELAC DISTRIBUIDORA DE FRIOS LTDA</v>
      </c>
      <c r="C196" s="16" t="n">
        <f aca="false">Report!U337</f>
        <v>460</v>
      </c>
      <c r="D196" s="1" t="str">
        <f aca="false">Report!X337</f>
        <v>NF 40955 ELLEN</v>
      </c>
    </row>
    <row r="197" customFormat="false" ht="12.75" hidden="false" customHeight="true" outlineLevel="0" collapsed="false">
      <c r="A197" s="15" t="n">
        <f aca="false">Report!C338</f>
        <v>46189</v>
      </c>
      <c r="B197" s="1" t="str">
        <f aca="false">Report!E338</f>
        <v>FRUTAL INDUSTRIA E COMERCIO LTDA</v>
      </c>
      <c r="C197" s="16" t="n">
        <f aca="false">Report!U338</f>
        <v>796.16</v>
      </c>
      <c r="D197" s="1" t="str">
        <f aca="false">Report!X338</f>
        <v>NF 223109 ELLEN</v>
      </c>
    </row>
    <row r="198" customFormat="false" ht="12.75" hidden="false" customHeight="true" outlineLevel="0" collapsed="false">
      <c r="A198" s="15" t="n">
        <f aca="false">Report!C339</f>
        <v>46189</v>
      </c>
      <c r="B198" s="1" t="str">
        <f aca="false">Report!E339</f>
        <v>NEYLIANE S DE OLIVEIRA &amp; CIA LTDA</v>
      </c>
      <c r="C198" s="16" t="n">
        <f aca="false">Report!U339</f>
        <v>1094</v>
      </c>
      <c r="D198" s="1" t="str">
        <f aca="false">Report!X339</f>
        <v>COMPRAS - FARINHA CRUZEIRO - ELLEN</v>
      </c>
    </row>
    <row r="199" customFormat="false" ht="12.75" hidden="false" customHeight="true" outlineLevel="0" collapsed="false">
      <c r="A199" s="15" t="n">
        <f aca="false">Report!C340</f>
        <v>46189</v>
      </c>
      <c r="B199" s="1" t="str">
        <f aca="false">Report!E340</f>
        <v>MAXFRI DISTRIUIDORA LTDA</v>
      </c>
      <c r="C199" s="16" t="n">
        <f aca="false">Report!U340</f>
        <v>4433</v>
      </c>
      <c r="D199" s="1" t="str">
        <f aca="false">Report!X340</f>
        <v>NF 14437 ELLEN</v>
      </c>
    </row>
    <row r="200" customFormat="false" ht="12.75" hidden="false" customHeight="true" outlineLevel="0" collapsed="false">
      <c r="A200" s="15" t="n">
        <f aca="false">Report!C341</f>
        <v>46189</v>
      </c>
      <c r="B200" s="1" t="str">
        <f aca="false">Report!E341</f>
        <v>ADICSO FABIAN GONZALEZ MONTILLA 70302186</v>
      </c>
      <c r="C200" s="16" t="n">
        <f aca="false">Report!U341</f>
        <v>180</v>
      </c>
      <c r="D200" s="1" t="str">
        <f aca="false">Report!X341</f>
        <v>NF 496 ELLEN</v>
      </c>
    </row>
    <row r="201" customFormat="false" ht="12.75" hidden="false" customHeight="true" outlineLevel="0" collapsed="false">
      <c r="A201" s="15" t="n">
        <f aca="false">Report!C342</f>
        <v>46189</v>
      </c>
      <c r="B201" s="1" t="str">
        <f aca="false">Report!E342</f>
        <v>NEYLIANE S DE OLIVEIRA &amp; CIA LTDA</v>
      </c>
      <c r="C201" s="16" t="n">
        <f aca="false">Report!U342</f>
        <v>1513.16</v>
      </c>
      <c r="D201" s="1" t="str">
        <f aca="false">Report!X342</f>
        <v>FEIRA SR RENATO - PG P LJ 1 - ELLEN</v>
      </c>
    </row>
    <row r="202" customFormat="false" ht="12.75" hidden="false" customHeight="true" outlineLevel="0" collapsed="false">
      <c r="A202" s="15" t="n">
        <f aca="false">Report!C346</f>
        <v>46190</v>
      </c>
      <c r="B202" s="1" t="str">
        <f aca="false">Report!E346</f>
        <v>PRIME PET DISTRIBUIDORA LTDA</v>
      </c>
      <c r="C202" s="16" t="n">
        <f aca="false">Report!U346</f>
        <v>644.95</v>
      </c>
      <c r="D202" s="1" t="str">
        <f aca="false">Report!X346</f>
        <v>NF 10245 ELLEN</v>
      </c>
    </row>
    <row r="203" customFormat="false" ht="12.75" hidden="false" customHeight="true" outlineLevel="0" collapsed="false">
      <c r="A203" s="15" t="n">
        <f aca="false">Report!C347</f>
        <v>46190</v>
      </c>
      <c r="B203" s="1" t="str">
        <f aca="false">Report!E347</f>
        <v>OPPORTUNITY ALIMENTOS PARA ANIMAIS LTDA</v>
      </c>
      <c r="C203" s="16" t="n">
        <f aca="false">Report!U347</f>
        <v>666.6</v>
      </c>
      <c r="D203" s="1" t="str">
        <f aca="false">Report!X347</f>
        <v>NF 33662 ELLEN</v>
      </c>
    </row>
    <row r="204" customFormat="false" ht="12.75" hidden="false" customHeight="true" outlineLevel="0" collapsed="false">
      <c r="A204" s="15" t="n">
        <f aca="false">Report!C348</f>
        <v>46190</v>
      </c>
      <c r="B204" s="1" t="str">
        <f aca="false">Report!E348</f>
        <v>SB COMERCIO LTDA</v>
      </c>
      <c r="C204" s="16" t="n">
        <f aca="false">Report!U348</f>
        <v>1262.32</v>
      </c>
      <c r="D204" s="1" t="str">
        <f aca="false">Report!X348</f>
        <v>NF 1952417 ELLEN</v>
      </c>
    </row>
    <row r="205" customFormat="false" ht="12.75" hidden="false" customHeight="true" outlineLevel="0" collapsed="false">
      <c r="A205" s="15" t="n">
        <f aca="false">Report!C349</f>
        <v>46190</v>
      </c>
      <c r="B205" s="1" t="str">
        <f aca="false">Report!E349</f>
        <v>FORTVET DISTRIBUIDORA LTDA</v>
      </c>
      <c r="C205" s="16" t="n">
        <f aca="false">Report!U349</f>
        <v>504.51</v>
      </c>
      <c r="D205" s="1" t="str">
        <f aca="false">Report!X349</f>
        <v>NF 2108 ELLEN</v>
      </c>
    </row>
    <row r="206" customFormat="false" ht="12.75" hidden="false" customHeight="true" outlineLevel="0" collapsed="false">
      <c r="A206" s="15" t="n">
        <f aca="false">Report!C350</f>
        <v>46190</v>
      </c>
      <c r="B206" s="1" t="str">
        <f aca="false">Report!E350</f>
        <v>RISADINHA LTDA</v>
      </c>
      <c r="C206" s="16" t="n">
        <f aca="false">Report!U350</f>
        <v>650</v>
      </c>
      <c r="D206" s="1" t="str">
        <f aca="false">Report!X350</f>
        <v>NF 654829 ELLEN</v>
      </c>
    </row>
    <row r="207" customFormat="false" ht="12.75" hidden="false" customHeight="true" outlineLevel="0" collapsed="false">
      <c r="A207" s="15" t="n">
        <f aca="false">Report!C351</f>
        <v>46190</v>
      </c>
      <c r="B207" s="1" t="str">
        <f aca="false">Report!E351</f>
        <v>TAPAJOS COM DE PERFUMARIA COSMETICOS E G</v>
      </c>
      <c r="C207" s="16" t="n">
        <f aca="false">Report!U351</f>
        <v>635.45</v>
      </c>
      <c r="D207" s="1" t="str">
        <f aca="false">Report!X351</f>
        <v>NF 571363 ELLEN</v>
      </c>
    </row>
    <row r="208" customFormat="false" ht="12.75" hidden="false" customHeight="true" outlineLevel="0" collapsed="false">
      <c r="A208" s="15" t="n">
        <f aca="false">Report!C353</f>
        <v>46190</v>
      </c>
      <c r="B208" s="1" t="str">
        <f aca="false">Report!E353</f>
        <v>BONNA VITTA INDUSTRIA E COMERCIO LTDA.</v>
      </c>
      <c r="C208" s="16" t="n">
        <f aca="false">Report!U353</f>
        <v>823.77</v>
      </c>
      <c r="D208" s="1" t="str">
        <f aca="false">Report!X353</f>
        <v>NF 517177 ELLEN</v>
      </c>
    </row>
    <row r="209" customFormat="false" ht="12.75" hidden="false" customHeight="true" outlineLevel="0" collapsed="false">
      <c r="A209" s="15" t="n">
        <f aca="false">Report!C354</f>
        <v>46190</v>
      </c>
      <c r="B209" s="1" t="str">
        <f aca="false">Report!E354</f>
        <v>NATUREZA COMERCIO DE DESCARTAVEIS LTDA</v>
      </c>
      <c r="C209" s="16" t="n">
        <f aca="false">Report!U354</f>
        <v>84.11</v>
      </c>
      <c r="D209" s="1" t="str">
        <f aca="false">Report!X354</f>
        <v>NF 27273 ELLEN</v>
      </c>
    </row>
    <row r="210" customFormat="false" ht="12.75" hidden="false" customHeight="true" outlineLevel="0" collapsed="false">
      <c r="A210" s="15" t="n">
        <f aca="false">Report!C355</f>
        <v>46190</v>
      </c>
      <c r="B210" s="1" t="str">
        <f aca="false">Report!E355</f>
        <v>BRF S A</v>
      </c>
      <c r="C210" s="16" t="n">
        <f aca="false">Report!U355</f>
        <v>1030.57</v>
      </c>
      <c r="D210" s="1" t="n">
        <f aca="false">Report!X355</f>
        <v>0</v>
      </c>
    </row>
    <row r="211" customFormat="false" ht="12.75" hidden="false" customHeight="true" outlineLevel="0" collapsed="false">
      <c r="A211" s="15" t="n">
        <f aca="false">Report!C356</f>
        <v>46190</v>
      </c>
      <c r="B211" s="1" t="str">
        <f aca="false">Report!E356</f>
        <v>J G COMERCIO DE PRODUTOS ALIMENTICIOS LTDA</v>
      </c>
      <c r="C211" s="16" t="n">
        <f aca="false">Report!U356</f>
        <v>737.07</v>
      </c>
      <c r="D211" s="1" t="str">
        <f aca="false">Report!X356</f>
        <v>NF 386175 ELLEN</v>
      </c>
    </row>
    <row r="212" customFormat="false" ht="12.75" hidden="false" customHeight="true" outlineLevel="0" collapsed="false">
      <c r="A212" s="15" t="n">
        <f aca="false">Report!C357</f>
        <v>46190</v>
      </c>
      <c r="B212" s="1" t="str">
        <f aca="false">Report!E357</f>
        <v>NEYLIANE S DE OLIVEIRA &amp; CIA LTDA</v>
      </c>
      <c r="C212" s="16" t="n">
        <f aca="false">Report!U357</f>
        <v>1800</v>
      </c>
      <c r="D212" s="1" t="str">
        <f aca="false">Report!X357</f>
        <v>COMPRAS - FARINHA 3 IRMAOS - ELLEN</v>
      </c>
    </row>
    <row r="213" customFormat="false" ht="12.75" hidden="false" customHeight="true" outlineLevel="0" collapsed="false">
      <c r="A213" s="15" t="n">
        <f aca="false">Report!C358</f>
        <v>46190</v>
      </c>
      <c r="B213" s="1" t="str">
        <f aca="false">Report!E358</f>
        <v>KAROLINY RODRIGUES SOUZA VENANCIO 915783</v>
      </c>
      <c r="C213" s="16" t="n">
        <f aca="false">Report!U358</f>
        <v>250</v>
      </c>
      <c r="D213" s="1" t="str">
        <f aca="false">Report!X358</f>
        <v>NF 1616 ELLEN</v>
      </c>
    </row>
    <row r="214" customFormat="false" ht="12.75" hidden="false" customHeight="true" outlineLevel="0" collapsed="false">
      <c r="A214" s="15" t="n">
        <f aca="false">Report!C359</f>
        <v>46190</v>
      </c>
      <c r="B214" s="1" t="str">
        <f aca="false">Report!E359</f>
        <v>ADRIANO FEITOSA OLIVEIRA LTDA</v>
      </c>
      <c r="C214" s="16" t="n">
        <f aca="false">Report!U359</f>
        <v>950</v>
      </c>
      <c r="D214" s="1" t="str">
        <f aca="false">Report!X359</f>
        <v>NF 299 ELLEN</v>
      </c>
    </row>
    <row r="215" customFormat="false" ht="12.75" hidden="false" customHeight="true" outlineLevel="0" collapsed="false">
      <c r="A215" s="15" t="n">
        <f aca="false">Report!C360</f>
        <v>46190</v>
      </c>
      <c r="B215" s="1" t="str">
        <f aca="false">Report!E360</f>
        <v>NEYLIANE S DE OLIVEIRA &amp; CIA LTDA</v>
      </c>
      <c r="C215" s="16" t="n">
        <f aca="false">Report!U360</f>
        <v>210</v>
      </c>
      <c r="D215" s="1" t="str">
        <f aca="false">Report!X360</f>
        <v>COMPRAS - 15L DE ACAI - PG NO P 17/6 ELLEN</v>
      </c>
    </row>
    <row r="216" customFormat="false" ht="12.75" hidden="false" customHeight="true" outlineLevel="0" collapsed="false">
      <c r="A216" s="15" t="n">
        <f aca="false">Report!C363</f>
        <v>46191</v>
      </c>
      <c r="B216" s="1" t="str">
        <f aca="false">Report!E363</f>
        <v>CB COMERCIO E DISTRIBUIDORA DE ALIMENTOS</v>
      </c>
      <c r="C216" s="16" t="n">
        <f aca="false">Report!U363</f>
        <v>560.43</v>
      </c>
      <c r="D216" s="1" t="str">
        <f aca="false">Report!X363</f>
        <v>NF 836835 ELLEN</v>
      </c>
    </row>
    <row r="217" customFormat="false" ht="12.75" hidden="false" customHeight="true" outlineLevel="0" collapsed="false">
      <c r="A217" s="15" t="n">
        <f aca="false">Report!C364</f>
        <v>46191</v>
      </c>
      <c r="B217" s="1" t="str">
        <f aca="false">Report!E364</f>
        <v>L S M COMERCIO DE ALIMENTOS E NAVEGACAO</v>
      </c>
      <c r="C217" s="16" t="n">
        <f aca="false">Report!U364</f>
        <v>290</v>
      </c>
      <c r="D217" s="1" t="str">
        <f aca="false">Report!X364</f>
        <v>NF 302504 ELLEN</v>
      </c>
    </row>
    <row r="218" customFormat="false" ht="12.75" hidden="false" customHeight="true" outlineLevel="0" collapsed="false">
      <c r="A218" s="15" t="n">
        <f aca="false">Report!C365</f>
        <v>46191</v>
      </c>
      <c r="B218" s="1" t="str">
        <f aca="false">Report!E365</f>
        <v>BRASIL NORTE BEBIDAS S/A</v>
      </c>
      <c r="C218" s="16" t="n">
        <f aca="false">Report!U365</f>
        <v>953.47</v>
      </c>
      <c r="D218" s="1" t="str">
        <f aca="false">Report!X365</f>
        <v>NF 1863917 ELLEN</v>
      </c>
    </row>
    <row r="219" customFormat="false" ht="12.75" hidden="false" customHeight="true" outlineLevel="0" collapsed="false">
      <c r="A219" s="15" t="n">
        <f aca="false">Report!C366</f>
        <v>46191</v>
      </c>
      <c r="B219" s="1" t="str">
        <f aca="false">Report!E366</f>
        <v>BRASIL NORTE BEBIDAS S/A</v>
      </c>
      <c r="C219" s="16" t="n">
        <f aca="false">Report!U366</f>
        <v>552.17</v>
      </c>
      <c r="D219" s="1" t="str">
        <f aca="false">Report!X366</f>
        <v>NF 1149104 ELLEN</v>
      </c>
    </row>
    <row r="220" customFormat="false" ht="12.75" hidden="false" customHeight="true" outlineLevel="0" collapsed="false">
      <c r="A220" s="15" t="n">
        <f aca="false">Report!C367</f>
        <v>46191</v>
      </c>
      <c r="B220" s="1" t="str">
        <f aca="false">Report!E367</f>
        <v>BRASIL NORTE BEBIDAS S/A</v>
      </c>
      <c r="C220" s="16" t="n">
        <f aca="false">Report!U367</f>
        <v>186.74</v>
      </c>
      <c r="D220" s="1" t="str">
        <f aca="false">Report!X367</f>
        <v>NF 1862359 ELLEN</v>
      </c>
    </row>
    <row r="221" customFormat="false" ht="12.75" hidden="false" customHeight="true" outlineLevel="0" collapsed="false">
      <c r="A221" s="15" t="n">
        <f aca="false">Report!C368</f>
        <v>46191</v>
      </c>
      <c r="B221" s="1" t="str">
        <f aca="false">Report!E368</f>
        <v>OCIDENTAL COMERCIO DE FRIOS LTDA</v>
      </c>
      <c r="C221" s="16" t="n">
        <f aca="false">Report!U368</f>
        <v>345.7</v>
      </c>
      <c r="D221" s="1" t="str">
        <f aca="false">Report!X368</f>
        <v>NF 1235911 ELLEN</v>
      </c>
    </row>
    <row r="222" customFormat="false" ht="12.75" hidden="false" customHeight="true" outlineLevel="0" collapsed="false">
      <c r="A222" s="15" t="n">
        <f aca="false">Report!C369</f>
        <v>46191</v>
      </c>
      <c r="B222" s="1" t="str">
        <f aca="false">Report!E369</f>
        <v>REAL BEBIDAS DA AMAZONIA LTDA</v>
      </c>
      <c r="C222" s="16" t="n">
        <f aca="false">Report!U369</f>
        <v>278</v>
      </c>
      <c r="D222" s="1" t="str">
        <f aca="false">Report!X369</f>
        <v>NF 581432 ELLEN</v>
      </c>
    </row>
    <row r="223" customFormat="false" ht="12.75" hidden="false" customHeight="true" outlineLevel="0" collapsed="false">
      <c r="A223" s="15" t="n">
        <f aca="false">Report!C370</f>
        <v>46191</v>
      </c>
      <c r="B223" s="1" t="str">
        <f aca="false">Report!E370</f>
        <v>PANIFICADORA E CONFEITARIA REAL MADRI LTDA</v>
      </c>
      <c r="C223" s="16" t="n">
        <f aca="false">Report!U370</f>
        <v>379.6</v>
      </c>
      <c r="D223" s="1" t="str">
        <f aca="false">Report!X370</f>
        <v>NF 664 ELLEN</v>
      </c>
    </row>
    <row r="224" customFormat="false" ht="12.75" hidden="false" customHeight="true" outlineLevel="0" collapsed="false">
      <c r="A224" s="15" t="n">
        <f aca="false">Report!C371</f>
        <v>46191</v>
      </c>
      <c r="B224" s="1" t="str">
        <f aca="false">Report!E371</f>
        <v>NOVA FRIOS COMERCIO ATACADISTA DE LATICINIOS LTDA</v>
      </c>
      <c r="C224" s="16" t="n">
        <f aca="false">Report!U371</f>
        <v>184.96</v>
      </c>
      <c r="D224" s="1" t="str">
        <f aca="false">Report!X371</f>
        <v>NF 3741 ELLEN</v>
      </c>
    </row>
    <row r="225" customFormat="false" ht="12.75" hidden="false" customHeight="true" outlineLevel="0" collapsed="false">
      <c r="A225" s="15" t="n">
        <f aca="false">Report!C372</f>
        <v>46191</v>
      </c>
      <c r="B225" s="1" t="str">
        <f aca="false">Report!E372</f>
        <v>LIMA E BARANDA COMERCIO DE PRODUTOS REGI</v>
      </c>
      <c r="C225" s="16" t="n">
        <f aca="false">Report!U372</f>
        <v>231.5</v>
      </c>
      <c r="D225" s="1" t="str">
        <f aca="false">Report!X372</f>
        <v>NF 30896 ELLEN</v>
      </c>
    </row>
    <row r="226" customFormat="false" ht="12.75" hidden="false" customHeight="true" outlineLevel="0" collapsed="false">
      <c r="A226" s="15" t="n">
        <f aca="false">Report!C373</f>
        <v>46191</v>
      </c>
      <c r="B226" s="1" t="str">
        <f aca="false">Report!E373</f>
        <v>NESTLÉ BRASIL LTDA.</v>
      </c>
      <c r="C226" s="16" t="n">
        <f aca="false">Report!U373</f>
        <v>753.4</v>
      </c>
      <c r="D226" s="1" t="str">
        <f aca="false">Report!X373</f>
        <v>NF 1415530 ELLEN</v>
      </c>
    </row>
    <row r="227" customFormat="false" ht="12.75" hidden="false" customHeight="true" outlineLevel="0" collapsed="false">
      <c r="A227" s="15" t="n">
        <f aca="false">Report!C374</f>
        <v>46191</v>
      </c>
      <c r="B227" s="1" t="str">
        <f aca="false">Report!E374</f>
        <v>NESTLÉ BRASIL LTDA.</v>
      </c>
      <c r="C227" s="16" t="n">
        <f aca="false">Report!U374</f>
        <v>1529.51</v>
      </c>
      <c r="D227" s="1" t="str">
        <f aca="false">Report!X374</f>
        <v>NF 1415529 ELLEN</v>
      </c>
    </row>
    <row r="228" customFormat="false" ht="12.75" hidden="false" customHeight="true" outlineLevel="0" collapsed="false">
      <c r="A228" s="15" t="n">
        <f aca="false">Report!C376</f>
        <v>46192</v>
      </c>
      <c r="B228" s="1" t="str">
        <f aca="false">Report!E376</f>
        <v>SEM FORNECEDOR</v>
      </c>
      <c r="C228" s="16" t="n">
        <f aca="false">Report!U376</f>
        <v>108</v>
      </c>
      <c r="D228" s="1" t="str">
        <f aca="false">Report!X376</f>
        <v>brigadeiro caseiro/jose carstro</v>
      </c>
    </row>
    <row r="229" customFormat="false" ht="12.75" hidden="false" customHeight="true" outlineLevel="0" collapsed="false">
      <c r="A229" s="15" t="n">
        <f aca="false">Report!C379</f>
        <v>46192</v>
      </c>
      <c r="B229" s="1" t="str">
        <f aca="false">Report!E379</f>
        <v>DISTRIBUIDORA LOPES LTDA</v>
      </c>
      <c r="C229" s="16" t="n">
        <f aca="false">Report!U379</f>
        <v>1041.87</v>
      </c>
      <c r="D229" s="1" t="str">
        <f aca="false">Report!X379</f>
        <v>NF 1659538 ELLEN</v>
      </c>
    </row>
    <row r="230" customFormat="false" ht="12.75" hidden="false" customHeight="true" outlineLevel="0" collapsed="false">
      <c r="A230" s="15" t="n">
        <f aca="false">Report!C380</f>
        <v>46192</v>
      </c>
      <c r="B230" s="1" t="str">
        <f aca="false">Report!E380</f>
        <v>OESA COMERCIO E REPRESENTACOES S/A</v>
      </c>
      <c r="C230" s="16" t="n">
        <f aca="false">Report!U380</f>
        <v>639.85</v>
      </c>
      <c r="D230" s="1" t="str">
        <f aca="false">Report!X380</f>
        <v>NF 407270 ELLEN</v>
      </c>
    </row>
    <row r="231" customFormat="false" ht="12.75" hidden="false" customHeight="true" outlineLevel="0" collapsed="false">
      <c r="A231" s="15" t="n">
        <f aca="false">Report!C381</f>
        <v>46192</v>
      </c>
      <c r="B231" s="1" t="str">
        <f aca="false">Report!E381</f>
        <v>FENNIX BRASIL DISTRIBUIDORA DE PRODUTOS</v>
      </c>
      <c r="C231" s="16" t="n">
        <f aca="false">Report!U381</f>
        <v>392.24</v>
      </c>
      <c r="D231" s="1" t="str">
        <f aca="false">Report!X381</f>
        <v>NF 308379 ELLEN</v>
      </c>
    </row>
    <row r="232" customFormat="false" ht="12.75" hidden="false" customHeight="true" outlineLevel="0" collapsed="false">
      <c r="A232" s="15" t="n">
        <f aca="false">Report!C382</f>
        <v>46192</v>
      </c>
      <c r="B232" s="1" t="str">
        <f aca="false">Report!E382</f>
        <v>DA FRUTA DISTRIBUIDORA LTDA</v>
      </c>
      <c r="C232" s="16" t="n">
        <f aca="false">Report!U382</f>
        <v>618.56</v>
      </c>
      <c r="D232" s="1" t="str">
        <f aca="false">Report!X382</f>
        <v>NF 195681 ELLEN</v>
      </c>
    </row>
    <row r="233" customFormat="false" ht="12.75" hidden="false" customHeight="true" outlineLevel="0" collapsed="false">
      <c r="A233" s="15" t="n">
        <f aca="false">Report!C383</f>
        <v>46192</v>
      </c>
      <c r="B233" s="1" t="str">
        <f aca="false">Report!E383</f>
        <v>CRBS S/A</v>
      </c>
      <c r="C233" s="16" t="n">
        <f aca="false">Report!U383</f>
        <v>4705.7</v>
      </c>
      <c r="D233" s="1" t="str">
        <f aca="false">Report!X383</f>
        <v>NF 854255 ELLEN</v>
      </c>
    </row>
    <row r="234" customFormat="false" ht="12.75" hidden="false" customHeight="true" outlineLevel="0" collapsed="false">
      <c r="A234" s="15" t="n">
        <f aca="false">Report!C384</f>
        <v>46192</v>
      </c>
      <c r="B234" s="1" t="str">
        <f aca="false">Report!E384</f>
        <v>DISTRIBUIDORA FARIAS LTDA.</v>
      </c>
      <c r="C234" s="16" t="n">
        <f aca="false">Report!U384</f>
        <v>238.4</v>
      </c>
      <c r="D234" s="1" t="str">
        <f aca="false">Report!X384</f>
        <v>NF 670477 ELLEN</v>
      </c>
    </row>
    <row r="235" customFormat="false" ht="12.75" hidden="false" customHeight="true" outlineLevel="0" collapsed="false">
      <c r="A235" s="15" t="n">
        <f aca="false">Report!C385</f>
        <v>46192</v>
      </c>
      <c r="B235" s="1" t="str">
        <f aca="false">Report!E385</f>
        <v>BROTHERS  INDUSTRIA DE ALIMENTOS LTDA</v>
      </c>
      <c r="C235" s="16" t="n">
        <f aca="false">Report!U385</f>
        <v>440.45</v>
      </c>
      <c r="D235" s="1" t="str">
        <f aca="false">Report!X385</f>
        <v>NF 1026809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CRBS S/A</v>
      </c>
      <c r="C237" s="16" t="n">
        <f aca="false">Report!U387</f>
        <v>1.55</v>
      </c>
      <c r="D237" s="1" t="str">
        <f aca="false">Report!X387</f>
        <v>NF 854255 REF TARIFA AMBEV - ELLEN</v>
      </c>
    </row>
    <row r="238" customFormat="false" ht="12.75" hidden="false" customHeight="true" outlineLevel="0" collapsed="false">
      <c r="A238" s="15" t="n">
        <f aca="false">Report!C398</f>
        <v>46193</v>
      </c>
      <c r="B238" s="1" t="str">
        <f aca="false">Report!E398</f>
        <v>J G COMERCIO DE PRODUTOS ALIMENTICIOS LTDA</v>
      </c>
      <c r="C238" s="16" t="n">
        <f aca="false">Report!U398</f>
        <v>524.69</v>
      </c>
      <c r="D238" s="1" t="str">
        <f aca="false">Report!X398</f>
        <v>NF 385542 ELLEN</v>
      </c>
    </row>
    <row r="239" customFormat="false" ht="12.75" hidden="false" customHeight="true" outlineLevel="0" collapsed="false">
      <c r="A239" s="15" t="n">
        <f aca="false">Report!C400</f>
        <v>46193</v>
      </c>
      <c r="B239" s="1" t="str">
        <f aca="false">Report!E400</f>
        <v>BRAGA TABACARIA EIRELI ME</v>
      </c>
      <c r="C239" s="16" t="n">
        <f aca="false">Report!U400</f>
        <v>837.48</v>
      </c>
      <c r="D239" s="1" t="str">
        <f aca="false">Report!X400</f>
        <v>NF 18534 ELLEN</v>
      </c>
    </row>
    <row r="240" customFormat="false" ht="12.75" hidden="false" customHeight="true" outlineLevel="0" collapsed="false">
      <c r="A240" s="15" t="n">
        <f aca="false">Report!C407</f>
        <v>46195</v>
      </c>
      <c r="B240" s="1" t="str">
        <f aca="false">Report!E407</f>
        <v>TAPAJOS COM DE PERFUMARIA COSMETICOS E G</v>
      </c>
      <c r="C240" s="16" t="n">
        <f aca="false">Report!U407</f>
        <v>1095.36</v>
      </c>
      <c r="D240" s="1" t="str">
        <f aca="false">Report!X407</f>
        <v>NF 569925 ELLEN</v>
      </c>
    </row>
    <row r="241" customFormat="false" ht="12.75" hidden="false" customHeight="true" outlineLevel="0" collapsed="false">
      <c r="A241" s="15" t="n">
        <f aca="false">Report!C408</f>
        <v>46195</v>
      </c>
      <c r="B241" s="1" t="str">
        <f aca="false">Report!E408</f>
        <v>DISTRIBUIDORA LOPES LTDA</v>
      </c>
      <c r="C241" s="16" t="n">
        <f aca="false">Report!U408</f>
        <v>277.2</v>
      </c>
      <c r="D241" s="1" t="str">
        <f aca="false">Report!X408</f>
        <v>NF 1660317 ELLEN</v>
      </c>
    </row>
    <row r="242" customFormat="false" ht="12.75" hidden="false" customHeight="true" outlineLevel="0" collapsed="false">
      <c r="A242" s="15" t="n">
        <f aca="false">Report!C409</f>
        <v>46195</v>
      </c>
      <c r="B242" s="1" t="str">
        <f aca="false">Report!E409</f>
        <v>L S M COMERCIO DE ALIMENTOS E NAVEGACAO</v>
      </c>
      <c r="C242" s="16" t="n">
        <f aca="false">Report!U409</f>
        <v>1909.5</v>
      </c>
      <c r="D242" s="1" t="str">
        <f aca="false">Report!X409</f>
        <v>NF 303660 ELLEN</v>
      </c>
    </row>
    <row r="243" customFormat="false" ht="12.75" hidden="false" customHeight="true" outlineLevel="0" collapsed="false">
      <c r="A243" s="15" t="n">
        <f aca="false">Report!C411</f>
        <v>46195</v>
      </c>
      <c r="B243" s="1" t="str">
        <f aca="false">Report!E411</f>
        <v>SOUZA CRUZ LTDA.</v>
      </c>
      <c r="C243" s="16" t="n">
        <f aca="false">Report!U411</f>
        <v>5244.24</v>
      </c>
      <c r="D243" s="1" t="str">
        <f aca="false">Report!X411</f>
        <v>NF 562635 ELLEN</v>
      </c>
    </row>
    <row r="244" customFormat="false" ht="12.75" hidden="false" customHeight="true" outlineLevel="0" collapsed="false">
      <c r="A244" s="15" t="n">
        <f aca="false">Report!C412</f>
        <v>46195</v>
      </c>
      <c r="B244" s="1" t="str">
        <f aca="false">Report!E412</f>
        <v>DISTRIBUIDORA LOPES LTDA</v>
      </c>
      <c r="C244" s="16" t="n">
        <f aca="false">Report!U412</f>
        <v>767.16</v>
      </c>
      <c r="D244" s="1" t="str">
        <f aca="false">Report!X412</f>
        <v>NF 1672321 ELLEN</v>
      </c>
    </row>
    <row r="245" customFormat="false" ht="12.75" hidden="false" customHeight="true" outlineLevel="0" collapsed="false">
      <c r="A245" s="15" t="n">
        <f aca="false">Report!C413</f>
        <v>46195</v>
      </c>
      <c r="B245" s="1" t="str">
        <f aca="false">Report!E413</f>
        <v>NSB COMERCIO ATACADISTA E VAREJISTA DE P</v>
      </c>
      <c r="C245" s="16" t="n">
        <f aca="false">Report!U413</f>
        <v>383.24</v>
      </c>
      <c r="D245" s="1" t="str">
        <f aca="false">Report!X413</f>
        <v>NF 7725 ELLEN</v>
      </c>
    </row>
    <row r="246" customFormat="false" ht="12.75" hidden="false" customHeight="true" outlineLevel="0" collapsed="false">
      <c r="A246" s="15" t="n">
        <f aca="false">Report!C415</f>
        <v>46195</v>
      </c>
      <c r="B246" s="1" t="str">
        <f aca="false">Report!E415</f>
        <v>NOVA FRIOS COMERCIO ATACADISTA DE LATICINIOS LTDA</v>
      </c>
      <c r="C246" s="16" t="n">
        <f aca="false">Report!U415</f>
        <v>185.2</v>
      </c>
      <c r="D246" s="1" t="str">
        <f aca="false">Report!X415</f>
        <v>NF 3777 ELLEN</v>
      </c>
    </row>
    <row r="247" customFormat="false" ht="12.75" hidden="false" customHeight="true" outlineLevel="0" collapsed="false">
      <c r="A247" s="15" t="n">
        <f aca="false">Report!C416</f>
        <v>46195</v>
      </c>
      <c r="B247" s="1" t="str">
        <f aca="false">Report!E416</f>
        <v>ADRIANO FEITOSA OLIVEIRA LTDA</v>
      </c>
      <c r="C247" s="16" t="n">
        <f aca="false">Report!U416</f>
        <v>925</v>
      </c>
      <c r="D247" s="1" t="str">
        <f aca="false">Report!X416</f>
        <v>NF 304 ELLEN</v>
      </c>
    </row>
    <row r="248" customFormat="false" ht="12.75" hidden="false" customHeight="true" outlineLevel="0" collapsed="false">
      <c r="A248" s="15" t="n">
        <f aca="false">Report!C418</f>
        <v>46195</v>
      </c>
      <c r="B248" s="1" t="str">
        <f aca="false">Report!E418</f>
        <v>NEYLIANE S DE OLIVEIRA &amp; CIA LTDA</v>
      </c>
      <c r="C248" s="16" t="n">
        <f aca="false">Report!U418</f>
        <v>210</v>
      </c>
      <c r="D248" s="1" t="str">
        <f aca="false">Report!X418</f>
        <v>COMPRAS - 15L DE ACAI - PG NO P 20/6/26 ELLEN</v>
      </c>
    </row>
    <row r="249" customFormat="false" ht="12.75" hidden="false" customHeight="true" outlineLevel="0" collapsed="false">
      <c r="A249" s="15" t="n">
        <f aca="false">Report!C419</f>
        <v>46195</v>
      </c>
      <c r="B249" s="1" t="str">
        <f aca="false">Report!E419</f>
        <v>NEYLIANE S DE OLIVEIRA &amp; CIA LTDA</v>
      </c>
      <c r="C249" s="16" t="n">
        <f aca="false">Report!U419</f>
        <v>1454</v>
      </c>
      <c r="D249" s="1" t="str">
        <f aca="false">Report!X419</f>
        <v>FEIRA SR RENATO - DINHEIRO POTE MO2 19/6/26 - ELLEN</v>
      </c>
    </row>
    <row r="250" customFormat="false" ht="12.75" hidden="false" customHeight="true" outlineLevel="0" collapsed="false">
      <c r="A250" s="15" t="n">
        <f aca="false">Report!C420</f>
        <v>46195</v>
      </c>
      <c r="B250" s="1" t="str">
        <f aca="false">Report!E420</f>
        <v>FEIRA</v>
      </c>
      <c r="C250" s="16" t="n">
        <f aca="false">Report!U420</f>
        <v>390</v>
      </c>
      <c r="D250" s="1" t="str">
        <f aca="false">Report!X420</f>
        <v>FEIRA SR RENATO-DINHEIRO/POTE-ALHO/MACA-SOMAR C NF2504-ELLEN</v>
      </c>
    </row>
    <row r="251" customFormat="false" ht="12.75" hidden="false" customHeight="true" outlineLevel="0" collapsed="false">
      <c r="A251" s="15" t="n">
        <f aca="false">Report!C422</f>
        <v>46195</v>
      </c>
      <c r="B251" s="1" t="str">
        <f aca="false">Report!E422</f>
        <v>P. A. P. CAVALCANTE LTDA</v>
      </c>
      <c r="C251" s="16" t="n">
        <f aca="false">Report!U422</f>
        <v>106.8</v>
      </c>
      <c r="D251" s="1" t="str">
        <f aca="false">Report!X422</f>
        <v>S/NF COMPRAS - BRINORT - ELLEN</v>
      </c>
    </row>
    <row r="252" customFormat="false" ht="12.75" hidden="false" customHeight="true" outlineLevel="0" collapsed="false">
      <c r="A252" s="15" t="n">
        <f aca="false">Report!C423</f>
        <v>46195</v>
      </c>
      <c r="B252" s="1" t="str">
        <f aca="false">Report!E423</f>
        <v>66.356.670 FRANCISCO CARLOS FERNANDES COSTA</v>
      </c>
      <c r="C252" s="16" t="n">
        <f aca="false">Report!U423</f>
        <v>140</v>
      </c>
      <c r="D252" s="1" t="str">
        <f aca="false">Report!X423</f>
        <v>NF 10 COMPRAS-BOLO PG NO P 15/6/26 ELLEN</v>
      </c>
    </row>
    <row r="253" customFormat="false" ht="12.75" hidden="false" customHeight="true" outlineLevel="0" collapsed="false">
      <c r="A253" s="15" t="n">
        <f aca="false">Report!C424</f>
        <v>46195</v>
      </c>
      <c r="B253" s="1" t="str">
        <f aca="false">Report!E424</f>
        <v>66.356.670 FRANCISCO CARLOS FERNANDES COSTA</v>
      </c>
      <c r="C253" s="16" t="n">
        <f aca="false">Report!U424</f>
        <v>140</v>
      </c>
      <c r="D253" s="1" t="str">
        <f aca="false">Report!X424</f>
        <v>NF 11 COMPRAS-BOLO PG NO P´17/6/26 ELLEN </v>
      </c>
    </row>
    <row r="254" customFormat="false" ht="12.75" hidden="false" customHeight="true" outlineLevel="0" collapsed="false">
      <c r="A254" s="15" t="n">
        <f aca="false">Report!C425</f>
        <v>46195</v>
      </c>
      <c r="B254" s="1" t="str">
        <f aca="false">Report!E425</f>
        <v>66.356.670 FRANCISCO CARLOS FERNANDES COSTA</v>
      </c>
      <c r="C254" s="16" t="n">
        <f aca="false">Report!U425</f>
        <v>200</v>
      </c>
      <c r="D254" s="1" t="str">
        <f aca="false">Report!X425</f>
        <v>NF 12 COMPRAS-BOLO PG NO P 22/6/26 ELLEN</v>
      </c>
    </row>
    <row r="255" customFormat="false" ht="12.75" hidden="false" customHeight="true" outlineLevel="0" collapsed="false">
      <c r="A255" s="15" t="n">
        <f aca="false">Report!C431</f>
        <v>46196</v>
      </c>
      <c r="B255" s="1" t="str">
        <f aca="false">Report!E431</f>
        <v>BONNA VITTA INDUSTRIA E COMERCIO LTDA.</v>
      </c>
      <c r="C255" s="16" t="n">
        <f aca="false">Report!U431</f>
        <v>431.22</v>
      </c>
      <c r="D255" s="1" t="str">
        <f aca="false">Report!X431</f>
        <v>NF 517670 ELLEN</v>
      </c>
    </row>
    <row r="256" customFormat="false" ht="12.75" hidden="false" customHeight="true" outlineLevel="0" collapsed="false">
      <c r="A256" s="15" t="n">
        <f aca="false">Report!C432</f>
        <v>46196</v>
      </c>
      <c r="B256" s="1" t="str">
        <f aca="false">Report!E432</f>
        <v>BRASIL NORTE BEBIDAS S/A</v>
      </c>
      <c r="C256" s="16" t="n">
        <f aca="false">Report!U432</f>
        <v>224.17</v>
      </c>
      <c r="D256" s="1" t="str">
        <f aca="false">Report!X432</f>
        <v>NF 1867172 ELLEN</v>
      </c>
    </row>
    <row r="257" customFormat="false" ht="12.75" hidden="false" customHeight="true" outlineLevel="0" collapsed="false">
      <c r="A257" s="15" t="n">
        <f aca="false">Report!C433</f>
        <v>46196</v>
      </c>
      <c r="B257" s="1" t="str">
        <f aca="false">Report!E433</f>
        <v>BRASIL NORTE BEBIDAS S/A</v>
      </c>
      <c r="C257" s="16" t="n">
        <f aca="false">Report!U433</f>
        <v>1134.74</v>
      </c>
      <c r="D257" s="1" t="str">
        <f aca="false">Report!X433</f>
        <v>NF 1868653 ELLEN</v>
      </c>
    </row>
    <row r="258" customFormat="false" ht="12.75" hidden="false" customHeight="true" outlineLevel="0" collapsed="false">
      <c r="A258" s="15" t="n">
        <f aca="false">Report!C434</f>
        <v>46196</v>
      </c>
      <c r="B258" s="1" t="str">
        <f aca="false">Report!E434</f>
        <v>BF COMERCIO DE ALIMENTOS REPRESENTACAO L</v>
      </c>
      <c r="C258" s="16" t="n">
        <f aca="false">Report!U434</f>
        <v>303.19</v>
      </c>
      <c r="D258" s="1" t="str">
        <f aca="false">Report!X434</f>
        <v>NF 20868 ELLEN</v>
      </c>
    </row>
    <row r="259" customFormat="false" ht="12.75" hidden="false" customHeight="true" outlineLevel="0" collapsed="false">
      <c r="A259" s="15" t="n">
        <f aca="false">Report!C435</f>
        <v>46196</v>
      </c>
      <c r="B259" s="1" t="str">
        <f aca="false">Report!E435</f>
        <v>BONNA VITTA INDUSTRIA E COMERCIO LTDA.</v>
      </c>
      <c r="C259" s="16" t="n">
        <f aca="false">Report!U435</f>
        <v>642.4</v>
      </c>
      <c r="D259" s="1" t="str">
        <f aca="false">Report!X435</f>
        <v>NF 518105 ELLEN</v>
      </c>
    </row>
    <row r="260" customFormat="false" ht="12.75" hidden="false" customHeight="true" outlineLevel="0" collapsed="false">
      <c r="A260" s="15" t="n">
        <f aca="false">Report!C436</f>
        <v>46196</v>
      </c>
      <c r="B260" s="1" t="str">
        <f aca="false">Report!E436</f>
        <v>COMERCIO DE FRIOS MANAUS LTDA</v>
      </c>
      <c r="C260" s="16" t="n">
        <f aca="false">Report!U436</f>
        <v>4757.6</v>
      </c>
      <c r="D260" s="1" t="str">
        <f aca="false">Report!X436</f>
        <v>NF 171507 ELLEN</v>
      </c>
    </row>
    <row r="261" customFormat="false" ht="12.75" hidden="false" customHeight="true" outlineLevel="0" collapsed="false">
      <c r="A261" s="15" t="n">
        <f aca="false">Report!C437</f>
        <v>46196</v>
      </c>
      <c r="B261" s="1" t="str">
        <f aca="false">Report!E437</f>
        <v>PANIFICADORA E CONFEITARIA REAL MADRI LTDA</v>
      </c>
      <c r="C261" s="16" t="n">
        <f aca="false">Report!U437</f>
        <v>304.75</v>
      </c>
      <c r="D261" s="1" t="str">
        <f aca="false">Report!X437</f>
        <v>NF 669 ELLEN</v>
      </c>
    </row>
    <row r="262" customFormat="false" ht="12.75" hidden="false" customHeight="true" outlineLevel="0" collapsed="false">
      <c r="A262" s="15" t="n">
        <f aca="false">Report!C438</f>
        <v>46196</v>
      </c>
      <c r="B262" s="1" t="str">
        <f aca="false">Report!E438</f>
        <v>NATUREZA COMERCIO DE DESCARTAVEIS LTDA</v>
      </c>
      <c r="C262" s="16" t="n">
        <f aca="false">Report!U438</f>
        <v>326.83</v>
      </c>
      <c r="D262" s="1" t="str">
        <f aca="false">Report!X438</f>
        <v>NF 729265 ELLEN</v>
      </c>
    </row>
    <row r="263" customFormat="false" ht="12.75" hidden="false" customHeight="true" outlineLevel="0" collapsed="false">
      <c r="A263" s="15" t="n">
        <f aca="false">Report!C439</f>
        <v>46196</v>
      </c>
      <c r="B263" s="1" t="str">
        <f aca="false">Report!E439</f>
        <v>ADICSO FABIAN GONZALEZ MONTILLA 70302186</v>
      </c>
      <c r="C263" s="16" t="n">
        <f aca="false">Report!U439</f>
        <v>156</v>
      </c>
      <c r="D263" s="1" t="str">
        <f aca="false">Report!X439</f>
        <v>NF 504 ELLEN</v>
      </c>
    </row>
    <row r="264" customFormat="false" ht="12.75" hidden="false" customHeight="true" outlineLevel="0" collapsed="false">
      <c r="A264" s="15" t="n">
        <f aca="false">Report!C440</f>
        <v>46196</v>
      </c>
      <c r="B264" s="1" t="str">
        <f aca="false">Report!E440</f>
        <v>J W N DOS SANTOS</v>
      </c>
      <c r="C264" s="16" t="n">
        <f aca="false">Report!U440</f>
        <v>264</v>
      </c>
      <c r="D264" s="1" t="str">
        <f aca="false">Report!X440</f>
        <v>NF 315 ELLEN</v>
      </c>
    </row>
    <row r="265" customFormat="false" ht="12.75" hidden="false" customHeight="true" outlineLevel="0" collapsed="false">
      <c r="A265" s="15" t="n">
        <f aca="false">Report!C442</f>
        <v>46196</v>
      </c>
      <c r="B265" s="1" t="str">
        <f aca="false">Report!E442</f>
        <v>NEYLIANE S DE OLIVEIRA &amp; CIA LTDA</v>
      </c>
      <c r="C265" s="16" t="n">
        <f aca="false">Report!U442</f>
        <v>2140.44</v>
      </c>
      <c r="D265" s="1" t="str">
        <f aca="false">Report!X442</f>
        <v>FEIRA SR RENATO - PG P LJ1 - ELLEN</v>
      </c>
    </row>
    <row r="266" customFormat="false" ht="12.75" hidden="false" customHeight="true" outlineLevel="0" collapsed="false">
      <c r="A266" s="15" t="n">
        <f aca="false">Report!C443</f>
        <v>46196</v>
      </c>
      <c r="B266" s="1" t="str">
        <f aca="false">Report!E443</f>
        <v>FEIRA</v>
      </c>
      <c r="C266" s="16" t="n">
        <f aca="false">Report!U443</f>
        <v>710</v>
      </c>
      <c r="D266" s="1" t="str">
        <f aca="false">Report!X443</f>
        <v>FEIRA SR RENATO -PG P LJ1-MACA/PERA/UVA-SOMAR C NF 2507-ELLEN</v>
      </c>
    </row>
    <row r="267" customFormat="false" ht="12.75" hidden="false" customHeight="true" outlineLevel="0" collapsed="false">
      <c r="A267" s="15" t="n">
        <f aca="false">Report!C449</f>
        <v>46197</v>
      </c>
      <c r="B267" s="1" t="str">
        <f aca="false">Report!E449</f>
        <v>RISADINHA LTDA</v>
      </c>
      <c r="C267" s="16" t="n">
        <f aca="false">Report!U449</f>
        <v>650</v>
      </c>
      <c r="D267" s="1" t="str">
        <f aca="false">Report!X449</f>
        <v>NF 654829 ELLEN</v>
      </c>
    </row>
    <row r="268" customFormat="false" ht="12.75" hidden="false" customHeight="true" outlineLevel="0" collapsed="false">
      <c r="A268" s="15" t="n">
        <f aca="false">Report!C450</f>
        <v>46197</v>
      </c>
      <c r="B268" s="1" t="str">
        <f aca="false">Report!E450</f>
        <v>SB COMERCIO LTDA</v>
      </c>
      <c r="C268" s="16" t="n">
        <f aca="false">Report!U450</f>
        <v>1262.31</v>
      </c>
      <c r="D268" s="1" t="str">
        <f aca="false">Report!X450</f>
        <v>NF 1952417 ELLEN</v>
      </c>
    </row>
    <row r="269" customFormat="false" ht="12.75" hidden="false" customHeight="true" outlineLevel="0" collapsed="false">
      <c r="A269" s="15" t="n">
        <f aca="false">Report!C451</f>
        <v>46197</v>
      </c>
      <c r="B269" s="1" t="str">
        <f aca="false">Report!E451</f>
        <v>OPPORTUNITY ALIMENTOS PARA ANIMAIS LTDA</v>
      </c>
      <c r="C269" s="16" t="n">
        <f aca="false">Report!U451</f>
        <v>938.27</v>
      </c>
      <c r="D269" s="1" t="str">
        <f aca="false">Report!X451</f>
        <v>NF 33745 ELLEN</v>
      </c>
    </row>
    <row r="270" customFormat="false" ht="12.75" hidden="false" customHeight="true" outlineLevel="0" collapsed="false">
      <c r="A270" s="15" t="n">
        <f aca="false">Report!C452</f>
        <v>46197</v>
      </c>
      <c r="B270" s="1" t="str">
        <f aca="false">Report!E452</f>
        <v>TAPAJOS COM DE PERFUMARIA COSMETICOS E G</v>
      </c>
      <c r="C270" s="16" t="n">
        <f aca="false">Report!U452</f>
        <v>635.45</v>
      </c>
      <c r="D270" s="1" t="str">
        <f aca="false">Report!X452</f>
        <v>NF 571363 ELLEN</v>
      </c>
    </row>
    <row r="271" customFormat="false" ht="12.75" hidden="false" customHeight="true" outlineLevel="0" collapsed="false">
      <c r="A271" s="15" t="n">
        <f aca="false">Report!C453</f>
        <v>46197</v>
      </c>
      <c r="B271" s="1" t="str">
        <f aca="false">Report!E453</f>
        <v>OPPORTUNITY ALIMENTOS PARA ANIMAIS LTDA</v>
      </c>
      <c r="C271" s="16" t="n">
        <f aca="false">Report!U453</f>
        <v>2718.34</v>
      </c>
      <c r="D271" s="1" t="str">
        <f aca="false">Report!X453</f>
        <v>NF 33746 ELLEN</v>
      </c>
    </row>
    <row r="272" customFormat="false" ht="12.75" hidden="false" customHeight="true" outlineLevel="0" collapsed="false">
      <c r="A272" s="15" t="n">
        <f aca="false">Report!C454</f>
        <v>46197</v>
      </c>
      <c r="B272" s="1" t="str">
        <f aca="false">Report!E454</f>
        <v>BONNA VITTA INDUSTRIA E COMERCIO LTDA.</v>
      </c>
      <c r="C272" s="16" t="n">
        <f aca="false">Report!U454</f>
        <v>823.76</v>
      </c>
      <c r="D272" s="1" t="str">
        <f aca="false">Report!X454</f>
        <v>NF 517177 ELLEN</v>
      </c>
    </row>
    <row r="273" customFormat="false" ht="12.75" hidden="false" customHeight="true" outlineLevel="0" collapsed="false">
      <c r="A273" s="15" t="n">
        <f aca="false">Report!C455</f>
        <v>46197</v>
      </c>
      <c r="B273" s="1" t="str">
        <f aca="false">Report!E455</f>
        <v>J G COMERCIO DE PRODUTOS ALIMENTICIOS LTDA</v>
      </c>
      <c r="C273" s="16" t="n">
        <f aca="false">Report!U455</f>
        <v>737.06</v>
      </c>
      <c r="D273" s="1" t="str">
        <f aca="false">Report!X455</f>
        <v>NF 386175 ELLEN</v>
      </c>
    </row>
    <row r="274" customFormat="false" ht="12.75" hidden="false" customHeight="true" outlineLevel="0" collapsed="false">
      <c r="A274" s="15" t="n">
        <f aca="false">Report!C456</f>
        <v>46197</v>
      </c>
      <c r="B274" s="1" t="str">
        <f aca="false">Report!E456</f>
        <v>FALCAO INDUSTRIA DE ALIMENTOS LTDA</v>
      </c>
      <c r="C274" s="16" t="n">
        <f aca="false">Report!U456</f>
        <v>922.08</v>
      </c>
      <c r="D274" s="1" t="str">
        <f aca="false">Report!X456</f>
        <v>NF 34450 ELLEN</v>
      </c>
    </row>
    <row r="275" customFormat="false" ht="12.75" hidden="false" customHeight="true" outlineLevel="0" collapsed="false">
      <c r="A275" s="15" t="n">
        <f aca="false">Report!C457</f>
        <v>46197</v>
      </c>
      <c r="B275" s="1" t="str">
        <f aca="false">Report!E457</f>
        <v>FALCAO INDUSTRIA DE ALIMENTOS LTDA</v>
      </c>
      <c r="C275" s="16" t="n">
        <f aca="false">Report!U457</f>
        <v>550.99</v>
      </c>
      <c r="D275" s="1" t="str">
        <f aca="false">Report!X457</f>
        <v>NF 30199 ELLEN</v>
      </c>
    </row>
    <row r="276" customFormat="false" ht="12.75" hidden="false" customHeight="true" outlineLevel="0" collapsed="false">
      <c r="A276" s="15" t="n">
        <f aca="false">Report!C460</f>
        <v>46197</v>
      </c>
      <c r="B276" s="1" t="str">
        <f aca="false">Report!E460</f>
        <v>TOYA INDUSTRIA E COMERCIO LTDA.</v>
      </c>
      <c r="C276" s="16" t="n">
        <f aca="false">Report!U460</f>
        <v>734.33</v>
      </c>
      <c r="D276" s="1" t="str">
        <f aca="false">Report!X460</f>
        <v>NF 253249 ELLEN</v>
      </c>
    </row>
    <row r="277" customFormat="false" ht="12.75" hidden="false" customHeight="true" outlineLevel="0" collapsed="false">
      <c r="A277" s="15" t="n">
        <f aca="false">Report!C461</f>
        <v>46197</v>
      </c>
      <c r="B277" s="1" t="str">
        <f aca="false">Report!E461</f>
        <v>BRF S A</v>
      </c>
      <c r="C277" s="16" t="n">
        <f aca="false">Report!U461</f>
        <v>1104.14</v>
      </c>
      <c r="D277" s="1" t="str">
        <f aca="false">Report!X461</f>
        <v>NF 1595886 ELLEN</v>
      </c>
    </row>
    <row r="278" customFormat="false" ht="12.75" hidden="false" customHeight="true" outlineLevel="0" collapsed="false">
      <c r="A278" s="15" t="n">
        <f aca="false">Report!C462</f>
        <v>46197</v>
      </c>
      <c r="B278" s="1" t="str">
        <f aca="false">Report!E462</f>
        <v>H.V.M. XAVIER ALIMENTOS</v>
      </c>
      <c r="C278" s="16" t="n">
        <f aca="false">Report!U462</f>
        <v>194.4</v>
      </c>
      <c r="D278" s="1" t="str">
        <f aca="false">Report!X462</f>
        <v>NF 132836 ELLEN</v>
      </c>
    </row>
    <row r="279" customFormat="false" ht="12.75" hidden="false" customHeight="true" outlineLevel="0" collapsed="false">
      <c r="A279" s="15" t="n">
        <f aca="false">Report!C463</f>
        <v>46197</v>
      </c>
      <c r="B279" s="1" t="str">
        <f aca="false">Report!E463</f>
        <v>SAO JOSE COMERCIO DE LATICINIOS E FRIOS</v>
      </c>
      <c r="C279" s="16" t="n">
        <f aca="false">Report!U463</f>
        <v>274.85</v>
      </c>
      <c r="D279" s="1" t="str">
        <f aca="false">Report!X463</f>
        <v>NF 3415 ELLEN</v>
      </c>
    </row>
    <row r="280" customFormat="false" ht="12.75" hidden="false" customHeight="true" outlineLevel="0" collapsed="false">
      <c r="A280" s="15" t="n">
        <f aca="false">Report!C464</f>
        <v>46197</v>
      </c>
      <c r="B280" s="1" t="str">
        <f aca="false">Report!E464</f>
        <v>CRBS S/A</v>
      </c>
      <c r="C280" s="16" t="n">
        <f aca="false">Report!U464</f>
        <v>614.97</v>
      </c>
      <c r="D280" s="1" t="str">
        <f aca="false">Report!X464</f>
        <v>NF 860219 ELLEN</v>
      </c>
    </row>
    <row r="281" customFormat="false" ht="12.75" hidden="false" customHeight="true" outlineLevel="0" collapsed="false">
      <c r="A281" s="15" t="n">
        <f aca="false">Report!C465</f>
        <v>46197</v>
      </c>
      <c r="B281" s="1" t="str">
        <f aca="false">Report!E465</f>
        <v>CRBS S/A</v>
      </c>
      <c r="C281" s="16" t="n">
        <f aca="false">Report!U465</f>
        <v>1.55</v>
      </c>
      <c r="D281" s="1" t="str">
        <f aca="false">Report!X465</f>
        <v>NF 860219 REF TARIFA AMBEV - ELLEN</v>
      </c>
    </row>
    <row r="282" customFormat="false" ht="12.75" hidden="false" customHeight="true" outlineLevel="0" collapsed="false">
      <c r="A282" s="15" t="n">
        <f aca="false">Report!C466</f>
        <v>46197</v>
      </c>
      <c r="B282" s="1" t="str">
        <f aca="false">Report!E466</f>
        <v>FALCAO INDUSTRIA DE ALIMENTOS LTDA</v>
      </c>
      <c r="C282" s="16" t="n">
        <f aca="false">Report!U466</f>
        <v>551.89</v>
      </c>
      <c r="D282" s="1" t="str">
        <f aca="false">Report!X466</f>
        <v>NF 30415 ELLEN</v>
      </c>
    </row>
    <row r="283" customFormat="false" ht="12.75" hidden="false" customHeight="true" outlineLevel="0" collapsed="false">
      <c r="A283" s="15" t="n">
        <f aca="false">Report!C467</f>
        <v>46197</v>
      </c>
      <c r="B283" s="1" t="str">
        <f aca="false">Report!E467</f>
        <v>TRES CORACOES ALIMENTOS S.A.</v>
      </c>
      <c r="C283" s="16" t="n">
        <f aca="false">Report!U467</f>
        <v>877.26</v>
      </c>
      <c r="D283" s="1" t="str">
        <f aca="false">Report!X467</f>
        <v>NF 346452 ELLEN</v>
      </c>
    </row>
    <row r="284" customFormat="false" ht="12.75" hidden="false" customHeight="true" outlineLevel="0" collapsed="false">
      <c r="A284" s="15" t="n">
        <f aca="false">Report!C468</f>
        <v>46197</v>
      </c>
      <c r="B284" s="1" t="str">
        <f aca="false">Report!E468</f>
        <v>66.356.670 FRANCISCO CARLOS FERNANDES COSTA</v>
      </c>
      <c r="C284" s="16" t="n">
        <f aca="false">Report!U468</f>
        <v>120</v>
      </c>
      <c r="D284" s="1" t="str">
        <f aca="false">Report!X468</f>
        <v>NF 37 COMPRAS-BOLO PG NO P 24/6/26 ELLEN</v>
      </c>
    </row>
    <row r="285" customFormat="false" ht="12.75" hidden="false" customHeight="true" outlineLevel="0" collapsed="false">
      <c r="A285" s="15" t="n">
        <f aca="false">Report!C475</f>
        <v>46198</v>
      </c>
      <c r="B285" s="1" t="str">
        <f aca="false">Report!E475</f>
        <v>DISTRIBUIDORA LOPES LTDA</v>
      </c>
      <c r="C285" s="16" t="n">
        <f aca="false">Report!U475</f>
        <v>464.4</v>
      </c>
      <c r="D285" s="1" t="str">
        <f aca="false">Report!X475</f>
        <v>NF 1663000 ELLEN</v>
      </c>
    </row>
    <row r="286" customFormat="false" ht="12.75" hidden="false" customHeight="true" outlineLevel="0" collapsed="false">
      <c r="A286" s="15" t="n">
        <f aca="false">Report!C476</f>
        <v>46198</v>
      </c>
      <c r="B286" s="1" t="str">
        <f aca="false">Report!E476</f>
        <v>CB COMERCIO E DISTRIBUIDORA DE ALIMENTOS</v>
      </c>
      <c r="C286" s="16" t="n">
        <f aca="false">Report!U476</f>
        <v>433.35</v>
      </c>
      <c r="D286" s="1" t="str">
        <f aca="false">Report!X476</f>
        <v>NF 843146 ELLEN</v>
      </c>
    </row>
    <row r="287" customFormat="false" ht="12.75" hidden="false" customHeight="true" outlineLevel="0" collapsed="false">
      <c r="A287" s="15" t="n">
        <f aca="false">Report!C477</f>
        <v>46198</v>
      </c>
      <c r="B287" s="1" t="str">
        <f aca="false">Report!E477</f>
        <v>CB COMERCIO E DISTRIBUIDORA DE ALIMENTOS</v>
      </c>
      <c r="C287" s="16" t="n">
        <f aca="false">Report!U477</f>
        <v>844.75</v>
      </c>
      <c r="D287" s="1" t="str">
        <f aca="false">Report!X477</f>
        <v>NF 843147 ELLEN</v>
      </c>
    </row>
    <row r="288" customFormat="false" ht="12.75" hidden="false" customHeight="true" outlineLevel="0" collapsed="false">
      <c r="A288" s="15" t="n">
        <f aca="false">Report!C478</f>
        <v>46198</v>
      </c>
      <c r="B288" s="1" t="str">
        <f aca="false">Report!E478</f>
        <v>DUNORTE DISTRIBUIDORA DE PRODUTOS DE CONSUMO LTDA</v>
      </c>
      <c r="C288" s="16" t="n">
        <f aca="false">Report!U478</f>
        <v>1104.06</v>
      </c>
      <c r="D288" s="1" t="str">
        <f aca="false">Report!X478</f>
        <v>NF 3201284 ELLEN</v>
      </c>
    </row>
    <row r="289" customFormat="false" ht="12.75" hidden="false" customHeight="true" outlineLevel="0" collapsed="false">
      <c r="A289" s="15" t="n">
        <f aca="false">Report!C480</f>
        <v>46198</v>
      </c>
      <c r="B289" s="1" t="str">
        <f aca="false">Report!E480</f>
        <v>DURAES DISTRIBUIDORA DE ESTIVAS LTDA</v>
      </c>
      <c r="C289" s="16" t="n">
        <f aca="false">Report!U480</f>
        <v>383.46</v>
      </c>
      <c r="D289" s="1" t="str">
        <f aca="false">Report!X480</f>
        <v>NF 645628 ELLEN</v>
      </c>
    </row>
    <row r="290" customFormat="false" ht="12.75" hidden="false" customHeight="true" outlineLevel="0" collapsed="false">
      <c r="A290" s="15" t="n">
        <f aca="false">Report!C481</f>
        <v>46198</v>
      </c>
      <c r="B290" s="1" t="str">
        <f aca="false">Report!E481</f>
        <v>NESTLÉ BRASIL LTDA.</v>
      </c>
      <c r="C290" s="16" t="n">
        <f aca="false">Report!U481</f>
        <v>731.24</v>
      </c>
      <c r="D290" s="1" t="str">
        <f aca="false">Report!X481</f>
        <v>NF 1415530 ELLEN</v>
      </c>
    </row>
    <row r="291" customFormat="false" ht="12.75" hidden="false" customHeight="true" outlineLevel="0" collapsed="false">
      <c r="A291" s="15" t="n">
        <f aca="false">Report!C482</f>
        <v>46198</v>
      </c>
      <c r="B291" s="1" t="str">
        <f aca="false">Report!E482</f>
        <v>ORIENTE COM. ATACADISTA E REPRES. LTDA</v>
      </c>
      <c r="C291" s="16" t="n">
        <f aca="false">Report!U482</f>
        <v>1783.9</v>
      </c>
      <c r="D291" s="1" t="str">
        <f aca="false">Report!X482</f>
        <v>NF 1601 ELLEN</v>
      </c>
    </row>
    <row r="292" customFormat="false" ht="12.75" hidden="false" customHeight="true" outlineLevel="0" collapsed="false">
      <c r="A292" s="15" t="n">
        <f aca="false">Report!C483</f>
        <v>46198</v>
      </c>
      <c r="B292" s="1" t="str">
        <f aca="false">Report!E483</f>
        <v>NESTLÉ BRASIL LTDA.</v>
      </c>
      <c r="C292" s="16" t="n">
        <f aca="false">Report!U483</f>
        <v>1484.52</v>
      </c>
      <c r="D292" s="1" t="str">
        <f aca="false">Report!X483</f>
        <v>NF 1415529 ELLEN</v>
      </c>
    </row>
    <row r="293" customFormat="false" ht="12.75" hidden="false" customHeight="true" outlineLevel="0" collapsed="false">
      <c r="A293" s="15" t="n">
        <f aca="false">Report!C484</f>
        <v>46198</v>
      </c>
      <c r="B293" s="1" t="str">
        <f aca="false">Report!E484</f>
        <v>MARTINS COM SERV DISTR SA</v>
      </c>
      <c r="C293" s="16" t="n">
        <f aca="false">Report!U484</f>
        <v>613.33</v>
      </c>
      <c r="D293" s="1" t="str">
        <f aca="false">Report!X484</f>
        <v>NF 1771887 ELLEN</v>
      </c>
    </row>
    <row r="294" customFormat="false" ht="12.75" hidden="false" customHeight="true" outlineLevel="0" collapsed="false">
      <c r="A294" s="15" t="n">
        <f aca="false">Report!C485</f>
        <v>46198</v>
      </c>
      <c r="B294" s="1" t="str">
        <f aca="false">Report!E485</f>
        <v>J G COMERCIO DE PRODUTOS ALIMENTICIOS LTDA</v>
      </c>
      <c r="C294" s="16" t="n">
        <f aca="false">Report!U485</f>
        <v>2664.53</v>
      </c>
      <c r="D294" s="1" t="str">
        <f aca="false">Report!X485</f>
        <v>NF 387833 ELLEN</v>
      </c>
    </row>
    <row r="295" customFormat="false" ht="12.75" hidden="false" customHeight="true" outlineLevel="0" collapsed="false">
      <c r="A295" s="15" t="n">
        <f aca="false">Report!C486</f>
        <v>46198</v>
      </c>
      <c r="B295" s="1" t="str">
        <f aca="false">Report!E486</f>
        <v>LIMA E BARANDA COMERCIO DE PRODUTOS REGI</v>
      </c>
      <c r="C295" s="16" t="n">
        <f aca="false">Report!U486</f>
        <v>199</v>
      </c>
      <c r="D295" s="1" t="str">
        <f aca="false">Report!X486</f>
        <v>NF 31025 ELLEN</v>
      </c>
    </row>
    <row r="296" customFormat="false" ht="12.75" hidden="false" customHeight="true" outlineLevel="0" collapsed="false">
      <c r="A296" s="15" t="n">
        <f aca="false">Report!C487</f>
        <v>46198</v>
      </c>
      <c r="B296" s="1" t="str">
        <f aca="false">Report!E487</f>
        <v>MAXFRI DISTRIUIDORA LTDA</v>
      </c>
      <c r="C296" s="16" t="n">
        <f aca="false">Report!U487</f>
        <v>5018.15</v>
      </c>
      <c r="D296" s="1" t="str">
        <f aca="false">Report!X487</f>
        <v>NF 14505 ELLEN</v>
      </c>
    </row>
    <row r="297" customFormat="false" ht="12.75" hidden="false" customHeight="true" outlineLevel="0" collapsed="false">
      <c r="A297" s="15" t="n">
        <f aca="false">Report!C488</f>
        <v>46198</v>
      </c>
      <c r="B297" s="1" t="str">
        <f aca="false">Report!E488</f>
        <v>R B CARDOSO</v>
      </c>
      <c r="C297" s="16" t="n">
        <f aca="false">Report!U488</f>
        <v>480.78</v>
      </c>
      <c r="D297" s="1" t="str">
        <f aca="false">Report!X488</f>
        <v>NF 721 ELLEN</v>
      </c>
    </row>
    <row r="298" customFormat="false" ht="12.75" hidden="false" customHeight="true" outlineLevel="0" collapsed="false">
      <c r="A298" s="15" t="n">
        <f aca="false">Report!C489</f>
        <v>46198</v>
      </c>
      <c r="B298" s="1" t="str">
        <f aca="false">Report!E489</f>
        <v>ADICSO FABIAN GONZALEZ MONTILLA 70302186</v>
      </c>
      <c r="C298" s="16" t="n">
        <f aca="false">Report!U489</f>
        <v>180</v>
      </c>
      <c r="D298" s="1" t="str">
        <f aca="false">Report!X489</f>
        <v>NF 509 ELLEN</v>
      </c>
    </row>
    <row r="299" customFormat="false" ht="12.75" hidden="false" customHeight="true" outlineLevel="0" collapsed="false">
      <c r="A299" s="15" t="n">
        <f aca="false">Report!C490</f>
        <v>46198</v>
      </c>
      <c r="B299" s="1" t="str">
        <f aca="false">Report!E490</f>
        <v>PANIFICADORA E CONFEITARIA REAL MADRI LTDA</v>
      </c>
      <c r="C299" s="16" t="n">
        <f aca="false">Report!U490</f>
        <v>234.8</v>
      </c>
      <c r="D299" s="1" t="str">
        <f aca="false">Report!X490</f>
        <v>NF 678 ELLEN</v>
      </c>
    </row>
    <row r="300" customFormat="false" ht="12.75" hidden="false" customHeight="true" outlineLevel="0" collapsed="false">
      <c r="A300" s="15" t="n">
        <f aca="false">Report!C491</f>
        <v>46198</v>
      </c>
      <c r="B300" s="1" t="str">
        <f aca="false">Report!E491</f>
        <v>66.356.670 FRANCISCO CARLOS FERNANDES COSTA</v>
      </c>
      <c r="C300" s="16" t="n">
        <f aca="false">Report!U491</f>
        <v>180</v>
      </c>
      <c r="D300" s="1" t="str">
        <f aca="false">Report!X491</f>
        <v>NF 44 COMPRAS-BOLO PG NO P 25/6 ELLEN</v>
      </c>
    </row>
    <row r="301" customFormat="false" ht="12.75" hidden="false" customHeight="true" outlineLevel="0" collapsed="false">
      <c r="A301" s="15" t="n">
        <f aca="false">Report!C494</f>
        <v>46199</v>
      </c>
      <c r="B301" s="1" t="str">
        <f aca="false">Report!E494</f>
        <v>SEM FORNECEDOR</v>
      </c>
      <c r="C301" s="16" t="n">
        <f aca="false">Report!U494</f>
        <v>130</v>
      </c>
      <c r="D301" s="1" t="str">
        <f aca="false">Report!X494</f>
        <v>queijo colaho / valdirlan</v>
      </c>
    </row>
    <row r="302" customFormat="false" ht="12.75" hidden="false" customHeight="true" outlineLevel="0" collapsed="false">
      <c r="A302" s="15" t="n">
        <f aca="false">Report!C495</f>
        <v>46199</v>
      </c>
      <c r="B302" s="1" t="str">
        <f aca="false">Report!E495</f>
        <v>SEM FORNECEDOR</v>
      </c>
      <c r="C302" s="16" t="n">
        <f aca="false">Report!U495</f>
        <v>75</v>
      </c>
      <c r="D302" s="1" t="str">
        <f aca="false">Report!X495</f>
        <v>compras - pipoca doce</v>
      </c>
    </row>
    <row r="303" customFormat="false" ht="12.75" hidden="false" customHeight="true" outlineLevel="0" collapsed="false">
      <c r="A303" s="15" t="n">
        <f aca="false">Report!C499</f>
        <v>46199</v>
      </c>
      <c r="B303" s="1" t="str">
        <f aca="false">Report!E499</f>
        <v>FENNIX BRASIL DISTRIBUIDORA DE PRODUTOS</v>
      </c>
      <c r="C303" s="16" t="n">
        <f aca="false">Report!U499</f>
        <v>392.24</v>
      </c>
      <c r="D303" s="1" t="str">
        <f aca="false">Report!X499</f>
        <v>NF 308379 ELLEN</v>
      </c>
    </row>
    <row r="304" customFormat="false" ht="12.75" hidden="false" customHeight="true" outlineLevel="0" collapsed="false">
      <c r="A304" s="15" t="n">
        <f aca="false">Report!C500</f>
        <v>46199</v>
      </c>
      <c r="B304" s="1" t="str">
        <f aca="false">Report!E500</f>
        <v>FENNIX BRASIL DISTRIBUIDORA DE PRODUTOS</v>
      </c>
      <c r="C304" s="16" t="n">
        <f aca="false">Report!U500</f>
        <v>866.35</v>
      </c>
      <c r="D304" s="1" t="str">
        <f aca="false">Report!X500</f>
        <v>NF 394904 ELLEN</v>
      </c>
    </row>
    <row r="305" customFormat="false" ht="12.75" hidden="false" customHeight="true" outlineLevel="0" collapsed="false">
      <c r="A305" s="15" t="n">
        <f aca="false">Report!C501</f>
        <v>46199</v>
      </c>
      <c r="B305" s="1" t="str">
        <f aca="false">Report!E501</f>
        <v>PIARARA COMERCIO, IMPORTACAO E EXPORTACAO LTDA</v>
      </c>
      <c r="C305" s="16" t="n">
        <f aca="false">Report!U501</f>
        <v>540.3</v>
      </c>
      <c r="D305" s="1" t="str">
        <f aca="false">Report!X501</f>
        <v>NF 193355 ELLEN</v>
      </c>
    </row>
    <row r="306" customFormat="false" ht="12.75" hidden="false" customHeight="true" outlineLevel="0" collapsed="false">
      <c r="A306" s="15" t="n">
        <f aca="false">Report!C502</f>
        <v>46199</v>
      </c>
      <c r="B306" s="1" t="str">
        <f aca="false">Report!E502</f>
        <v>SOUZA CRUZ LTDA.</v>
      </c>
      <c r="C306" s="16" t="n">
        <f aca="false">Report!U502</f>
        <v>3138.67</v>
      </c>
      <c r="D306" s="1" t="str">
        <f aca="false">Report!X502</f>
        <v>NF 563269 ELLEN</v>
      </c>
    </row>
    <row r="307" customFormat="false" ht="12.75" hidden="false" customHeight="true" outlineLevel="0" collapsed="false">
      <c r="A307" s="15" t="n">
        <f aca="false">Report!C503</f>
        <v>46199</v>
      </c>
      <c r="B307" s="1" t="str">
        <f aca="false">Report!E503</f>
        <v>SUPER CANCUN COMERCIO DE PRODUTOS ALIMEN</v>
      </c>
      <c r="C307" s="16" t="n">
        <f aca="false">Report!U503</f>
        <v>482.36</v>
      </c>
      <c r="D307" s="1" t="str">
        <f aca="false">Report!X503</f>
        <v>NF 260896 ELLEN</v>
      </c>
    </row>
    <row r="308" customFormat="false" ht="12.75" hidden="false" customHeight="true" outlineLevel="0" collapsed="false">
      <c r="A308" s="15" t="n">
        <f aca="false">Report!C504</f>
        <v>46199</v>
      </c>
      <c r="B308" s="1" t="str">
        <f aca="false">Report!E504</f>
        <v>BROTHERS  INDUSTRIA DE ALIMENTOS LTDA</v>
      </c>
      <c r="C308" s="16" t="n">
        <f aca="false">Report!U504</f>
        <v>370.84</v>
      </c>
      <c r="D308" s="1" t="str">
        <f aca="false">Report!X504</f>
        <v>NF 1027913 ELLEN</v>
      </c>
    </row>
    <row r="309" customFormat="false" ht="12.75" hidden="false" customHeight="true" outlineLevel="0" collapsed="false">
      <c r="A309" s="15" t="n">
        <f aca="false">Report!C505</f>
        <v>46199</v>
      </c>
      <c r="B309" s="1" t="str">
        <f aca="false">Report!E505</f>
        <v>H. L. DO NASCIMENTO</v>
      </c>
      <c r="C309" s="16" t="n">
        <f aca="false">Report!U505</f>
        <v>306</v>
      </c>
      <c r="D309" s="1" t="str">
        <f aca="false">Report!X505</f>
        <v>NF 5679 ELLEN</v>
      </c>
    </row>
    <row r="310" customFormat="false" ht="12.75" hidden="false" customHeight="true" outlineLevel="0" collapsed="false">
      <c r="A310" s="15" t="n">
        <f aca="false">Report!C506</f>
        <v>46199</v>
      </c>
      <c r="B310" s="1" t="str">
        <f aca="false">Report!E506</f>
        <v>DISTRIBUIDORA LOPES LTDA</v>
      </c>
      <c r="C310" s="16" t="n">
        <f aca="false">Report!U506</f>
        <v>334.45</v>
      </c>
      <c r="D310" s="1" t="str">
        <f aca="false">Report!X506</f>
        <v>NF 1676964 ELLEN</v>
      </c>
    </row>
    <row r="311" customFormat="false" ht="12.75" hidden="false" customHeight="true" outlineLevel="0" collapsed="false">
      <c r="A311" s="15" t="n">
        <f aca="false">Report!C507</f>
        <v>46199</v>
      </c>
      <c r="B311" s="1" t="str">
        <f aca="false">Report!E507</f>
        <v>JAB COMERCIO DE PRODUTOS ALIMENTICIOS LT</v>
      </c>
      <c r="C311" s="16" t="n">
        <f aca="false">Report!U507</f>
        <v>110</v>
      </c>
      <c r="D311" s="1" t="str">
        <f aca="false">Report!X507</f>
        <v>NF 3407 ELLEN</v>
      </c>
    </row>
    <row r="312" customFormat="false" ht="12.75" hidden="false" customHeight="true" outlineLevel="0" collapsed="false">
      <c r="A312" s="15" t="n">
        <f aca="false">Report!C508</f>
        <v>46199</v>
      </c>
      <c r="B312" s="1" t="str">
        <f aca="false">Report!E508</f>
        <v>BRAGA TABACARIA EIRELI ME</v>
      </c>
      <c r="C312" s="16" t="n">
        <f aca="false">Report!U508</f>
        <v>1433.64</v>
      </c>
      <c r="D312" s="1" t="str">
        <f aca="false">Report!X508</f>
        <v>NF 18762 ELLEN</v>
      </c>
    </row>
    <row r="313" customFormat="false" ht="12.75" hidden="false" customHeight="true" outlineLevel="0" collapsed="false">
      <c r="A313" s="15" t="n">
        <f aca="false">Report!C509</f>
        <v>46199</v>
      </c>
      <c r="B313" s="1" t="str">
        <f aca="false">Report!E509</f>
        <v>BRAGA TABACARIA EIRELI ME</v>
      </c>
      <c r="C313" s="16" t="n">
        <f aca="false">Report!U509</f>
        <v>1037.02</v>
      </c>
      <c r="D313" s="1" t="str">
        <f aca="false">Report!X509</f>
        <v>S/NF - COMPRAS-CACHAÇA/CIGARRO/SKRLOF-ELLEN</v>
      </c>
    </row>
    <row r="314" customFormat="false" ht="12.75" hidden="false" customHeight="true" outlineLevel="0" collapsed="false">
      <c r="A314" s="15" t="n">
        <f aca="false">Report!C512</f>
        <v>46199</v>
      </c>
      <c r="B314" s="1" t="str">
        <f aca="false">Report!E512</f>
        <v>NEYLIANE S DE OLIVEIRA &amp; CIA LTDA</v>
      </c>
      <c r="C314" s="16" t="n">
        <f aca="false">Report!U512</f>
        <v>210</v>
      </c>
      <c r="D314" s="1" t="str">
        <f aca="false">Report!X512</f>
        <v>COMPRAS - 15L AÇAI - PG NO P 26/6 - ELLEN</v>
      </c>
    </row>
    <row r="315" customFormat="false" ht="12.75" hidden="false" customHeight="true" outlineLevel="0" collapsed="false">
      <c r="A315" s="15" t="n">
        <f aca="false">Report!C513</f>
        <v>46199</v>
      </c>
      <c r="B315" s="1" t="str">
        <f aca="false">Report!E513</f>
        <v>NEYLIANE S DE OLIVEIRA &amp; CIA LTDA</v>
      </c>
      <c r="C315" s="16" t="n">
        <f aca="false">Report!U513</f>
        <v>1401.82</v>
      </c>
      <c r="D315" s="1" t="str">
        <f aca="false">Report!X513</f>
        <v>FEIRA SR RENATO - PG POTE MO2 - ELLEN</v>
      </c>
    </row>
    <row r="316" customFormat="false" ht="12.75" hidden="false" customHeight="true" outlineLevel="0" collapsed="false">
      <c r="A316" s="15" t="n">
        <f aca="false">Report!C518</f>
        <v>46200</v>
      </c>
      <c r="B316" s="1" t="str">
        <f aca="false">Report!E518</f>
        <v>MARE DISTRIBUIDORA DE BEBIDAS E DE PRODUTOS ALIMENTICIOS LTDA</v>
      </c>
      <c r="C316" s="16" t="n">
        <f aca="false">Report!U518</f>
        <v>1837.1</v>
      </c>
      <c r="D316" s="1" t="str">
        <f aca="false">Report!X518</f>
        <v>NF 1366479 ELLEN</v>
      </c>
    </row>
    <row r="317" customFormat="false" ht="12.75" hidden="false" customHeight="true" outlineLevel="0" collapsed="false">
      <c r="A317" s="15" t="n">
        <f aca="false">Report!C519</f>
        <v>46200</v>
      </c>
      <c r="B317" s="1" t="str">
        <f aca="false">Report!E519</f>
        <v>BRAGA TABACARIA EIRELI ME</v>
      </c>
      <c r="C317" s="16" t="n">
        <f aca="false">Report!U519</f>
        <v>837.48</v>
      </c>
      <c r="D317" s="1" t="str">
        <f aca="false">Report!X519</f>
        <v>NF 18534 ELLEN</v>
      </c>
    </row>
    <row r="318" customFormat="false" ht="12.75" hidden="false" customHeight="true" outlineLevel="0" collapsed="false">
      <c r="A318" s="15" t="n">
        <f aca="false">Report!C520</f>
        <v>46200</v>
      </c>
      <c r="B318" s="1" t="str">
        <f aca="false">Report!E520</f>
        <v>BRASIL NORTE BEBIDAS S/A</v>
      </c>
      <c r="C318" s="16" t="n">
        <f aca="false">Report!U520</f>
        <v>16.61</v>
      </c>
      <c r="D318" s="1" t="str">
        <f aca="false">Report!X520</f>
        <v>NF 1877756 ELLEN</v>
      </c>
    </row>
    <row r="319" customFormat="false" ht="12.75" hidden="false" customHeight="true" outlineLevel="0" collapsed="false">
      <c r="A319" s="15" t="n">
        <f aca="false">Report!C521</f>
        <v>46200</v>
      </c>
      <c r="B319" s="1" t="str">
        <f aca="false">Report!E521</f>
        <v>BRASIL NORTE BEBIDAS S/A</v>
      </c>
      <c r="C319" s="16" t="n">
        <f aca="false">Report!U521</f>
        <v>192.43</v>
      </c>
      <c r="D319" s="1" t="str">
        <f aca="false">Report!X521</f>
        <v>NF 1159468 ELLEN</v>
      </c>
    </row>
    <row r="320" customFormat="false" ht="12.75" hidden="false" customHeight="true" outlineLevel="0" collapsed="false">
      <c r="A320" s="15" t="n">
        <f aca="false">Report!C522</f>
        <v>46200</v>
      </c>
      <c r="B320" s="1" t="str">
        <f aca="false">Report!E522</f>
        <v>BRASIL NORTE BEBIDAS S/A</v>
      </c>
      <c r="C320" s="16" t="n">
        <f aca="false">Report!U522</f>
        <v>544.32</v>
      </c>
      <c r="D320" s="1" t="str">
        <f aca="false">Report!X522</f>
        <v>NF 1159469 ELLEN</v>
      </c>
    </row>
    <row r="321" customFormat="false" ht="12.75" hidden="false" customHeight="true" outlineLevel="0" collapsed="false">
      <c r="A321" s="15" t="n">
        <f aca="false">Report!C523</f>
        <v>46200</v>
      </c>
      <c r="B321" s="1" t="str">
        <f aca="false">Report!E523</f>
        <v>BRASIL NORTE BEBIDAS S/A</v>
      </c>
      <c r="C321" s="16" t="n">
        <f aca="false">Report!U523</f>
        <v>1081.08</v>
      </c>
      <c r="D321" s="1" t="str">
        <f aca="false">Report!X523</f>
        <v>NF 1877757 ELLEN</v>
      </c>
    </row>
    <row r="322" customFormat="false" ht="12.75" hidden="false" customHeight="true" outlineLevel="0" collapsed="false">
      <c r="A322" s="15" t="n">
        <f aca="false">Report!C524</f>
        <v>46200</v>
      </c>
      <c r="B322" s="1" t="str">
        <f aca="false">Report!E524</f>
        <v>SILVA E SANTOS FRIGORIFICO LTDA</v>
      </c>
      <c r="C322" s="16" t="n">
        <f aca="false">Report!U524</f>
        <v>920</v>
      </c>
      <c r="D322" s="1" t="str">
        <f aca="false">Report!X524</f>
        <v>NF 31246 ELLEN</v>
      </c>
    </row>
    <row r="323" customFormat="false" ht="12.75" hidden="false" customHeight="true" outlineLevel="0" collapsed="false">
      <c r="A323" s="15" t="n">
        <f aca="false">Report!C525</f>
        <v>46200</v>
      </c>
      <c r="B323" s="1" t="str">
        <f aca="false">Report!E525</f>
        <v>ADRIANO FEITOSA OLIVEIRA LTDA</v>
      </c>
      <c r="C323" s="16" t="n">
        <f aca="false">Report!U525</f>
        <v>260</v>
      </c>
      <c r="D323" s="1" t="str">
        <f aca="false">Report!X525</f>
        <v>NF 313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1538.7</v>
      </c>
      <c r="D324" s="1" t="str">
        <f aca="false">Report!X526</f>
        <v>NF 31247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H L M PADARIA E CONFEITARIA LTDA</v>
      </c>
      <c r="C325" s="16" t="n">
        <f aca="false">Report!U527</f>
        <v>120</v>
      </c>
      <c r="D325" s="1" t="str">
        <f aca="false">Report!X527</f>
        <v>NF 15 COMPRAS-BOLO PG NO P 27/6 ELLEN</v>
      </c>
    </row>
    <row r="326" customFormat="false" ht="12.75" hidden="false" customHeight="true" outlineLevel="0" collapsed="false">
      <c r="A326" s="15" t="n">
        <f aca="false">Report!C531</f>
        <v>46201</v>
      </c>
      <c r="B326" s="1" t="str">
        <f aca="false">Report!E531</f>
        <v>FUNNY PET DISTRIBUIDORA DE ALIMENTOS PAR</v>
      </c>
      <c r="C326" s="16" t="n">
        <f aca="false">Report!U531</f>
        <v>1589.28</v>
      </c>
      <c r="D326" s="1" t="str">
        <f aca="false">Report!X531</f>
        <v>NF 20499 ELLEN</v>
      </c>
    </row>
    <row r="327" customFormat="false" ht="12.75" hidden="false" customHeight="true" outlineLevel="0" collapsed="false">
      <c r="A327" s="15" t="n">
        <f aca="false">Report!C536</f>
        <v>46202</v>
      </c>
      <c r="B327" s="1" t="str">
        <f aca="false">Report!E536</f>
        <v>L S M COMERCIO DE ALIMENTOS E NAVEGACAO</v>
      </c>
      <c r="C327" s="16" t="n">
        <f aca="false">Report!U536</f>
        <v>1909.5</v>
      </c>
      <c r="D327" s="1" t="str">
        <f aca="false">Report!X536</f>
        <v>NF 303660 ELLEN</v>
      </c>
    </row>
    <row r="328" customFormat="false" ht="12.75" hidden="false" customHeight="true" outlineLevel="0" collapsed="false">
      <c r="A328" s="15" t="n">
        <f aca="false">Report!C537</f>
        <v>46202</v>
      </c>
      <c r="B328" s="1" t="str">
        <f aca="false">Report!E537</f>
        <v>SOUZA CRUZ LTDA.</v>
      </c>
      <c r="C328" s="16" t="n">
        <f aca="false">Report!U537</f>
        <v>5403.15</v>
      </c>
      <c r="D328" s="1" t="str">
        <f aca="false">Report!X537</f>
        <v>NF 562635 ELLEN</v>
      </c>
    </row>
    <row r="329" customFormat="false" ht="12.75" hidden="false" customHeight="true" outlineLevel="0" collapsed="false">
      <c r="A329" s="15" t="n">
        <f aca="false">Report!C538</f>
        <v>46202</v>
      </c>
      <c r="B329" s="1" t="str">
        <f aca="false">Report!E538</f>
        <v>NSB COMERCIO ATACADISTA E VAREJISTA DE P</v>
      </c>
      <c r="C329" s="16" t="n">
        <f aca="false">Report!U538</f>
        <v>383.24</v>
      </c>
      <c r="D329" s="1" t="str">
        <f aca="false">Report!X538</f>
        <v>NF 7725 ELLEN</v>
      </c>
    </row>
    <row r="330" customFormat="false" ht="12.75" hidden="false" customHeight="true" outlineLevel="0" collapsed="false">
      <c r="A330" s="15" t="n">
        <f aca="false">Report!C539</f>
        <v>46202</v>
      </c>
      <c r="B330" s="1" t="str">
        <f aca="false">Report!E539</f>
        <v>ADRIANA DISTRIBUIDORA DE PRODUTOS ALIMEN</v>
      </c>
      <c r="C330" s="16" t="n">
        <f aca="false">Report!U539</f>
        <v>791.32</v>
      </c>
      <c r="D330" s="1" t="str">
        <f aca="false">Report!X539</f>
        <v>NF 878392 ELLEN</v>
      </c>
    </row>
    <row r="331" customFormat="false" ht="12.75" hidden="false" customHeight="true" outlineLevel="0" collapsed="false">
      <c r="A331" s="15" t="n">
        <f aca="false">Report!C540</f>
        <v>46202</v>
      </c>
      <c r="B331" s="1" t="str">
        <f aca="false">Report!E540</f>
        <v>NESTLÉ BRASIL LTDA.</v>
      </c>
      <c r="C331" s="16" t="n">
        <f aca="false">Report!U540</f>
        <v>1537.8</v>
      </c>
      <c r="D331" s="1" t="str">
        <f aca="false">Report!X540</f>
        <v>NF 1416973 ELLEN</v>
      </c>
    </row>
    <row r="332" customFormat="false" ht="12.75" hidden="false" customHeight="true" outlineLevel="0" collapsed="false">
      <c r="A332" s="15" t="n">
        <f aca="false">Report!C541</f>
        <v>46202</v>
      </c>
      <c r="B332" s="1" t="str">
        <f aca="false">Report!E541</f>
        <v>DUNORTE DISTRIBUIDORA DE PRODUTOS DE CONSUMO LTDA</v>
      </c>
      <c r="C332" s="16" t="n">
        <f aca="false">Report!U541</f>
        <v>641.14</v>
      </c>
      <c r="D332" s="1" t="str">
        <f aca="false">Report!X541</f>
        <v>NF 3202460 ELLEN</v>
      </c>
    </row>
    <row r="333" customFormat="false" ht="12.75" hidden="false" customHeight="true" outlineLevel="0" collapsed="false">
      <c r="A333" s="15" t="n">
        <f aca="false">Report!C542</f>
        <v>46202</v>
      </c>
      <c r="B333" s="1" t="str">
        <f aca="false">Report!E542</f>
        <v>T. M. L. DA SILVA LTDA</v>
      </c>
      <c r="C333" s="16" t="n">
        <f aca="false">Report!U542</f>
        <v>298.83</v>
      </c>
      <c r="D333" s="1" t="str">
        <f aca="false">Report!X542</f>
        <v>NF 15043 ELLEN</v>
      </c>
    </row>
    <row r="334" customFormat="false" ht="12.75" hidden="false" customHeight="true" outlineLevel="0" collapsed="false">
      <c r="A334" s="15" t="n">
        <f aca="false">Report!C543</f>
        <v>46202</v>
      </c>
      <c r="B334" s="1" t="str">
        <f aca="false">Report!E543</f>
        <v>FENNIX BRASIL DISTRIBUIDORA DE PRODUTOS</v>
      </c>
      <c r="C334" s="16" t="n">
        <f aca="false">Report!U543</f>
        <v>675.34</v>
      </c>
      <c r="D334" s="1" t="n">
        <f aca="false">Report!X543</f>
        <v>0</v>
      </c>
    </row>
    <row r="335" customFormat="false" ht="12.75" hidden="false" customHeight="true" outlineLevel="0" collapsed="false">
      <c r="A335" s="15" t="n">
        <f aca="false">Report!C544</f>
        <v>46202</v>
      </c>
      <c r="B335" s="1" t="str">
        <f aca="false">Report!E544</f>
        <v>SAO JOSE COMERCIO DE LATICINIOS E FRIOS</v>
      </c>
      <c r="C335" s="16" t="n">
        <f aca="false">Report!U544</f>
        <v>454.65</v>
      </c>
      <c r="D335" s="1" t="str">
        <f aca="false">Report!X544</f>
        <v>NF 3457 ELLEN</v>
      </c>
    </row>
    <row r="336" customFormat="false" ht="12.75" hidden="false" customHeight="true" outlineLevel="0" collapsed="false">
      <c r="A336" s="15" t="n">
        <f aca="false">Report!C545</f>
        <v>46202</v>
      </c>
      <c r="B336" s="1" t="str">
        <f aca="false">Report!E545</f>
        <v>CRBS S/A</v>
      </c>
      <c r="C336" s="16" t="n">
        <f aca="false">Report!U545</f>
        <v>1062.39</v>
      </c>
      <c r="D336" s="1" t="str">
        <f aca="false">Report!X545</f>
        <v>NF 869753 ELLEN</v>
      </c>
    </row>
    <row r="337" customFormat="false" ht="12.75" hidden="false" customHeight="true" outlineLevel="0" collapsed="false">
      <c r="A337" s="15" t="n">
        <f aca="false">Report!C546</f>
        <v>46202</v>
      </c>
      <c r="B337" s="1" t="str">
        <f aca="false">Report!E546</f>
        <v>CRBS S/A</v>
      </c>
      <c r="C337" s="16" t="n">
        <f aca="false">Report!U546</f>
        <v>1.55</v>
      </c>
      <c r="D337" s="1" t="str">
        <f aca="false">Report!X546</f>
        <v>NF 869753 REF TARIFA AMBEV - ELLEN</v>
      </c>
    </row>
    <row r="338" customFormat="false" ht="12.75" hidden="false" customHeight="true" outlineLevel="0" collapsed="false">
      <c r="A338" s="15" t="n">
        <f aca="false">Report!C547</f>
        <v>46202</v>
      </c>
      <c r="B338" s="1" t="str">
        <f aca="false">Report!E547</f>
        <v>NOVA FRIOS COMERCIO ATACADISTA DE LATICINIOS LTDA</v>
      </c>
      <c r="C338" s="16" t="n">
        <f aca="false">Report!U547</f>
        <v>162.56</v>
      </c>
      <c r="D338" s="1" t="str">
        <f aca="false">Report!X547</f>
        <v>NF 3858 ELLEN</v>
      </c>
    </row>
    <row r="339" customFormat="false" ht="12.75" hidden="false" customHeight="true" outlineLevel="0" collapsed="false">
      <c r="A339" s="15" t="n">
        <f aca="false">Report!C548</f>
        <v>46202</v>
      </c>
      <c r="B339" s="1" t="str">
        <f aca="false">Report!E548</f>
        <v>PANIFICADORA E CONFEITARIA REAL MADRI LTDA</v>
      </c>
      <c r="C339" s="16" t="n">
        <f aca="false">Report!U548</f>
        <v>307.2</v>
      </c>
      <c r="D339" s="1" t="str">
        <f aca="false">Report!X548</f>
        <v>NF 679 ELLEN</v>
      </c>
    </row>
    <row r="340" customFormat="false" ht="12.75" hidden="false" customHeight="true" outlineLevel="0" collapsed="false">
      <c r="A340" s="15" t="n">
        <f aca="false">Report!C549</f>
        <v>46202</v>
      </c>
      <c r="B340" s="1" t="str">
        <f aca="false">Report!E549</f>
        <v>J W N DOS SANTOS</v>
      </c>
      <c r="C340" s="16" t="n">
        <f aca="false">Report!U549</f>
        <v>212</v>
      </c>
      <c r="D340" s="1" t="str">
        <f aca="false">Report!X549</f>
        <v>NF 305 ELLEN</v>
      </c>
    </row>
    <row r="341" customFormat="false" ht="12.75" hidden="false" customHeight="true" outlineLevel="0" collapsed="false">
      <c r="A341" s="15" t="n">
        <f aca="false">Report!C550</f>
        <v>46202</v>
      </c>
      <c r="B341" s="1" t="str">
        <f aca="false">Report!E550</f>
        <v>NEYLIANE S DE OLIVEIRA &amp; CIA LTDA</v>
      </c>
      <c r="C341" s="16" t="n">
        <f aca="false">Report!U550</f>
        <v>210</v>
      </c>
      <c r="D341" s="1" t="str">
        <f aca="false">Report!X550</f>
        <v>COMPRAS - 15L DE AÇAI - PG NO P 29/6/26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SEM FORNECEDOR</v>
      </c>
      <c r="C342" s="16" t="n">
        <f aca="false">Report!U553</f>
        <v>72</v>
      </c>
      <c r="D342" s="1" t="str">
        <f aca="false">Report!X553</f>
        <v>4 cxs de brigadeiro/jose castro</v>
      </c>
    </row>
    <row r="343" customFormat="false" ht="12.75" hidden="false" customHeight="true" outlineLevel="0" collapsed="false">
      <c r="A343" s="15" t="n">
        <f aca="false">Report!C555</f>
        <v>46203</v>
      </c>
      <c r="B343" s="1" t="str">
        <f aca="false">Report!E555</f>
        <v>SEM FORNECEDOR</v>
      </c>
      <c r="C343" s="16" t="n">
        <f aca="false">Report!U555</f>
        <v>90</v>
      </c>
      <c r="D343" s="1" t="str">
        <f aca="false">Report!X555</f>
        <v>compras castanha de caju</v>
      </c>
    </row>
    <row r="344" customFormat="false" ht="12.75" hidden="false" customHeight="true" outlineLevel="0" collapsed="false">
      <c r="A344" s="15" t="n">
        <f aca="false">Report!C559</f>
        <v>46203</v>
      </c>
      <c r="B344" s="1" t="str">
        <f aca="false">Report!E559</f>
        <v>BF COMERCIO DE ALIMENTOS REPRESENTACAO L</v>
      </c>
      <c r="C344" s="16" t="n">
        <f aca="false">Report!U559</f>
        <v>303.19</v>
      </c>
      <c r="D344" s="1" t="str">
        <f aca="false">Report!X559</f>
        <v>NF 20868 ELLEN</v>
      </c>
    </row>
    <row r="345" customFormat="false" ht="12.75" hidden="false" customHeight="true" outlineLevel="0" collapsed="false">
      <c r="A345" s="15" t="n">
        <f aca="false">Report!C560</f>
        <v>46203</v>
      </c>
      <c r="B345" s="1" t="str">
        <f aca="false">Report!E560</f>
        <v>BONNA VITTA INDUSTRIA E COMERCIO LTDA.</v>
      </c>
      <c r="C345" s="16" t="n">
        <f aca="false">Report!U560</f>
        <v>642.4</v>
      </c>
      <c r="D345" s="1" t="str">
        <f aca="false">Report!X560</f>
        <v>NF 518105 ELLEN</v>
      </c>
    </row>
    <row r="346" customFormat="false" ht="12.75" hidden="false" customHeight="true" outlineLevel="0" collapsed="false">
      <c r="A346" s="15" t="n">
        <f aca="false">Report!C561</f>
        <v>46203</v>
      </c>
      <c r="B346" s="1" t="str">
        <f aca="false">Report!E561</f>
        <v>INNOVAR DISTRIBUIDORA DE COSMETICOS E MEDICAMENTOS LTDA</v>
      </c>
      <c r="C346" s="16" t="n">
        <f aca="false">Report!U561</f>
        <v>360.24</v>
      </c>
      <c r="D346" s="1" t="str">
        <f aca="false">Report!X561</f>
        <v>NF 102727 ELLEN</v>
      </c>
    </row>
    <row r="347" customFormat="false" ht="12.75" hidden="false" customHeight="true" outlineLevel="0" collapsed="false">
      <c r="A347" s="15" t="n">
        <f aca="false">Report!C562</f>
        <v>46203</v>
      </c>
      <c r="B347" s="1" t="str">
        <f aca="false">Report!E562</f>
        <v>BRASIL NORTE BEBIDAS S/A</v>
      </c>
      <c r="C347" s="16" t="n">
        <f aca="false">Report!U562</f>
        <v>203.42</v>
      </c>
      <c r="D347" s="1" t="str">
        <f aca="false">Report!X562</f>
        <v>NF 1161723 ELLEN</v>
      </c>
    </row>
    <row r="348" customFormat="false" ht="12.75" hidden="false" customHeight="true" outlineLevel="0" collapsed="false">
      <c r="A348" s="15" t="n">
        <f aca="false">Report!C563</f>
        <v>46203</v>
      </c>
      <c r="B348" s="1" t="str">
        <f aca="false">Report!E563</f>
        <v>BRASIL NORTE BEBIDAS S/A</v>
      </c>
      <c r="C348" s="16" t="n">
        <f aca="false">Report!U563</f>
        <v>639.86</v>
      </c>
      <c r="D348" s="1" t="str">
        <f aca="false">Report!X563</f>
        <v>NF 1162362 ELLEN</v>
      </c>
    </row>
    <row r="349" customFormat="false" ht="12.75" hidden="false" customHeight="true" outlineLevel="0" collapsed="false">
      <c r="A349" s="15" t="n">
        <f aca="false">Report!C564</f>
        <v>46203</v>
      </c>
      <c r="B349" s="1" t="str">
        <f aca="false">Report!E564</f>
        <v>BRASIL NORTE BEBIDAS S/A</v>
      </c>
      <c r="C349" s="16" t="n">
        <f aca="false">Report!U564</f>
        <v>2177.76</v>
      </c>
      <c r="D349" s="1" t="str">
        <f aca="false">Report!X564</f>
        <v>NF 1880950 ELLEN</v>
      </c>
    </row>
    <row r="350" customFormat="false" ht="12.75" hidden="false" customHeight="true" outlineLevel="0" collapsed="false">
      <c r="A350" s="15" t="n">
        <f aca="false">Report!C565</f>
        <v>46203</v>
      </c>
      <c r="B350" s="1" t="str">
        <f aca="false">Report!E565</f>
        <v>BRASIL NORTE BEBIDAS S/A</v>
      </c>
      <c r="C350" s="16" t="n">
        <f aca="false">Report!U565</f>
        <v>1014.01</v>
      </c>
      <c r="D350" s="1" t="str">
        <f aca="false">Report!X565</f>
        <v>NF 1161721 ELLEN</v>
      </c>
    </row>
    <row r="351" customFormat="false" ht="12.75" hidden="false" customHeight="true" outlineLevel="0" collapsed="false">
      <c r="A351" s="15" t="n">
        <f aca="false">Report!C566</f>
        <v>46203</v>
      </c>
      <c r="B351" s="1" t="str">
        <f aca="false">Report!E566</f>
        <v>ORIENTE COM. ATACADISTA E REPRES. LTDA</v>
      </c>
      <c r="C351" s="16" t="n">
        <f aca="false">Report!U566</f>
        <v>1834</v>
      </c>
      <c r="D351" s="1" t="str">
        <f aca="false">Report!X566</f>
        <v>NF 1773 ELLEN</v>
      </c>
    </row>
    <row r="352" customFormat="false" ht="12.75" hidden="false" customHeight="true" outlineLevel="0" collapsed="false">
      <c r="A352" s="15" t="n">
        <f aca="false">Report!C567</f>
        <v>46203</v>
      </c>
      <c r="B352" s="1" t="str">
        <f aca="false">Report!E567</f>
        <v>NATUREZA COMERCIO DE DESCARTAVEIS LTDA</v>
      </c>
      <c r="C352" s="16" t="n">
        <f aca="false">Report!U567</f>
        <v>212.4</v>
      </c>
      <c r="D352" s="1" t="str">
        <f aca="false">Report!X567</f>
        <v>NF 27994 ELLEN</v>
      </c>
    </row>
    <row r="353" customFormat="false" ht="12.75" hidden="false" customHeight="true" outlineLevel="0" collapsed="false">
      <c r="A353" s="15" t="n">
        <f aca="false">Report!C568</f>
        <v>46203</v>
      </c>
      <c r="B353" s="1" t="str">
        <f aca="false">Report!E568</f>
        <v>EDSON AGUIAR DE SOUZA</v>
      </c>
      <c r="C353" s="16" t="n">
        <f aca="false">Report!U568</f>
        <v>190.5</v>
      </c>
      <c r="D353" s="1" t="str">
        <f aca="false">Report!X568</f>
        <v>COMPRAS - CHEIRO-VERDE - ELLEN</v>
      </c>
    </row>
    <row r="354" customFormat="false" ht="12.75" hidden="false" customHeight="true" outlineLevel="0" collapsed="false">
      <c r="A354" s="15" t="n">
        <f aca="false">Report!C569</f>
        <v>46203</v>
      </c>
      <c r="B354" s="1" t="str">
        <f aca="false">Report!E569</f>
        <v>NATUREZA COMERCIO DE DESCARTAVEIS LTDA</v>
      </c>
      <c r="C354" s="16" t="n">
        <f aca="false">Report!U569</f>
        <v>326.83</v>
      </c>
      <c r="D354" s="1" t="str">
        <f aca="false">Report!X569</f>
        <v>NF 729265 ELLEN</v>
      </c>
    </row>
    <row r="355" customFormat="false" ht="12.75" hidden="false" customHeight="true" outlineLevel="0" collapsed="false">
      <c r="A355" s="15" t="n">
        <f aca="false">Report!C570</f>
        <v>46203</v>
      </c>
      <c r="B355" s="1" t="str">
        <f aca="false">Report!E570</f>
        <v>EDSON AGUIAR DE SOUZA</v>
      </c>
      <c r="C355" s="16" t="n">
        <f aca="false">Report!U570</f>
        <v>183</v>
      </c>
      <c r="D355" s="1" t="str">
        <f aca="false">Report!X570</f>
        <v>COMPRAS - CHEIRO-VERDE - ELLEN</v>
      </c>
    </row>
    <row r="356" customFormat="false" ht="12.75" hidden="false" customHeight="true" outlineLevel="0" collapsed="false">
      <c r="A356" s="15" t="n">
        <f aca="false">Report!C571</f>
        <v>46203</v>
      </c>
      <c r="B356" s="1" t="str">
        <f aca="false">Report!E571</f>
        <v>EDSON AGUIAR DE SOUZA</v>
      </c>
      <c r="C356" s="16" t="n">
        <f aca="false">Report!U571</f>
        <v>105</v>
      </c>
      <c r="D356" s="1" t="str">
        <f aca="false">Report!X571</f>
        <v>COMPRAS - CHEIRO-VERDE - ELLEN</v>
      </c>
    </row>
    <row r="357" customFormat="false" ht="12.75" hidden="false" customHeight="true" outlineLevel="0" collapsed="false">
      <c r="A357" s="15" t="n">
        <f aca="false">Report!C572</f>
        <v>46203</v>
      </c>
      <c r="B357" s="1" t="str">
        <f aca="false">Report!E572</f>
        <v>EDSON AGUIAR DE SOUZA</v>
      </c>
      <c r="C357" s="16" t="n">
        <f aca="false">Report!U572</f>
        <v>97</v>
      </c>
      <c r="D357" s="1" t="str">
        <f aca="false">Report!X572</f>
        <v>COMPRAS - CHEIRO-VERDE - ELLEN</v>
      </c>
    </row>
    <row r="358" customFormat="false" ht="12.75" hidden="false" customHeight="true" outlineLevel="0" collapsed="false">
      <c r="A358" s="15" t="n">
        <f aca="false">Report!C573</f>
        <v>46203</v>
      </c>
      <c r="B358" s="1" t="str">
        <f aca="false">Report!E573</f>
        <v>EDSON AGUIAR DE SOUZA</v>
      </c>
      <c r="C358" s="16" t="n">
        <f aca="false">Report!U573</f>
        <v>141</v>
      </c>
      <c r="D358" s="1" t="str">
        <f aca="false">Report!X573</f>
        <v>COMPRAS - CHEIRO-VERDE - ELLEN</v>
      </c>
    </row>
    <row r="359" customFormat="false" ht="12.75" hidden="false" customHeight="true" outlineLevel="0" collapsed="false">
      <c r="A359" s="15" t="n">
        <f aca="false">Report!C574</f>
        <v>46203</v>
      </c>
      <c r="B359" s="1" t="str">
        <f aca="false">Report!E574</f>
        <v>I. P. DIAS LTDA</v>
      </c>
      <c r="C359" s="16" t="n">
        <f aca="false">Report!U574</f>
        <v>338.79</v>
      </c>
      <c r="D359" s="1" t="str">
        <f aca="false">Report!X574</f>
        <v>NF 847 ELLEN</v>
      </c>
    </row>
    <row r="360" customFormat="false" ht="12.75" hidden="false" customHeight="true" outlineLevel="0" collapsed="false">
      <c r="A360" s="15" t="n">
        <f aca="false">Report!C575</f>
        <v>46203</v>
      </c>
      <c r="B360" s="1" t="str">
        <f aca="false">Report!E575</f>
        <v>E. D. SENA &amp; CIA LTDA</v>
      </c>
      <c r="C360" s="16" t="n">
        <f aca="false">Report!U575</f>
        <v>531.18</v>
      </c>
      <c r="D360" s="1" t="str">
        <f aca="false">Report!X575</f>
        <v>NF 9495 ELLEN</v>
      </c>
    </row>
    <row r="361" customFormat="false" ht="12.75" hidden="false" customHeight="true" outlineLevel="0" collapsed="false">
      <c r="A361" s="15" t="n">
        <f aca="false">Report!C576</f>
        <v>46203</v>
      </c>
      <c r="B361" s="1" t="str">
        <f aca="false">Report!E576</f>
        <v>EDSON AGUIAR DE SOUZA</v>
      </c>
      <c r="C361" s="16" t="n">
        <f aca="false">Report!U576</f>
        <v>54</v>
      </c>
      <c r="D361" s="1" t="str">
        <f aca="false">Report!X576</f>
        <v>COMPRAS - CHEIRO-VERDE - ELLEN</v>
      </c>
    </row>
    <row r="362" customFormat="false" ht="12.75" hidden="false" customHeight="true" outlineLevel="0" collapsed="false">
      <c r="A362" s="15" t="n">
        <f aca="false">Report!C577</f>
        <v>46203</v>
      </c>
      <c r="B362" s="1" t="str">
        <f aca="false">Report!E577</f>
        <v>ADRIANO FEITOSA OLIVEIRA LTDA</v>
      </c>
      <c r="C362" s="16" t="n">
        <f aca="false">Report!U577</f>
        <v>899.95</v>
      </c>
      <c r="D362" s="1" t="str">
        <f aca="false">Report!X577</f>
        <v>NF 316 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ADICSO FABIAN GONZALEZ MONTILLA 70302186</v>
      </c>
      <c r="C363" s="16" t="n">
        <f aca="false">Report!U578</f>
        <v>180</v>
      </c>
      <c r="D363" s="1" t="str">
        <f aca="false">Report!X578</f>
        <v>NF 513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EDSON AGUIAR DE SOUZA</v>
      </c>
      <c r="C364" s="16" t="n">
        <f aca="false">Report!U579</f>
        <v>115.5</v>
      </c>
      <c r="D364" s="1" t="str">
        <f aca="false">Report!X579</f>
        <v>COMPRAS - CHEIRO-VERDE -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EDSON AGUIAR DE SOUZA</v>
      </c>
      <c r="C365" s="16" t="n">
        <f aca="false">Report!U580</f>
        <v>130</v>
      </c>
      <c r="D365" s="1" t="str">
        <f aca="false">Report!X580</f>
        <v>COMPRAS - CHEIRO-VERDE -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NEYLIANE S DE OLIVEIRA &amp; CIA LTDA</v>
      </c>
      <c r="C366" s="16" t="n">
        <f aca="false">Report!U581</f>
        <v>1748.86</v>
      </c>
      <c r="D366" s="1" t="str">
        <f aca="false">Report!X581</f>
        <v>FEIRA SR RENATO- PG P LJ1 -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FEIRA</v>
      </c>
      <c r="C367" s="16" t="n">
        <f aca="false">Report!U582</f>
        <v>390</v>
      </c>
      <c r="D367" s="1" t="str">
        <f aca="false">Report!X582</f>
        <v>FEIRA SR RENATO-PG P LJ1-ALHO/MACA-SOMAR C NF2517-ELLEN</v>
      </c>
    </row>
    <row r="368" customFormat="false" ht="12.75" hidden="false" customHeight="true" outlineLevel="0" collapsed="false">
      <c r="A368" s="15" t="n">
        <f aca="false">Report!C585</f>
        <v>46203</v>
      </c>
      <c r="B368" s="1" t="str">
        <f aca="false">Report!E585</f>
        <v>H L M PADARIA E CONFEITARIA LTDA</v>
      </c>
      <c r="C368" s="16" t="n">
        <f aca="false">Report!U585</f>
        <v>140</v>
      </c>
      <c r="D368" s="1" t="str">
        <f aca="false">Report!X585</f>
        <v>NF 16 COMPRAS-BOLO PG NO P 30/6 ELLEN</v>
      </c>
    </row>
    <row r="369" customFormat="false" ht="12.75" hidden="false" customHeight="true" outlineLevel="0" collapsed="false">
      <c r="A369" s="15" t="n">
        <f aca="false">Report!C589</f>
        <v>46203</v>
      </c>
      <c r="B369" s="1" t="str">
        <f aca="false">Report!E589</f>
        <v>COMPRAS NA PORTA AVULSO</v>
      </c>
      <c r="C369" s="16" t="n">
        <f aca="false">Report!U589</f>
        <v>961</v>
      </c>
      <c r="D369" s="1" t="str">
        <f aca="false">Report!X589</f>
        <v>COMPRAS NA PORTA S/N 06/26 -KEILA</v>
      </c>
    </row>
    <row r="370" customFormat="false" ht="12.75" hidden="false" customHeight="true" outlineLevel="0" collapsed="false">
      <c r="A370" s="15" t="n">
        <f aca="false">Report!C590</f>
        <v>46204</v>
      </c>
      <c r="B370" s="1" t="str">
        <f aca="false">Report!E590</f>
        <v>SEM FORNECEDOR</v>
      </c>
      <c r="C370" s="16" t="n">
        <f aca="false">Report!U590</f>
        <v>60</v>
      </c>
      <c r="D370" s="1" t="str">
        <f aca="false">Report!X590</f>
        <v>pipoca gourmet/pop gio</v>
      </c>
    </row>
    <row r="371" customFormat="false" ht="12.75" hidden="false" customHeight="true" outlineLevel="0" collapsed="false">
      <c r="A371" s="15" t="n">
        <f aca="false">Report!C599</f>
        <v>46204</v>
      </c>
      <c r="B371" s="1" t="str">
        <f aca="false">Report!E599</f>
        <v>FALCAO INDUSTRIA DE ALIMENTOS LTDA</v>
      </c>
      <c r="C371" s="16" t="n">
        <f aca="false">Report!U599</f>
        <v>922.07</v>
      </c>
      <c r="D371" s="1" t="str">
        <f aca="false">Report!X599</f>
        <v>NF 34450 ELLEN</v>
      </c>
    </row>
    <row r="372" customFormat="false" ht="12.75" hidden="false" customHeight="true" outlineLevel="0" collapsed="false">
      <c r="A372" s="15" t="n">
        <f aca="false">Report!C600</f>
        <v>46204</v>
      </c>
      <c r="B372" s="1" t="str">
        <f aca="false">Report!E600</f>
        <v>FALCAO INDUSTRIA DE ALIMENTOS LTDA</v>
      </c>
      <c r="C372" s="16" t="n">
        <f aca="false">Report!U600</f>
        <v>550.99</v>
      </c>
      <c r="D372" s="1" t="str">
        <f aca="false">Report!X600</f>
        <v>NF 30199 ELLEN</v>
      </c>
    </row>
    <row r="373" customFormat="false" ht="12.75" hidden="false" customHeight="true" outlineLevel="0" collapsed="false">
      <c r="A373" s="15" t="n">
        <f aca="false">Report!C601</f>
        <v>46204</v>
      </c>
      <c r="B373" s="1" t="str">
        <f aca="false">Report!E601</f>
        <v>BRF S A</v>
      </c>
      <c r="C373" s="16" t="n">
        <f aca="false">Report!U601</f>
        <v>1104.14</v>
      </c>
      <c r="D373" s="1" t="str">
        <f aca="false">Report!X601</f>
        <v>NF 1595886 ELLEN</v>
      </c>
    </row>
    <row r="374" customFormat="false" ht="12.75" hidden="false" customHeight="true" outlineLevel="0" collapsed="false">
      <c r="A374" s="15" t="n">
        <f aca="false">Report!C602</f>
        <v>46204</v>
      </c>
      <c r="B374" s="1" t="str">
        <f aca="false">Report!E602</f>
        <v>ADRIANA DISTRIBUIDORA DE PRODUTOS ALIMEN</v>
      </c>
      <c r="C374" s="16" t="n">
        <f aca="false">Report!U602</f>
        <v>589.08</v>
      </c>
      <c r="D374" s="1" t="str">
        <f aca="false">Report!X602</f>
        <v>NF 878758 ELLEN</v>
      </c>
    </row>
    <row r="375" customFormat="false" ht="12.75" hidden="false" customHeight="true" outlineLevel="0" collapsed="false">
      <c r="A375" s="15" t="n">
        <f aca="false">Report!C603</f>
        <v>46204</v>
      </c>
      <c r="B375" s="1" t="str">
        <f aca="false">Report!E603</f>
        <v>OESA COMERCIO E REPRESENTACOES S/A</v>
      </c>
      <c r="C375" s="16" t="n">
        <f aca="false">Report!U603</f>
        <v>61.57</v>
      </c>
      <c r="D375" s="1" t="str">
        <f aca="false">Report!X603</f>
        <v>NF 416678 ELLEN</v>
      </c>
    </row>
    <row r="376" customFormat="false" ht="12.75" hidden="false" customHeight="true" outlineLevel="0" collapsed="false">
      <c r="A376" s="15" t="n">
        <f aca="false">Report!C604</f>
        <v>46204</v>
      </c>
      <c r="B376" s="1" t="str">
        <f aca="false">Report!E604</f>
        <v>FALCAO INDUSTRIA DE ALIMENTOS LTDA</v>
      </c>
      <c r="C376" s="16" t="n">
        <f aca="false">Report!U604</f>
        <v>551.88</v>
      </c>
      <c r="D376" s="1" t="str">
        <f aca="false">Report!X604</f>
        <v>NF 30415 ELLEN</v>
      </c>
    </row>
    <row r="377" customFormat="false" ht="12.75" hidden="false" customHeight="true" outlineLevel="0" collapsed="false">
      <c r="A377" s="15" t="n">
        <f aca="false">Report!C605</f>
        <v>46204</v>
      </c>
      <c r="B377" s="1" t="str">
        <f aca="false">Report!E605</f>
        <v>TRES CORACOES ALIMENTOS S.A.</v>
      </c>
      <c r="C377" s="16" t="n">
        <f aca="false">Report!U605</f>
        <v>877.26</v>
      </c>
      <c r="D377" s="1" t="str">
        <f aca="false">Report!X605</f>
        <v>NF 346452 ELLEN</v>
      </c>
    </row>
    <row r="378" customFormat="false" ht="12.75" hidden="false" customHeight="true" outlineLevel="0" collapsed="false">
      <c r="A378" s="15" t="n">
        <f aca="false">Report!C609</f>
        <v>46204</v>
      </c>
      <c r="B378" s="1" t="str">
        <f aca="false">Report!E609</f>
        <v>BRF S A</v>
      </c>
      <c r="C378" s="16" t="n">
        <f aca="false">Report!U609</f>
        <v>671.16</v>
      </c>
      <c r="D378" s="1" t="str">
        <f aca="false">Report!X609</f>
        <v>NF 1598763 ELLEN</v>
      </c>
    </row>
    <row r="379" customFormat="false" ht="12.75" hidden="false" customHeight="true" outlineLevel="0" collapsed="false">
      <c r="A379" s="15" t="n">
        <f aca="false">Report!C611</f>
        <v>46204</v>
      </c>
      <c r="B379" s="1" t="str">
        <f aca="false">Report!E611</f>
        <v>LINU LOJAS DE VARIEDADES LTDA</v>
      </c>
      <c r="C379" s="16" t="n">
        <f aca="false">Report!U611</f>
        <v>2913</v>
      </c>
      <c r="D379" s="1" t="str">
        <f aca="false">Report!X611</f>
        <v>NF 596 CARTÃO DIA 1 - AV -ELLEN</v>
      </c>
    </row>
    <row r="380" customFormat="false" ht="12.75" hidden="false" customHeight="true" outlineLevel="0" collapsed="false">
      <c r="A380" s="15" t="n">
        <f aca="false">Report!C612</f>
        <v>46204</v>
      </c>
      <c r="B380" s="1" t="str">
        <f aca="false">Report!E612</f>
        <v>A. CORREA JUNIOR</v>
      </c>
      <c r="C380" s="16" t="n">
        <f aca="false">Report!U612</f>
        <v>1290.17</v>
      </c>
      <c r="D380" s="1" t="str">
        <f aca="false">Report!X612</f>
        <v>NF 1829 CARTÃO DIA 1 PARC 1/3 - ELLEN</v>
      </c>
    </row>
    <row r="381" customFormat="false" ht="12.75" hidden="false" customHeight="true" outlineLevel="0" collapsed="false">
      <c r="A381" s="15" t="n">
        <f aca="false">Report!C613</f>
        <v>46204</v>
      </c>
      <c r="B381" s="1" t="str">
        <f aca="false">Report!E613</f>
        <v>SHMILY COMERCIO DE ARTIGOS DO VESTUARIO</v>
      </c>
      <c r="C381" s="16" t="n">
        <f aca="false">Report!U613</f>
        <v>1377</v>
      </c>
      <c r="D381" s="1" t="str">
        <f aca="false">Report!X613</f>
        <v>NF 420 CARTÃO DIA - AV - ELLEN</v>
      </c>
    </row>
    <row r="382" customFormat="false" ht="12.75" hidden="false" customHeight="true" outlineLevel="0" collapsed="false">
      <c r="A382" s="15" t="n">
        <f aca="false">Report!C614</f>
        <v>46204</v>
      </c>
      <c r="B382" s="1" t="str">
        <f aca="false">Report!E614</f>
        <v>XF 10 LOJA DE VARIEDADES LTDA</v>
      </c>
      <c r="C382" s="16" t="n">
        <f aca="false">Report!U614</f>
        <v>683.06</v>
      </c>
      <c r="D382" s="1" t="str">
        <f aca="false">Report!X614</f>
        <v>NF 1006 CARTÃO DIA 1 PARC 1/2 - ELLEN</v>
      </c>
    </row>
    <row r="383" customFormat="false" ht="12.75" hidden="false" customHeight="true" outlineLevel="0" collapsed="false">
      <c r="A383" s="15" t="n">
        <f aca="false">Report!C615</f>
        <v>46204</v>
      </c>
      <c r="B383" s="1" t="str">
        <f aca="false">Report!E615</f>
        <v>ILTON DA SILVA DOURADO 75418711253</v>
      </c>
      <c r="C383" s="16" t="n">
        <f aca="false">Report!U615</f>
        <v>1195</v>
      </c>
      <c r="D383" s="1" t="str">
        <f aca="false">Report!X615</f>
        <v>NF 2316 CARTÃO DIA 1 - AV - ELLEN</v>
      </c>
    </row>
    <row r="384" customFormat="false" ht="12.75" hidden="false" customHeight="true" outlineLevel="0" collapsed="false">
      <c r="A384" s="15" t="n">
        <f aca="false">Report!C616</f>
        <v>46204</v>
      </c>
      <c r="B384" s="1" t="str">
        <f aca="false">Report!E616</f>
        <v>LUIS HENRIQUE FROTA MAGALHAES</v>
      </c>
      <c r="C384" s="16" t="n">
        <f aca="false">Report!U616</f>
        <v>351.53</v>
      </c>
      <c r="D384" s="1" t="str">
        <f aca="false">Report!X616</f>
        <v>NF 1948 CARTÃO DIA 1 - PARC 1/2 - ELLEN</v>
      </c>
    </row>
    <row r="385" customFormat="false" ht="12.75" hidden="false" customHeight="true" outlineLevel="0" collapsed="false">
      <c r="A385" s="15" t="n">
        <f aca="false">Report!C617</f>
        <v>46204</v>
      </c>
      <c r="B385" s="1" t="str">
        <f aca="false">Report!E617</f>
        <v>J G COMERCIO DE PRODUTOS ALIMENTICIOS LTDA</v>
      </c>
      <c r="C385" s="16" t="n">
        <f aca="false">Report!U617</f>
        <v>314.44</v>
      </c>
      <c r="D385" s="1" t="str">
        <f aca="false">Report!X617</f>
        <v>NF 388857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PANIFICADORA E CONFEITARIA REAL MADRI LTDA</v>
      </c>
      <c r="C386" s="16" t="n">
        <f aca="false">Report!U618</f>
        <v>345.65</v>
      </c>
      <c r="D386" s="1" t="str">
        <f aca="false">Report!X618</f>
        <v>NF 685 ELLEN</v>
      </c>
    </row>
    <row r="387" customFormat="false" ht="12.75" hidden="false" customHeight="true" outlineLevel="0" collapsed="false">
      <c r="A387" s="15" t="n">
        <f aca="false">Report!C619</f>
        <v>46204</v>
      </c>
      <c r="B387" s="1" t="str">
        <f aca="false">Report!E619</f>
        <v>J W N DOS SANTOS</v>
      </c>
      <c r="C387" s="16" t="n">
        <f aca="false">Report!U619</f>
        <v>310</v>
      </c>
      <c r="D387" s="1" t="str">
        <f aca="false">Report!X619</f>
        <v>NF 325 ELLEN</v>
      </c>
    </row>
    <row r="388" customFormat="false" ht="12.75" hidden="false" customHeight="true" outlineLevel="0" collapsed="false">
      <c r="A388" s="15" t="n">
        <f aca="false">Report!C620</f>
        <v>46204</v>
      </c>
      <c r="B388" s="1" t="str">
        <f aca="false">Report!E620</f>
        <v>NEYLIANE S DE OLIVEIRA &amp; CIA LTDA</v>
      </c>
      <c r="C388" s="16" t="n">
        <f aca="false">Report!U620</f>
        <v>210</v>
      </c>
      <c r="D388" s="1" t="str">
        <f aca="false">Report!X620</f>
        <v>COMPRAS - 15L DE ACAI - PG NO P 1/7/26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JUROS A FORNECEDOR</v>
      </c>
      <c r="C389" s="16" t="n">
        <f aca="false">Report!U624</f>
        <v>70.33</v>
      </c>
      <c r="D389" s="1" t="str">
        <f aca="false">Report!X624</f>
        <v>JUROS FORNEC. MO2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SEM FORNECEDOR</v>
      </c>
      <c r="C390" s="16" t="n">
        <f aca="false">Report!U625</f>
        <v>193</v>
      </c>
      <c r="D390" s="1" t="str">
        <f aca="false">Report!X625</f>
        <v>queijo coalho/valdirlan</v>
      </c>
    </row>
    <row r="391" customFormat="false" ht="12.75" hidden="false" customHeight="true" outlineLevel="0" collapsed="false">
      <c r="A391" s="15" t="n">
        <f aca="false">Report!C627</f>
        <v>46205</v>
      </c>
      <c r="B391" s="1" t="str">
        <f aca="false">Report!E627</f>
        <v>CB COMERCIO E DISTRIBUIDORA DE ALIMENTOS</v>
      </c>
      <c r="C391" s="16" t="n">
        <f aca="false">Report!U627</f>
        <v>844.74</v>
      </c>
      <c r="D391" s="1" t="str">
        <f aca="false">Report!X627</f>
        <v>NF 843147 ELLEN</v>
      </c>
    </row>
    <row r="392" customFormat="false" ht="12.75" hidden="false" customHeight="true" outlineLevel="0" collapsed="false">
      <c r="A392" s="15" t="n">
        <f aca="false">Report!C628</f>
        <v>46205</v>
      </c>
      <c r="B392" s="1" t="str">
        <f aca="false">Report!E628</f>
        <v>DUNORTE DISTRIBUIDORA DE PRODUTOS DE CONSUMO LTDA</v>
      </c>
      <c r="C392" s="16" t="n">
        <f aca="false">Report!U628</f>
        <v>1105.95</v>
      </c>
      <c r="D392" s="1" t="str">
        <f aca="false">Report!X628</f>
        <v>NF 3201284 ELLEN</v>
      </c>
    </row>
    <row r="393" customFormat="false" ht="12.75" hidden="false" customHeight="true" outlineLevel="0" collapsed="false">
      <c r="A393" s="15" t="n">
        <f aca="false">Report!C629</f>
        <v>46205</v>
      </c>
      <c r="B393" s="1" t="str">
        <f aca="false">Report!E629</f>
        <v>DURAES DISTRIBUIDORA DE ESTIVAS LTDA</v>
      </c>
      <c r="C393" s="16" t="n">
        <f aca="false">Report!U629</f>
        <v>383.47</v>
      </c>
      <c r="D393" s="1" t="str">
        <f aca="false">Report!X629</f>
        <v>NF 645628 ELLEN</v>
      </c>
    </row>
    <row r="394" customFormat="false" ht="12.75" hidden="false" customHeight="true" outlineLevel="0" collapsed="false">
      <c r="A394" s="15" t="n">
        <f aca="false">Report!C630</f>
        <v>46205</v>
      </c>
      <c r="B394" s="1" t="str">
        <f aca="false">Report!E630</f>
        <v>NESTLÉ BRASIL LTDA.</v>
      </c>
      <c r="C394" s="16" t="n">
        <f aca="false">Report!U630</f>
        <v>731.24</v>
      </c>
      <c r="D394" s="1" t="str">
        <f aca="false">Report!X630</f>
        <v>NF 1415530 ELLEN</v>
      </c>
    </row>
    <row r="395" customFormat="false" ht="12.75" hidden="false" customHeight="true" outlineLevel="0" collapsed="false">
      <c r="A395" s="15" t="n">
        <f aca="false">Report!C631</f>
        <v>46205</v>
      </c>
      <c r="B395" s="1" t="str">
        <f aca="false">Report!E631</f>
        <v>NESTLÉ BRASIL LTDA.</v>
      </c>
      <c r="C395" s="16" t="n">
        <f aca="false">Report!U631</f>
        <v>1484.53</v>
      </c>
      <c r="D395" s="1" t="str">
        <f aca="false">Report!X631</f>
        <v>NF 1415529 ELLEN</v>
      </c>
    </row>
    <row r="396" customFormat="false" ht="12.75" hidden="false" customHeight="true" outlineLevel="0" collapsed="false">
      <c r="A396" s="15" t="n">
        <f aca="false">Report!C632</f>
        <v>46205</v>
      </c>
      <c r="B396" s="1" t="str">
        <f aca="false">Report!E632</f>
        <v>MARTINS COM SERV DISTR SA</v>
      </c>
      <c r="C396" s="16" t="n">
        <f aca="false">Report!U632</f>
        <v>613.33</v>
      </c>
      <c r="D396" s="1" t="str">
        <f aca="false">Report!X632</f>
        <v>NF 1771887 ELLEN</v>
      </c>
    </row>
    <row r="397" customFormat="false" ht="12.75" hidden="false" customHeight="true" outlineLevel="0" collapsed="false">
      <c r="A397" s="15" t="n">
        <f aca="false">Report!C633</f>
        <v>46205</v>
      </c>
      <c r="B397" s="1" t="str">
        <f aca="false">Report!E633</f>
        <v>RISADINHA LTDA</v>
      </c>
      <c r="C397" s="16" t="n">
        <f aca="false">Report!U633</f>
        <v>550.4</v>
      </c>
      <c r="D397" s="1" t="str">
        <f aca="false">Report!X633</f>
        <v>NF 658429 ELLEN</v>
      </c>
    </row>
    <row r="398" customFormat="false" ht="12.75" hidden="false" customHeight="true" outlineLevel="0" collapsed="false">
      <c r="A398" s="15" t="n">
        <f aca="false">Report!C634</f>
        <v>46205</v>
      </c>
      <c r="B398" s="1" t="str">
        <f aca="false">Report!E634</f>
        <v>BRASIL NORTE BEBIDAS S/A</v>
      </c>
      <c r="C398" s="16" t="n">
        <f aca="false">Report!U634</f>
        <v>1579.97</v>
      </c>
      <c r="D398" s="1" t="str">
        <f aca="false">Report!X634</f>
        <v>NF 1887053 ELLEN</v>
      </c>
    </row>
    <row r="399" customFormat="false" ht="12.75" hidden="false" customHeight="true" outlineLevel="0" collapsed="false">
      <c r="A399" s="15" t="n">
        <f aca="false">Report!C635</f>
        <v>46205</v>
      </c>
      <c r="B399" s="1" t="str">
        <f aca="false">Report!E635</f>
        <v>BRASIL NORTE BEBIDAS S/A</v>
      </c>
      <c r="C399" s="16" t="n">
        <f aca="false">Report!U635</f>
        <v>105.91</v>
      </c>
      <c r="D399" s="1" t="str">
        <f aca="false">Report!X635</f>
        <v>NF 1165748 ELLEN</v>
      </c>
    </row>
    <row r="400" customFormat="false" ht="12.75" hidden="false" customHeight="true" outlineLevel="0" collapsed="false">
      <c r="A400" s="15" t="n">
        <f aca="false">Report!C636</f>
        <v>46205</v>
      </c>
      <c r="B400" s="1" t="str">
        <f aca="false">Report!E636</f>
        <v>FH DISTRIBUIDORA DE ALIM. E BEBIDAS LTDA</v>
      </c>
      <c r="C400" s="16" t="n">
        <f aca="false">Report!U636</f>
        <v>496.2</v>
      </c>
      <c r="D400" s="1" t="str">
        <f aca="false">Report!X636</f>
        <v>NF 326863 ELLEN</v>
      </c>
    </row>
    <row r="401" customFormat="false" ht="12.75" hidden="false" customHeight="true" outlineLevel="0" collapsed="false">
      <c r="A401" s="15" t="n">
        <f aca="false">Report!C637</f>
        <v>46205</v>
      </c>
      <c r="B401" s="1" t="str">
        <f aca="false">Report!E637</f>
        <v>J G COMERCIO DE PRODUTOS ALIMENTICIOS LTDA</v>
      </c>
      <c r="C401" s="16" t="n">
        <f aca="false">Report!U637</f>
        <v>2664.53</v>
      </c>
      <c r="D401" s="1" t="str">
        <f aca="false">Report!X637</f>
        <v>NF 387833 ELLEN</v>
      </c>
    </row>
    <row r="402" customFormat="false" ht="12.75" hidden="false" customHeight="true" outlineLevel="0" collapsed="false">
      <c r="A402" s="15" t="n">
        <f aca="false">Report!C638</f>
        <v>46205</v>
      </c>
      <c r="B402" s="1" t="str">
        <f aca="false">Report!E638</f>
        <v>SL DISTRIBUIDORA COM. DE PROD. ALIMENTIC</v>
      </c>
      <c r="C402" s="16" t="n">
        <f aca="false">Report!U638</f>
        <v>552.38</v>
      </c>
      <c r="D402" s="1" t="str">
        <f aca="false">Report!X638</f>
        <v>NF 10423 ELLEN</v>
      </c>
    </row>
    <row r="403" customFormat="false" ht="12.75" hidden="false" customHeight="true" outlineLevel="0" collapsed="false">
      <c r="A403" s="15" t="n">
        <f aca="false">Report!C639</f>
        <v>46205</v>
      </c>
      <c r="B403" s="1" t="str">
        <f aca="false">Report!E639</f>
        <v>T A DE MATTOS COMIM EIRELI</v>
      </c>
      <c r="C403" s="16" t="n">
        <f aca="false">Report!U639</f>
        <v>228</v>
      </c>
      <c r="D403" s="1" t="str">
        <f aca="false">Report!X639</f>
        <v>NF 10605 ELLEN</v>
      </c>
    </row>
    <row r="404" customFormat="false" ht="12.75" hidden="false" customHeight="true" outlineLevel="0" collapsed="false">
      <c r="A404" s="15" t="n">
        <f aca="false">Report!C640</f>
        <v>46205</v>
      </c>
      <c r="B404" s="1" t="str">
        <f aca="false">Report!E640</f>
        <v>REAL BEBIDAS DA AMAZONIA LTDA</v>
      </c>
      <c r="C404" s="16" t="n">
        <f aca="false">Report!U640</f>
        <v>262</v>
      </c>
      <c r="D404" s="1" t="str">
        <f aca="false">Report!X640</f>
        <v>NF 590547 ELLEN</v>
      </c>
    </row>
    <row r="405" customFormat="false" ht="12.75" hidden="false" customHeight="true" outlineLevel="0" collapsed="false">
      <c r="A405" s="15" t="n">
        <f aca="false">Report!C641</f>
        <v>46205</v>
      </c>
      <c r="B405" s="1" t="str">
        <f aca="false">Report!E641</f>
        <v>LIMA E BARANDA COMERCIO DE PRODUTOS REGI</v>
      </c>
      <c r="C405" s="16" t="n">
        <f aca="false">Report!U641</f>
        <v>199</v>
      </c>
      <c r="D405" s="1" t="str">
        <f aca="false">Report!X641</f>
        <v>NF 31144 ELLEN</v>
      </c>
    </row>
    <row r="406" customFormat="false" ht="12.75" hidden="false" customHeight="true" outlineLevel="0" collapsed="false">
      <c r="A406" s="15" t="n">
        <f aca="false">Report!C642</f>
        <v>46205</v>
      </c>
      <c r="B406" s="1" t="str">
        <f aca="false">Report!E642</f>
        <v>ADICSO FABIAN GONZALEZ MONTILLA 70302186</v>
      </c>
      <c r="C406" s="16" t="n">
        <f aca="false">Report!U642</f>
        <v>180</v>
      </c>
      <c r="D406" s="1" t="str">
        <f aca="false">Report!X642</f>
        <v>NF 515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H L M PADARIA E CONFEITARIA LTDA</v>
      </c>
      <c r="C407" s="16" t="n">
        <f aca="false">Report!U649</f>
        <v>140</v>
      </c>
      <c r="D407" s="1" t="str">
        <f aca="false">Report!X649</f>
        <v>NF 64 COMPRAS-BOLO PG NO P 2/7 ELLEN</v>
      </c>
    </row>
    <row r="408" customFormat="false" ht="12.75" hidden="false" customHeight="true" outlineLevel="0" collapsed="false">
      <c r="A408" s="15" t="n">
        <f aca="false">Report!C653</f>
        <v>46206</v>
      </c>
      <c r="B408" s="1" t="str">
        <f aca="false">Report!E653</f>
        <v>FENNIX BRASIL DISTRIBUIDORA DE PRODUTOS</v>
      </c>
      <c r="C408" s="16" t="n">
        <f aca="false">Report!U653</f>
        <v>866.36</v>
      </c>
      <c r="D408" s="1" t="str">
        <f aca="false">Report!X653</f>
        <v>NF 394904 ELLEN</v>
      </c>
    </row>
    <row r="409" customFormat="false" ht="12.75" hidden="false" customHeight="true" outlineLevel="0" collapsed="false">
      <c r="A409" s="15" t="n">
        <f aca="false">Report!C654</f>
        <v>46206</v>
      </c>
      <c r="B409" s="1" t="str">
        <f aca="false">Report!E654</f>
        <v>DUNORTE DISTRIBUIDORA DE PRODUTOS DE CONSUMO LTDA</v>
      </c>
      <c r="C409" s="16" t="n">
        <f aca="false">Report!U654</f>
        <v>892.08</v>
      </c>
      <c r="D409" s="1" t="str">
        <f aca="false">Report!X654</f>
        <v>NF 3201857 ELLEN</v>
      </c>
    </row>
    <row r="410" customFormat="false" ht="12.75" hidden="false" customHeight="true" outlineLevel="0" collapsed="false">
      <c r="A410" s="15" t="n">
        <f aca="false">Report!C655</f>
        <v>46206</v>
      </c>
      <c r="B410" s="1" t="str">
        <f aca="false">Report!E655</f>
        <v>DISTRIBUIDORA FARIAS LTDA.</v>
      </c>
      <c r="C410" s="16" t="n">
        <f aca="false">Report!U655</f>
        <v>658.25</v>
      </c>
      <c r="D410" s="1" t="str">
        <f aca="false">Report!X655</f>
        <v>NF 674938 ELLEN</v>
      </c>
    </row>
    <row r="411" customFormat="false" ht="12.75" hidden="false" customHeight="true" outlineLevel="0" collapsed="false">
      <c r="A411" s="15" t="n">
        <f aca="false">Report!C656</f>
        <v>46206</v>
      </c>
      <c r="B411" s="1" t="str">
        <f aca="false">Report!E656</f>
        <v>DISTRIBUIDORA FARIAS LTDA.</v>
      </c>
      <c r="C411" s="16" t="n">
        <f aca="false">Report!U656</f>
        <v>1055.34</v>
      </c>
      <c r="D411" s="1" t="str">
        <f aca="false">Report!X656</f>
        <v>NF 674937 ELLEN</v>
      </c>
    </row>
    <row r="412" customFormat="false" ht="12.75" hidden="false" customHeight="true" outlineLevel="0" collapsed="false">
      <c r="A412" s="15" t="n">
        <f aca="false">Report!C657</f>
        <v>46206</v>
      </c>
      <c r="B412" s="1" t="str">
        <f aca="false">Report!E657</f>
        <v>OESA COMERCIO E REPRESENTACOES S/A</v>
      </c>
      <c r="C412" s="16" t="n">
        <f aca="false">Report!U657</f>
        <v>619.99</v>
      </c>
      <c r="D412" s="1" t="str">
        <f aca="false">Report!X657</f>
        <v>NF 419092 ELLEN</v>
      </c>
    </row>
    <row r="413" customFormat="false" ht="12.75" hidden="false" customHeight="true" outlineLevel="0" collapsed="false">
      <c r="A413" s="15" t="n">
        <f aca="false">Report!C658</f>
        <v>46206</v>
      </c>
      <c r="B413" s="1" t="str">
        <f aca="false">Report!E658</f>
        <v>DISTRIBUIDORA LOPES LTDA</v>
      </c>
      <c r="C413" s="16" t="n">
        <f aca="false">Report!U658</f>
        <v>1154.89</v>
      </c>
      <c r="D413" s="1" t="str">
        <f aca="false">Report!X658</f>
        <v>NF 1676804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BRAGA TABACARIA EIRELI ME</v>
      </c>
      <c r="C414" s="16" t="n">
        <f aca="false">Report!U659</f>
        <v>1433.64</v>
      </c>
      <c r="D414" s="1" t="str">
        <f aca="false">Report!X659</f>
        <v>NF 18762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BROTHERS  INDUSTRIA DE ALIMENTOS LTDA</v>
      </c>
      <c r="C415" s="16" t="n">
        <f aca="false">Report!U660</f>
        <v>305.38</v>
      </c>
      <c r="D415" s="1" t="str">
        <f aca="false">Report!X660</f>
        <v>NF 102906 ELLEN</v>
      </c>
    </row>
    <row r="416" customFormat="false" ht="12.75" hidden="false" customHeight="true" outlineLevel="0" collapsed="false">
      <c r="A416" s="15" t="n">
        <f aca="false">Report!C661</f>
        <v>46206</v>
      </c>
      <c r="B416" s="1" t="str">
        <f aca="false">Report!E661</f>
        <v>L S M COMERCIO DE ALIMENTOS E NAVEGACAO</v>
      </c>
      <c r="C416" s="16" t="n">
        <f aca="false">Report!U661</f>
        <v>1184.07</v>
      </c>
      <c r="D416" s="1" t="str">
        <f aca="false">Report!X661</f>
        <v>NF 305929 ELLEN</v>
      </c>
    </row>
    <row r="417" customFormat="false" ht="12.75" hidden="false" customHeight="true" outlineLevel="0" collapsed="false">
      <c r="A417" s="15" t="n">
        <f aca="false">Report!C662</f>
        <v>46206</v>
      </c>
      <c r="B417" s="1" t="str">
        <f aca="false">Report!E662</f>
        <v>SOUZA CRUZ LTDA.</v>
      </c>
      <c r="C417" s="16" t="n">
        <f aca="false">Report!U662</f>
        <v>5761.35</v>
      </c>
      <c r="D417" s="1" t="str">
        <f aca="false">Report!X662</f>
        <v>NF 564993 ELLEN</v>
      </c>
    </row>
    <row r="418" customFormat="false" ht="12.75" hidden="false" customHeight="true" outlineLevel="0" collapsed="false">
      <c r="A418" s="15" t="n">
        <f aca="false">Report!C663</f>
        <v>46206</v>
      </c>
      <c r="B418" s="1" t="str">
        <f aca="false">Report!E663</f>
        <v>BRAGA TABACARIA EIRELI ME</v>
      </c>
      <c r="C418" s="16" t="n">
        <f aca="false">Report!U663</f>
        <v>796.74</v>
      </c>
      <c r="D418" s="1" t="str">
        <f aca="false">Report!X663</f>
        <v>NF 18889 ELLEN</v>
      </c>
    </row>
    <row r="419" customFormat="false" ht="12.75" hidden="false" customHeight="true" outlineLevel="0" collapsed="false">
      <c r="A419" s="15" t="n">
        <f aca="false">Report!C664</f>
        <v>46206</v>
      </c>
      <c r="B419" s="1" t="str">
        <f aca="false">Report!E664</f>
        <v>MAXFRI DISTRIUIDORA LTDA</v>
      </c>
      <c r="C419" s="16" t="n">
        <f aca="false">Report!U664</f>
        <v>1997.03</v>
      </c>
      <c r="D419" s="1" t="str">
        <f aca="false">Report!X664</f>
        <v>NF 14560 ELLEN</v>
      </c>
    </row>
    <row r="420" customFormat="false" ht="12.75" hidden="false" customHeight="true" outlineLevel="0" collapsed="false">
      <c r="A420" s="15" t="n">
        <f aca="false">Report!C665</f>
        <v>46206</v>
      </c>
      <c r="B420" s="1" t="str">
        <f aca="false">Report!E665</f>
        <v>J G COMERCIO DE PRODUTOS ALIMENTICIOS LTDA</v>
      </c>
      <c r="C420" s="16" t="n">
        <f aca="false">Report!U665</f>
        <v>371.88</v>
      </c>
      <c r="D420" s="1" t="str">
        <f aca="false">Report!X665</f>
        <v>NF 389368 ELLEN</v>
      </c>
    </row>
    <row r="421" customFormat="false" ht="12.75" hidden="false" customHeight="true" outlineLevel="0" collapsed="false">
      <c r="A421" s="15" t="n">
        <f aca="false">Report!C666</f>
        <v>46206</v>
      </c>
      <c r="B421" s="1" t="str">
        <f aca="false">Report!E666</f>
        <v>CRBS S/A</v>
      </c>
      <c r="C421" s="16" t="n">
        <f aca="false">Report!U666</f>
        <v>2177.83</v>
      </c>
      <c r="D421" s="1" t="str">
        <f aca="false">Report!X666</f>
        <v>NF 877177 ELLEN</v>
      </c>
    </row>
    <row r="422" customFormat="false" ht="12.75" hidden="false" customHeight="true" outlineLevel="0" collapsed="false">
      <c r="A422" s="15" t="n">
        <f aca="false">Report!C667</f>
        <v>46206</v>
      </c>
      <c r="B422" s="1" t="str">
        <f aca="false">Report!E667</f>
        <v>CRBS S/A</v>
      </c>
      <c r="C422" s="16" t="n">
        <f aca="false">Report!U667</f>
        <v>1.55</v>
      </c>
      <c r="D422" s="1" t="str">
        <f aca="false">Report!X667</f>
        <v>NF 877177 REF TARIFA AMBEV - ELLEN</v>
      </c>
    </row>
    <row r="423" customFormat="false" ht="12.75" hidden="false" customHeight="true" outlineLevel="0" collapsed="false">
      <c r="A423" s="15" t="n">
        <f aca="false">Report!C668</f>
        <v>46206</v>
      </c>
      <c r="B423" s="1" t="str">
        <f aca="false">Report!E668</f>
        <v>BRAGA TABACARIA EIRELI ME</v>
      </c>
      <c r="C423" s="16" t="n">
        <f aca="false">Report!U668</f>
        <v>534.44</v>
      </c>
      <c r="D423" s="1" t="str">
        <f aca="false">Report!X668</f>
        <v>S/NF - CATUABA/COPO/XAROPE-ELLEN</v>
      </c>
    </row>
    <row r="424" customFormat="false" ht="12.75" hidden="false" customHeight="true" outlineLevel="0" collapsed="false">
      <c r="A424" s="15" t="n">
        <f aca="false">Report!C670</f>
        <v>46206</v>
      </c>
      <c r="B424" s="1" t="str">
        <f aca="false">Report!E670</f>
        <v>NEYLIANE S DE OLIVEIRA &amp; CIA LTDA</v>
      </c>
      <c r="C424" s="16" t="n">
        <f aca="false">Report!U670</f>
        <v>280</v>
      </c>
      <c r="D424" s="1" t="str">
        <f aca="false">Report!X670</f>
        <v>COMPRAS-20L DE ACAI-PG NO P 3/7/26-ELLEN</v>
      </c>
    </row>
    <row r="425" customFormat="false" ht="12.75" hidden="false" customHeight="true" outlineLevel="0" collapsed="false">
      <c r="A425" s="15" t="n">
        <f aca="false">Report!C673</f>
        <v>46206</v>
      </c>
      <c r="B425" s="1" t="str">
        <f aca="false">Report!E673</f>
        <v>NEYLIANE S DE OLIVEIRA &amp; CIA LTDA</v>
      </c>
      <c r="C425" s="16" t="n">
        <f aca="false">Report!U673</f>
        <v>1082.6</v>
      </c>
      <c r="D425" s="1" t="str">
        <f aca="false">Report!X673</f>
        <v>FEIRA SR RENATO - PG POTE LJ2 - ELLEN</v>
      </c>
    </row>
    <row r="426" customFormat="false" ht="12.75" hidden="false" customHeight="true" outlineLevel="0" collapsed="false">
      <c r="A426" s="15" t="n">
        <f aca="false">Report!C674</f>
        <v>46206</v>
      </c>
      <c r="B426" s="1" t="str">
        <f aca="false">Report!E674</f>
        <v>FEIRA</v>
      </c>
      <c r="C426" s="16" t="n">
        <f aca="false">Report!U674</f>
        <v>280</v>
      </c>
      <c r="D426" s="1" t="str">
        <f aca="false">Report!X674</f>
        <v>FEIRA SR RENATO-PERA/UVA-SOMAR C NF2522-PG POTE LJ2-ELLEN</v>
      </c>
    </row>
    <row r="427" customFormat="false" ht="12.75" hidden="false" customHeight="true" outlineLevel="0" collapsed="false">
      <c r="A427" s="15" t="n">
        <f aca="false">Report!C697</f>
        <v>46206</v>
      </c>
      <c r="B427" s="1" t="str">
        <f aca="false">Report!E697</f>
        <v>H L M PADARIA E CONFEITARIA LTDA</v>
      </c>
      <c r="C427" s="16" t="n">
        <f aca="false">Report!U697</f>
        <v>120</v>
      </c>
      <c r="D427" s="1" t="str">
        <f aca="false">Report!X697</f>
        <v>NF 17 COMPRAS-BOLO PG NO P 3/7 ELLEN</v>
      </c>
    </row>
    <row r="428" customFormat="false" ht="12.75" hidden="false" customHeight="true" outlineLevel="0" collapsed="false">
      <c r="A428" s="15" t="n">
        <f aca="false">Report!C700</f>
        <v>46207</v>
      </c>
      <c r="B428" s="1" t="str">
        <f aca="false">Report!E700</f>
        <v>OPPORTUNITY ALIMENTOS PARA ANIMAIS LTDA</v>
      </c>
      <c r="C428" s="16" t="n">
        <f aca="false">Report!U700</f>
        <v>938.27</v>
      </c>
      <c r="D428" s="1" t="str">
        <f aca="false">Report!X700</f>
        <v>NF 33745 ELLEN</v>
      </c>
    </row>
    <row r="429" customFormat="false" ht="12.75" hidden="false" customHeight="true" outlineLevel="0" collapsed="false">
      <c r="A429" s="15" t="n">
        <f aca="false">Report!C701</f>
        <v>46207</v>
      </c>
      <c r="B429" s="1" t="str">
        <f aca="false">Report!E701</f>
        <v>BRASIL NORTE BEBIDAS S/A</v>
      </c>
      <c r="C429" s="16" t="n">
        <f aca="false">Report!U701</f>
        <v>50.85</v>
      </c>
      <c r="D429" s="1" t="str">
        <f aca="false">Report!X701</f>
        <v>NF 1169404 ELLEN</v>
      </c>
    </row>
    <row r="430" customFormat="false" ht="12.75" hidden="false" customHeight="true" outlineLevel="0" collapsed="false">
      <c r="A430" s="15" t="n">
        <f aca="false">Report!C702</f>
        <v>46207</v>
      </c>
      <c r="B430" s="1" t="str">
        <f aca="false">Report!E702</f>
        <v>BRASIL NORTE BEBIDAS S/A</v>
      </c>
      <c r="C430" s="16" t="n">
        <f aca="false">Report!U702</f>
        <v>467.76</v>
      </c>
      <c r="D430" s="1" t="str">
        <f aca="false">Report!X702</f>
        <v>NF 1890993 ELLEN</v>
      </c>
    </row>
    <row r="431" customFormat="false" ht="12.75" hidden="false" customHeight="true" outlineLevel="0" collapsed="false">
      <c r="A431" s="15" t="n">
        <f aca="false">Report!C703</f>
        <v>46207</v>
      </c>
      <c r="B431" s="1" t="str">
        <f aca="false">Report!E703</f>
        <v>COMERCIO DE FRIOS MANAUS LTDA</v>
      </c>
      <c r="C431" s="16" t="n">
        <f aca="false">Report!U703</f>
        <v>4001</v>
      </c>
      <c r="D431" s="1" t="str">
        <f aca="false">Report!X703</f>
        <v>NF 172089 ELLEN</v>
      </c>
    </row>
    <row r="432" customFormat="false" ht="12.75" hidden="false" customHeight="true" outlineLevel="0" collapsed="false">
      <c r="A432" s="15" t="n">
        <f aca="false">Report!C705</f>
        <v>46207</v>
      </c>
      <c r="B432" s="1" t="str">
        <f aca="false">Report!E705</f>
        <v>MAXFRI DISTRIUIDORA LTDA</v>
      </c>
      <c r="C432" s="16" t="n">
        <f aca="false">Report!U705</f>
        <v>2606.5</v>
      </c>
      <c r="D432" s="1" t="str">
        <f aca="false">Report!X705</f>
        <v>NF 14569 ELLEN</v>
      </c>
    </row>
    <row r="433" customFormat="false" ht="12.75" hidden="false" customHeight="true" outlineLevel="0" collapsed="false">
      <c r="A433" s="15" t="n">
        <f aca="false">Report!C706</f>
        <v>46207</v>
      </c>
      <c r="B433" s="1" t="str">
        <f aca="false">Report!E706</f>
        <v>H L M PADARIA E CONFEITARIA LTDA</v>
      </c>
      <c r="C433" s="16" t="n">
        <f aca="false">Report!U706</f>
        <v>140</v>
      </c>
      <c r="D433" s="1" t="str">
        <f aca="false">Report!X706</f>
        <v>NF 65 COMPRAS BOLO - PG NO P 4/7 ELLEN</v>
      </c>
    </row>
    <row r="434" customFormat="false" ht="12.75" hidden="false" customHeight="true" outlineLevel="0" collapsed="false">
      <c r="A434" s="15" t="n">
        <f aca="false">Report!C715</f>
        <v>46209</v>
      </c>
      <c r="B434" s="1" t="str">
        <f aca="false">Report!E715</f>
        <v>ADRIANA DISTRIBUIDORA DE PRODUTOS ALIMEN</v>
      </c>
      <c r="C434" s="16" t="n">
        <f aca="false">Report!U715</f>
        <v>791.31</v>
      </c>
      <c r="D434" s="1" t="str">
        <f aca="false">Report!X715</f>
        <v>NF 878392 ELLEN</v>
      </c>
    </row>
    <row r="435" customFormat="false" ht="12.75" hidden="false" customHeight="true" outlineLevel="0" collapsed="false">
      <c r="A435" s="15" t="n">
        <f aca="false">Report!C716</f>
        <v>46209</v>
      </c>
      <c r="B435" s="1" t="str">
        <f aca="false">Report!E716</f>
        <v>DUNORTE DISTRIBUIDORA DE PRODUTOS DE CONSUMO LTDA</v>
      </c>
      <c r="C435" s="16" t="n">
        <f aca="false">Report!U716</f>
        <v>643.05</v>
      </c>
      <c r="D435" s="1" t="str">
        <f aca="false">Report!X716</f>
        <v>NF 3202460 ELLEN</v>
      </c>
    </row>
    <row r="436" customFormat="false" ht="12.75" hidden="false" customHeight="true" outlineLevel="0" collapsed="false">
      <c r="A436" s="15" t="n">
        <f aca="false">Report!C717</f>
        <v>46209</v>
      </c>
      <c r="B436" s="1" t="str">
        <f aca="false">Report!E717</f>
        <v>ROCHA E PAIVA LTDA</v>
      </c>
      <c r="C436" s="16" t="n">
        <f aca="false">Report!U717</f>
        <v>591.51</v>
      </c>
      <c r="D436" s="1" t="str">
        <f aca="false">Report!X717</f>
        <v>NF 207912 ELLEN</v>
      </c>
    </row>
    <row r="437" customFormat="false" ht="12.75" hidden="false" customHeight="true" outlineLevel="0" collapsed="false">
      <c r="A437" s="15" t="n">
        <f aca="false">Report!C718</f>
        <v>46209</v>
      </c>
      <c r="B437" s="1" t="str">
        <f aca="false">Report!E718</f>
        <v>FENNIX BRASIL DISTRIBUIDORA DE PRODUTOS</v>
      </c>
      <c r="C437" s="16" t="n">
        <f aca="false">Report!U718</f>
        <v>675.35</v>
      </c>
      <c r="D437" s="1" t="str">
        <f aca="false">Report!X718</f>
        <v>NF 310316 ELLEN</v>
      </c>
    </row>
    <row r="438" customFormat="false" ht="12.75" hidden="false" customHeight="true" outlineLevel="0" collapsed="false">
      <c r="A438" s="15" t="n">
        <f aca="false">Report!C719</f>
        <v>46209</v>
      </c>
      <c r="B438" s="1" t="str">
        <f aca="false">Report!E719</f>
        <v>DURAES DISTRIBUIDORA DE ESTIVAS LTDA</v>
      </c>
      <c r="C438" s="16" t="n">
        <f aca="false">Report!U719</f>
        <v>347.17</v>
      </c>
      <c r="D438" s="1" t="str">
        <f aca="false">Report!X719</f>
        <v>NF 646732 ELLEN</v>
      </c>
    </row>
    <row r="439" customFormat="false" ht="12.75" hidden="false" customHeight="true" outlineLevel="0" collapsed="false">
      <c r="A439" s="15" t="n">
        <f aca="false">Report!C721</f>
        <v>46209</v>
      </c>
      <c r="B439" s="1" t="str">
        <f aca="false">Report!E721</f>
        <v>PANIFICADORA E CONFEITARIA REAL MADRI LTDA</v>
      </c>
      <c r="C439" s="16" t="n">
        <f aca="false">Report!U721</f>
        <v>304.75</v>
      </c>
      <c r="D439" s="1" t="str">
        <f aca="false">Report!X721</f>
        <v>NF 690 ELLEN</v>
      </c>
    </row>
    <row r="440" customFormat="false" ht="12.75" hidden="false" customHeight="true" outlineLevel="0" collapsed="false">
      <c r="A440" s="15" t="n">
        <f aca="false">Report!C722</f>
        <v>46209</v>
      </c>
      <c r="B440" s="1" t="str">
        <f aca="false">Report!E722</f>
        <v>FE COMERCIO DE MATERIAIS DE CONSTRUCAO</v>
      </c>
      <c r="C440" s="16" t="n">
        <f aca="false">Report!U722</f>
        <v>819.53</v>
      </c>
      <c r="D440" s="1" t="str">
        <f aca="false">Report!X722</f>
        <v>NF 4467 ELLEN</v>
      </c>
    </row>
    <row r="441" customFormat="false" ht="12.75" hidden="false" customHeight="true" outlineLevel="0" collapsed="false">
      <c r="A441" s="15" t="n">
        <f aca="false">Report!C724</f>
        <v>46209</v>
      </c>
      <c r="B441" s="1" t="str">
        <f aca="false">Report!E724</f>
        <v>J W N DOS SANTOS</v>
      </c>
      <c r="C441" s="16" t="n">
        <f aca="false">Report!U724</f>
        <v>398</v>
      </c>
      <c r="D441" s="1" t="str">
        <f aca="false">Report!X724</f>
        <v>NF 337 ELLEN</v>
      </c>
    </row>
    <row r="442" customFormat="false" ht="12.75" hidden="false" customHeight="true" outlineLevel="0" collapsed="false">
      <c r="A442" s="15" t="n">
        <f aca="false">Report!C726</f>
        <v>46209</v>
      </c>
      <c r="B442" s="1" t="str">
        <f aca="false">Report!E726</f>
        <v>NEYLIANE S DE OLIVEIRA &amp; CIA LTDA</v>
      </c>
      <c r="C442" s="16" t="n">
        <f aca="false">Report!U726</f>
        <v>210</v>
      </c>
      <c r="D442" s="1" t="str">
        <f aca="false">Report!X726</f>
        <v>COMPRAS - 15L DE ACAI - PG NO P 6/7/26 ELLEN</v>
      </c>
    </row>
    <row r="443" customFormat="false" ht="12.75" hidden="false" customHeight="true" outlineLevel="0" collapsed="false">
      <c r="A443" s="15" t="n">
        <f aca="false">Report!C727</f>
        <v>46209</v>
      </c>
      <c r="B443" s="1" t="str">
        <f aca="false">Report!E727</f>
        <v>LOURIVAL ALMEIDA DA SILVA 17128784845</v>
      </c>
      <c r="C443" s="16" t="n">
        <f aca="false">Report!U727</f>
        <v>160.32</v>
      </c>
      <c r="D443" s="1" t="str">
        <f aca="false">Report!X727</f>
        <v>NF 512 ELLEN</v>
      </c>
    </row>
    <row r="444" customFormat="false" ht="12.75" hidden="false" customHeight="true" outlineLevel="0" collapsed="false">
      <c r="A444" s="15" t="n">
        <f aca="false">Report!C734</f>
        <v>46210</v>
      </c>
      <c r="B444" s="1" t="str">
        <f aca="false">Report!E734</f>
        <v>BF COMERCIO DE ALIMENTOS REPRESENTACAO L</v>
      </c>
      <c r="C444" s="16" t="n">
        <f aca="false">Report!U734</f>
        <v>303.19</v>
      </c>
      <c r="D444" s="1" t="str">
        <f aca="false">Report!X734</f>
        <v>NF 20868 ELLEN</v>
      </c>
    </row>
    <row r="445" customFormat="false" ht="12.75" hidden="false" customHeight="true" outlineLevel="0" collapsed="false">
      <c r="A445" s="15" t="n">
        <f aca="false">Report!C735</f>
        <v>46210</v>
      </c>
      <c r="B445" s="1" t="str">
        <f aca="false">Report!E735</f>
        <v>BONNA VITTA INDUSTRIA E COMERCIO LTDA.</v>
      </c>
      <c r="C445" s="16" t="n">
        <f aca="false">Report!U735</f>
        <v>642.4</v>
      </c>
      <c r="D445" s="1" t="str">
        <f aca="false">Report!X735</f>
        <v>NF 518105 ELLEN</v>
      </c>
    </row>
    <row r="446" customFormat="false" ht="12.75" hidden="false" customHeight="true" outlineLevel="0" collapsed="false">
      <c r="A446" s="15" t="n">
        <f aca="false">Report!C736</f>
        <v>46210</v>
      </c>
      <c r="B446" s="1" t="str">
        <f aca="false">Report!E736</f>
        <v>INNOVAR DISTRIBUIDORA DE COSMETICOS E MEDICAMENTOS LTDA</v>
      </c>
      <c r="C446" s="16" t="n">
        <f aca="false">Report!U736</f>
        <v>360.24</v>
      </c>
      <c r="D446" s="1" t="str">
        <f aca="false">Report!X736</f>
        <v>NF 102727 ELLEN</v>
      </c>
    </row>
    <row r="447" customFormat="false" ht="12.75" hidden="false" customHeight="true" outlineLevel="0" collapsed="false">
      <c r="A447" s="15" t="n">
        <f aca="false">Report!C737</f>
        <v>46210</v>
      </c>
      <c r="B447" s="1" t="str">
        <f aca="false">Report!E737</f>
        <v>BONNA VITTA INDUSTRIA E COMERCIO LTDA.</v>
      </c>
      <c r="C447" s="16" t="n">
        <f aca="false">Report!U737</f>
        <v>684</v>
      </c>
      <c r="D447" s="1" t="str">
        <f aca="false">Report!X737</f>
        <v>NF 518753 ELLEN</v>
      </c>
    </row>
    <row r="448" customFormat="false" ht="12.75" hidden="false" customHeight="true" outlineLevel="0" collapsed="false">
      <c r="A448" s="15" t="n">
        <f aca="false">Report!C738</f>
        <v>46210</v>
      </c>
      <c r="B448" s="1" t="str">
        <f aca="false">Report!E738</f>
        <v>NATUREZA COMERCIO DE DESCARTAVEIS LTDA</v>
      </c>
      <c r="C448" s="16" t="n">
        <f aca="false">Report!U738</f>
        <v>326.84</v>
      </c>
      <c r="D448" s="1" t="str">
        <f aca="false">Report!X738</f>
        <v>NF 729265 ELLEN</v>
      </c>
    </row>
    <row r="449" customFormat="false" ht="12.75" hidden="false" customHeight="true" outlineLevel="0" collapsed="false">
      <c r="A449" s="15" t="n">
        <f aca="false">Report!C739</f>
        <v>46210</v>
      </c>
      <c r="B449" s="1" t="str">
        <f aca="false">Report!E739</f>
        <v>BRASIL NORTE BEBIDAS S/A</v>
      </c>
      <c r="C449" s="16" t="n">
        <f aca="false">Report!U739</f>
        <v>22.95</v>
      </c>
      <c r="D449" s="1" t="str">
        <f aca="false">Report!X739</f>
        <v>NF 1170564 ELLEN</v>
      </c>
    </row>
    <row r="450" customFormat="false" ht="12.75" hidden="false" customHeight="true" outlineLevel="0" collapsed="false">
      <c r="A450" s="15" t="n">
        <f aca="false">Report!C740</f>
        <v>46210</v>
      </c>
      <c r="B450" s="1" t="str">
        <f aca="false">Report!E740</f>
        <v>BRASIL NORTE BEBIDAS S/A</v>
      </c>
      <c r="C450" s="16" t="n">
        <f aca="false">Report!U740</f>
        <v>840.06</v>
      </c>
      <c r="D450" s="1" t="str">
        <f aca="false">Report!X740</f>
        <v>NF 1893322 ELLEN</v>
      </c>
    </row>
    <row r="451" customFormat="false" ht="12.75" hidden="false" customHeight="true" outlineLevel="0" collapsed="false">
      <c r="A451" s="15" t="n">
        <f aca="false">Report!C741</f>
        <v>46210</v>
      </c>
      <c r="B451" s="1" t="str">
        <f aca="false">Report!E741</f>
        <v>BRASIL NORTE BEBIDAS S/A</v>
      </c>
      <c r="C451" s="16" t="n">
        <f aca="false">Report!U741</f>
        <v>2287.85</v>
      </c>
      <c r="D451" s="1" t="str">
        <f aca="false">Report!X741</f>
        <v>NF 1171501 ELLEN</v>
      </c>
    </row>
    <row r="452" customFormat="false" ht="12.75" hidden="false" customHeight="true" outlineLevel="0" collapsed="false">
      <c r="A452" s="15" t="n">
        <f aca="false">Report!C742</f>
        <v>46210</v>
      </c>
      <c r="B452" s="1" t="str">
        <f aca="false">Report!E742</f>
        <v>BRASIL NORTE BEBIDAS S/A</v>
      </c>
      <c r="C452" s="16" t="n">
        <f aca="false">Report!U742</f>
        <v>97.97</v>
      </c>
      <c r="D452" s="1" t="n">
        <f aca="false">Report!X742</f>
        <v>0</v>
      </c>
    </row>
    <row r="453" customFormat="false" ht="12.75" hidden="false" customHeight="true" outlineLevel="0" collapsed="false">
      <c r="A453" s="15" t="n">
        <f aca="false">Report!C744</f>
        <v>46210</v>
      </c>
      <c r="B453" s="1" t="str">
        <f aca="false">Report!E744</f>
        <v>NESTLÉ BRASIL LTDA.</v>
      </c>
      <c r="C453" s="16" t="n">
        <f aca="false">Report!U744</f>
        <v>418.83</v>
      </c>
      <c r="D453" s="1" t="str">
        <f aca="false">Report!X744</f>
        <v>NF 1420058 ELLEN</v>
      </c>
    </row>
    <row r="454" customFormat="false" ht="12.75" hidden="false" customHeight="true" outlineLevel="0" collapsed="false">
      <c r="A454" s="15" t="n">
        <f aca="false">Report!C745</f>
        <v>46210</v>
      </c>
      <c r="B454" s="1" t="str">
        <f aca="false">Report!E745</f>
        <v>H. L. DO NASCIMENTO</v>
      </c>
      <c r="C454" s="16" t="n">
        <f aca="false">Report!U745</f>
        <v>358.65</v>
      </c>
      <c r="D454" s="1" t="str">
        <f aca="false">Report!X745</f>
        <v>NF 5720 ELLEN</v>
      </c>
    </row>
    <row r="455" customFormat="false" ht="12.75" hidden="false" customHeight="true" outlineLevel="0" collapsed="false">
      <c r="A455" s="15" t="n">
        <f aca="false">Report!C746</f>
        <v>46210</v>
      </c>
      <c r="B455" s="1" t="str">
        <f aca="false">Report!E746</f>
        <v>JAB COMERCIO DE PRODUTOS ALIMENTICIOS LT</v>
      </c>
      <c r="C455" s="16" t="n">
        <f aca="false">Report!U746</f>
        <v>122</v>
      </c>
      <c r="D455" s="1" t="str">
        <f aca="false">Report!X746</f>
        <v>NF 3453 ELLEN</v>
      </c>
    </row>
    <row r="456" customFormat="false" ht="12.75" hidden="false" customHeight="true" outlineLevel="0" collapsed="false">
      <c r="A456" s="15" t="n">
        <f aca="false">Report!C747</f>
        <v>46210</v>
      </c>
      <c r="B456" s="1" t="str">
        <f aca="false">Report!E747</f>
        <v>SAO JOSE COMERCIO DE LATICINIOS E FRIOS</v>
      </c>
      <c r="C456" s="16" t="n">
        <f aca="false">Report!U747</f>
        <v>589.5</v>
      </c>
      <c r="D456" s="1" t="str">
        <f aca="false">Report!X747</f>
        <v>NF 3507 ELLEN</v>
      </c>
    </row>
    <row r="457" customFormat="false" ht="12.75" hidden="false" customHeight="true" outlineLevel="0" collapsed="false">
      <c r="A457" s="15" t="n">
        <f aca="false">Report!C748</f>
        <v>46210</v>
      </c>
      <c r="B457" s="1" t="str">
        <f aca="false">Report!E748</f>
        <v>SILVA E SANTOS FRIGORIFICO LTDA</v>
      </c>
      <c r="C457" s="16" t="n">
        <f aca="false">Report!U748</f>
        <v>3140</v>
      </c>
      <c r="D457" s="1" t="str">
        <f aca="false">Report!X748</f>
        <v>NF 31492 ELLEN</v>
      </c>
    </row>
    <row r="458" customFormat="false" ht="12.75" hidden="false" customHeight="true" outlineLevel="0" collapsed="false">
      <c r="A458" s="15" t="n">
        <f aca="false">Report!C749</f>
        <v>46210</v>
      </c>
      <c r="B458" s="1" t="str">
        <f aca="false">Report!E749</f>
        <v>NOVA FRIOS COMERCIO ATACADISTA DE LATICINIOS LTDA</v>
      </c>
      <c r="C458" s="16" t="n">
        <f aca="false">Report!U749</f>
        <v>236.18</v>
      </c>
      <c r="D458" s="1" t="str">
        <f aca="false">Report!X749</f>
        <v>NF 3933 ELLEN</v>
      </c>
    </row>
    <row r="459" customFormat="false" ht="12.75" hidden="false" customHeight="true" outlineLevel="0" collapsed="false">
      <c r="A459" s="15" t="n">
        <f aca="false">Report!C750</f>
        <v>46210</v>
      </c>
      <c r="B459" s="1" t="str">
        <f aca="false">Report!E750</f>
        <v>ADICSO FABIAN GONZALEZ MONTILLA 70302186</v>
      </c>
      <c r="C459" s="16" t="n">
        <f aca="false">Report!U750</f>
        <v>240</v>
      </c>
      <c r="D459" s="1" t="str">
        <f aca="false">Report!X750</f>
        <v>NF 520 ELLEN</v>
      </c>
    </row>
    <row r="460" customFormat="false" ht="12.75" hidden="false" customHeight="true" outlineLevel="0" collapsed="false">
      <c r="A460" s="15" t="n">
        <f aca="false">Report!C751</f>
        <v>46210</v>
      </c>
      <c r="B460" s="1" t="str">
        <f aca="false">Report!E751</f>
        <v>NEYLIANE S DE OLIVEIRA &amp; CIA LTDA</v>
      </c>
      <c r="C460" s="16" t="n">
        <f aca="false">Report!U751</f>
        <v>2024.65</v>
      </c>
      <c r="D460" s="1" t="str">
        <f aca="false">Report!X751</f>
        <v>FEIRA SR RENATO - PG P LJ1 - ELLEN</v>
      </c>
    </row>
    <row r="461" customFormat="false" ht="12.75" hidden="false" customHeight="true" outlineLevel="0" collapsed="false">
      <c r="A461" s="15" t="n">
        <f aca="false">Report!C752</f>
        <v>46210</v>
      </c>
      <c r="B461" s="1" t="str">
        <f aca="false">Report!E752</f>
        <v>FEIRA</v>
      </c>
      <c r="C461" s="16" t="n">
        <f aca="false">Report!U752</f>
        <v>220</v>
      </c>
      <c r="D461" s="1" t="str">
        <f aca="false">Report!X752</f>
        <v>FEIRA SR RENATO - MACA/UVA-PG P LJ1 -SOMAR C NF2528-ELLEN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H L M PADARIA E CONFEITARIA LTDA</v>
      </c>
      <c r="C462" s="16" t="n">
        <f aca="false">Report!U754</f>
        <v>120</v>
      </c>
      <c r="D462" s="1" t="str">
        <f aca="false">Report!X754</f>
        <v>NF 18 COMPRAS-BOLO PG NO P 7/7/26 ELLEN</v>
      </c>
    </row>
    <row r="463" customFormat="false" ht="12.75" hidden="false" customHeight="true" outlineLevel="0" collapsed="false">
      <c r="A463" s="15" t="n">
        <f aca="false">Report!C756</f>
        <v>46211</v>
      </c>
      <c r="B463" s="1" t="str">
        <f aca="false">Report!E756</f>
        <v>SEM FORNECEDOR</v>
      </c>
      <c r="C463" s="16" t="n">
        <f aca="false">Report!U756</f>
        <v>72</v>
      </c>
      <c r="D463" s="1" t="str">
        <f aca="false">Report!X756</f>
        <v>4 bandejas de brigadeiro/jose</v>
      </c>
    </row>
    <row r="464" customFormat="false" ht="12.75" hidden="false" customHeight="true" outlineLevel="0" collapsed="false">
      <c r="A464" s="15" t="n">
        <f aca="false">Report!C758</f>
        <v>46211</v>
      </c>
      <c r="B464" s="1" t="str">
        <f aca="false">Report!E758</f>
        <v>ADRIANA DISTRIBUIDORA DE PRODUTOS ALIMEN</v>
      </c>
      <c r="C464" s="16" t="n">
        <f aca="false">Report!U758</f>
        <v>589.08</v>
      </c>
      <c r="D464" s="1" t="str">
        <f aca="false">Report!X758</f>
        <v>NF 878758 ELLEN</v>
      </c>
    </row>
    <row r="465" customFormat="false" ht="12.75" hidden="false" customHeight="true" outlineLevel="0" collapsed="false">
      <c r="A465" s="15" t="n">
        <f aca="false">Report!C759</f>
        <v>46211</v>
      </c>
      <c r="B465" s="1" t="str">
        <f aca="false">Report!E759</f>
        <v>FUNNY PET DISTRIBUIDORA DE ALIMENTOS PAR</v>
      </c>
      <c r="C465" s="16" t="n">
        <f aca="false">Report!U759</f>
        <v>1589.28</v>
      </c>
      <c r="D465" s="1" t="str">
        <f aca="false">Report!X759</f>
        <v>NF 20499 ELLEN</v>
      </c>
    </row>
    <row r="466" customFormat="false" ht="12.75" hidden="false" customHeight="true" outlineLevel="0" collapsed="false">
      <c r="A466" s="15" t="n">
        <f aca="false">Report!C760</f>
        <v>46211</v>
      </c>
      <c r="B466" s="1" t="str">
        <f aca="false">Report!E760</f>
        <v>OESA COMERCIO E REPRESENTACOES S/A</v>
      </c>
      <c r="C466" s="16" t="n">
        <f aca="false">Report!U760</f>
        <v>61.58</v>
      </c>
      <c r="D466" s="1" t="str">
        <f aca="false">Report!X760</f>
        <v>NF 416678 ELLEN</v>
      </c>
    </row>
    <row r="467" customFormat="false" ht="12.75" hidden="false" customHeight="true" outlineLevel="0" collapsed="false">
      <c r="A467" s="15" t="n">
        <f aca="false">Report!C761</f>
        <v>46211</v>
      </c>
      <c r="B467" s="1" t="str">
        <f aca="false">Report!E761</f>
        <v>TRES CORACOES ALIMENTOS S.A.</v>
      </c>
      <c r="C467" s="16" t="n">
        <f aca="false">Report!U761</f>
        <v>877.29</v>
      </c>
      <c r="D467" s="1" t="str">
        <f aca="false">Report!X761</f>
        <v>NF 346452 ELLEN</v>
      </c>
    </row>
    <row r="468" customFormat="false" ht="12.75" hidden="false" customHeight="true" outlineLevel="0" collapsed="false">
      <c r="A468" s="15" t="n">
        <f aca="false">Report!C763</f>
        <v>46211</v>
      </c>
      <c r="B468" s="1" t="str">
        <f aca="false">Report!E763</f>
        <v>NATUREZA COMERCIO DE DESCARTAVEIS LTDA</v>
      </c>
      <c r="C468" s="16" t="n">
        <f aca="false">Report!U763</f>
        <v>381.51</v>
      </c>
      <c r="D468" s="1" t="str">
        <f aca="false">Report!X763</f>
        <v>NF 729799 ELLEN</v>
      </c>
    </row>
    <row r="469" customFormat="false" ht="12.75" hidden="false" customHeight="true" outlineLevel="0" collapsed="false">
      <c r="A469" s="15" t="n">
        <f aca="false">Report!C764</f>
        <v>46211</v>
      </c>
      <c r="B469" s="1" t="str">
        <f aca="false">Report!E764</f>
        <v>COARI DISTRIBUIDORA DE BEBIDAS LTDA</v>
      </c>
      <c r="C469" s="16" t="n">
        <f aca="false">Report!U764</f>
        <v>324.43</v>
      </c>
      <c r="D469" s="1" t="str">
        <f aca="false">Report!X764</f>
        <v>NF 252 ELLEN</v>
      </c>
    </row>
    <row r="470" customFormat="false" ht="12.75" hidden="false" customHeight="true" outlineLevel="0" collapsed="false">
      <c r="A470" s="15" t="n">
        <f aca="false">Report!C765</f>
        <v>46211</v>
      </c>
      <c r="B470" s="1" t="str">
        <f aca="false">Report!E765</f>
        <v>BRF S A</v>
      </c>
      <c r="C470" s="16" t="n">
        <f aca="false">Report!U765</f>
        <v>671.15</v>
      </c>
      <c r="D470" s="1" t="str">
        <f aca="false">Report!X765</f>
        <v>NF 1598763 ELLEN</v>
      </c>
    </row>
    <row r="471" customFormat="false" ht="12.75" hidden="false" customHeight="true" outlineLevel="0" collapsed="false">
      <c r="A471" s="15" t="n">
        <f aca="false">Report!C766</f>
        <v>46211</v>
      </c>
      <c r="B471" s="1" t="str">
        <f aca="false">Report!E766</f>
        <v>D DE J SANTOS LTDA</v>
      </c>
      <c r="C471" s="16" t="n">
        <f aca="false">Report!U766</f>
        <v>845</v>
      </c>
      <c r="D471" s="1" t="str">
        <f aca="false">Report!X766</f>
        <v>NF 253 ELLEN</v>
      </c>
    </row>
    <row r="472" customFormat="false" ht="12.75" hidden="false" customHeight="true" outlineLevel="0" collapsed="false">
      <c r="A472" s="15" t="n">
        <f aca="false">Report!C767</f>
        <v>46211</v>
      </c>
      <c r="B472" s="1" t="str">
        <f aca="false">Report!E767</f>
        <v>J G COMERCIO DE PRODUTOS ALIMENTICIOS LTDA</v>
      </c>
      <c r="C472" s="16" t="n">
        <f aca="false">Report!U767</f>
        <v>314.44</v>
      </c>
      <c r="D472" s="1" t="str">
        <f aca="false">Report!X767</f>
        <v>NF 388857 ELLEN</v>
      </c>
    </row>
    <row r="473" customFormat="false" ht="12.75" hidden="false" customHeight="true" outlineLevel="0" collapsed="false">
      <c r="A473" s="15" t="n">
        <f aca="false">Report!C768</f>
        <v>46211</v>
      </c>
      <c r="B473" s="1" t="str">
        <f aca="false">Report!E768</f>
        <v>ORIENTE COM. ATACADISTA E REPRES. LTDA</v>
      </c>
      <c r="C473" s="16" t="n">
        <f aca="false">Report!U768</f>
        <v>1159.5</v>
      </c>
      <c r="D473" s="1" t="str">
        <f aca="false">Report!X768</f>
        <v>NF 1996 ELLEN</v>
      </c>
    </row>
    <row r="474" customFormat="false" ht="12.75" hidden="false" customHeight="true" outlineLevel="0" collapsed="false">
      <c r="A474" s="15" t="n">
        <f aca="false">Report!C769</f>
        <v>46211</v>
      </c>
      <c r="B474" s="1" t="str">
        <f aca="false">Report!E769</f>
        <v>BRF S A</v>
      </c>
      <c r="C474" s="16" t="n">
        <f aca="false">Report!U769</f>
        <v>1881.47</v>
      </c>
      <c r="D474" s="1" t="str">
        <f aca="false">Report!X769</f>
        <v>NF 1600681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PANIFICADORA E CONFEITARIA REAL MADRI LTDA</v>
      </c>
      <c r="C475" s="16" t="n">
        <f aca="false">Report!U770</f>
        <v>379.6</v>
      </c>
      <c r="D475" s="1" t="str">
        <f aca="false">Report!X770</f>
        <v>NF 698 ELLEN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L. DOS SANTOS PIMENTEL LTDA</v>
      </c>
      <c r="C476" s="16" t="n">
        <f aca="false">Report!U772</f>
        <v>164.5</v>
      </c>
      <c r="D476" s="1" t="str">
        <f aca="false">Report!X772</f>
        <v>NF 294 COMPRAS-IOGURTE CASEIRO-ELLEN</v>
      </c>
    </row>
    <row r="477" customFormat="false" ht="12.75" hidden="false" customHeight="true" outlineLevel="0" collapsed="false">
      <c r="A477" s="15" t="n">
        <f aca="false">Report!C774</f>
        <v>46212</v>
      </c>
      <c r="B477" s="1" t="str">
        <f aca="false">Report!E774</f>
        <v>SEM FORNECEDOR</v>
      </c>
      <c r="C477" s="16" t="n">
        <f aca="false">Report!U774</f>
        <v>192</v>
      </c>
      <c r="D477" s="1" t="str">
        <f aca="false">Report!X774</f>
        <v>queijo coalho/valdirlan</v>
      </c>
    </row>
    <row r="478" customFormat="false" ht="12.75" hidden="false" customHeight="true" outlineLevel="0" collapsed="false">
      <c r="A478" s="15" t="n">
        <f aca="false">Report!C776</f>
        <v>46212</v>
      </c>
      <c r="B478" s="1" t="str">
        <f aca="false">Report!E776</f>
        <v>SEM FORNECEDOR</v>
      </c>
      <c r="C478" s="16" t="n">
        <f aca="false">Report!U776</f>
        <v>200</v>
      </c>
      <c r="D478" s="1" t="str">
        <f aca="false">Report!X776</f>
        <v>compras-trufas</v>
      </c>
    </row>
    <row r="479" customFormat="false" ht="12.75" hidden="false" customHeight="true" outlineLevel="0" collapsed="false">
      <c r="A479" s="15" t="n">
        <f aca="false">Report!C778</f>
        <v>46212</v>
      </c>
      <c r="B479" s="1" t="str">
        <f aca="false">Report!E778</f>
        <v>DISTRIBUIDORA LOPES LTDA</v>
      </c>
      <c r="C479" s="16" t="n">
        <f aca="false">Report!U778</f>
        <v>478.8</v>
      </c>
      <c r="D479" s="1" t="str">
        <f aca="false">Report!X778</f>
        <v>NF 1671078 ELLEN</v>
      </c>
    </row>
    <row r="480" customFormat="false" ht="12.75" hidden="false" customHeight="true" outlineLevel="0" collapsed="false">
      <c r="A480" s="15" t="n">
        <f aca="false">Report!C779</f>
        <v>46212</v>
      </c>
      <c r="B480" s="1" t="str">
        <f aca="false">Report!E779</f>
        <v>DUNORTE DISTRIBUIDORA DE PRODUTOS DE CONSUMO LTDA</v>
      </c>
      <c r="C480" s="16" t="n">
        <f aca="false">Report!U779</f>
        <v>1105.95</v>
      </c>
      <c r="D480" s="1" t="str">
        <f aca="false">Report!X779</f>
        <v>NF 3201284 ELLEN</v>
      </c>
    </row>
    <row r="481" customFormat="false" ht="12.75" hidden="false" customHeight="true" outlineLevel="0" collapsed="false">
      <c r="A481" s="15" t="n">
        <f aca="false">Report!C780</f>
        <v>46212</v>
      </c>
      <c r="B481" s="1" t="str">
        <f aca="false">Report!E780</f>
        <v>DURAES DISTRIBUIDORA DE ESTIVAS LTDA</v>
      </c>
      <c r="C481" s="16" t="n">
        <f aca="false">Report!U780</f>
        <v>383.47</v>
      </c>
      <c r="D481" s="1" t="str">
        <f aca="false">Report!X780</f>
        <v>NF 645628 ELLEN</v>
      </c>
    </row>
    <row r="482" customFormat="false" ht="12.75" hidden="false" customHeight="true" outlineLevel="0" collapsed="false">
      <c r="A482" s="15" t="n">
        <f aca="false">Report!C781</f>
        <v>46212</v>
      </c>
      <c r="B482" s="1" t="str">
        <f aca="false">Report!E781</f>
        <v>MARTINS COM SERV DISTR SA</v>
      </c>
      <c r="C482" s="16" t="n">
        <f aca="false">Report!U781</f>
        <v>613.33</v>
      </c>
      <c r="D482" s="1" t="str">
        <f aca="false">Report!X781</f>
        <v>NF 1771887 ELLEN</v>
      </c>
    </row>
    <row r="483" customFormat="false" ht="12.75" hidden="false" customHeight="true" outlineLevel="0" collapsed="false">
      <c r="A483" s="15" t="n">
        <f aca="false">Report!C782</f>
        <v>46212</v>
      </c>
      <c r="B483" s="1" t="str">
        <f aca="false">Report!E782</f>
        <v>RISADINHA LTDA</v>
      </c>
      <c r="C483" s="16" t="n">
        <f aca="false">Report!U782</f>
        <v>550.4</v>
      </c>
      <c r="D483" s="1" t="str">
        <f aca="false">Report!X782</f>
        <v>NF 658429 ELLEN</v>
      </c>
    </row>
    <row r="484" customFormat="false" ht="12.75" hidden="false" customHeight="true" outlineLevel="0" collapsed="false">
      <c r="A484" s="15" t="n">
        <f aca="false">Report!C783</f>
        <v>46212</v>
      </c>
      <c r="B484" s="1" t="str">
        <f aca="false">Report!E783</f>
        <v>VIA CERTA INDUSTRIA E COMERCIO DE SANEANTES LTDA</v>
      </c>
      <c r="C484" s="16" t="n">
        <f aca="false">Report!U783</f>
        <v>1222.04</v>
      </c>
      <c r="D484" s="1" t="str">
        <f aca="false">Report!X783</f>
        <v>NF 41243 ELLEN</v>
      </c>
    </row>
    <row r="485" customFormat="false" ht="12.75" hidden="false" customHeight="true" outlineLevel="0" collapsed="false">
      <c r="A485" s="15" t="n">
        <f aca="false">Report!C784</f>
        <v>46212</v>
      </c>
      <c r="B485" s="1" t="str">
        <f aca="false">Report!E784</f>
        <v>FH DISTRIBUIDORA DE ALIM. E BEBIDAS LTDA</v>
      </c>
      <c r="C485" s="16" t="n">
        <f aca="false">Report!U784</f>
        <v>496.2</v>
      </c>
      <c r="D485" s="1" t="str">
        <f aca="false">Report!X784</f>
        <v>NF 326863 ELLEN</v>
      </c>
    </row>
    <row r="486" customFormat="false" ht="12.75" hidden="false" customHeight="true" outlineLevel="0" collapsed="false">
      <c r="A486" s="15" t="n">
        <f aca="false">Report!C785</f>
        <v>46212</v>
      </c>
      <c r="B486" s="1" t="str">
        <f aca="false">Report!E785</f>
        <v>J G COMERCIO DE PRODUTOS ALIMENTICIOS LTDA</v>
      </c>
      <c r="C486" s="16" t="n">
        <f aca="false">Report!U785</f>
        <v>2664.54</v>
      </c>
      <c r="D486" s="1" t="str">
        <f aca="false">Report!X785</f>
        <v>NF 387833 ELLEN</v>
      </c>
    </row>
    <row r="487" customFormat="false" ht="12.75" hidden="false" customHeight="true" outlineLevel="0" collapsed="false">
      <c r="A487" s="15" t="n">
        <f aca="false">Report!C786</f>
        <v>46212</v>
      </c>
      <c r="B487" s="1" t="str">
        <f aca="false">Report!E786</f>
        <v>SL DISTRIBUIDORA COM. DE PROD. ALIMENTIC</v>
      </c>
      <c r="C487" s="16" t="n">
        <f aca="false">Report!U786</f>
        <v>552.37</v>
      </c>
      <c r="D487" s="1" t="str">
        <f aca="false">Report!X786</f>
        <v>NF 10423 ELLEN</v>
      </c>
    </row>
    <row r="488" customFormat="false" ht="12.75" hidden="false" customHeight="true" outlineLevel="0" collapsed="false">
      <c r="A488" s="15" t="n">
        <f aca="false">Report!C787</f>
        <v>46212</v>
      </c>
      <c r="B488" s="1" t="str">
        <f aca="false">Report!E787</f>
        <v>SB COMERCIO LTDA</v>
      </c>
      <c r="C488" s="16" t="n">
        <f aca="false">Report!U787</f>
        <v>653.65</v>
      </c>
      <c r="D488" s="1" t="str">
        <f aca="false">Report!X787</f>
        <v>NF 1959276 ELLEN</v>
      </c>
    </row>
    <row r="489" customFormat="false" ht="12.75" hidden="false" customHeight="true" outlineLevel="0" collapsed="false">
      <c r="A489" s="15" t="n">
        <f aca="false">Report!C788</f>
        <v>46212</v>
      </c>
      <c r="B489" s="1" t="str">
        <f aca="false">Report!E788</f>
        <v>BRASIL NORTE BEBIDAS S/A</v>
      </c>
      <c r="C489" s="16" t="n">
        <f aca="false">Report!U788</f>
        <v>1547.44</v>
      </c>
      <c r="D489" s="1" t="str">
        <f aca="false">Report!X788</f>
        <v>NF 1899276 ELLEN</v>
      </c>
    </row>
    <row r="490" customFormat="false" ht="12.75" hidden="false" customHeight="true" outlineLevel="0" collapsed="false">
      <c r="A490" s="15" t="n">
        <f aca="false">Report!C789</f>
        <v>46212</v>
      </c>
      <c r="B490" s="1" t="str">
        <f aca="false">Report!E789</f>
        <v>BRASIL NORTE BEBIDAS S/A</v>
      </c>
      <c r="C490" s="16" t="n">
        <f aca="false">Report!U789</f>
        <v>124.47</v>
      </c>
      <c r="D490" s="1" t="str">
        <f aca="false">Report!X789</f>
        <v>NF 1175404 ELLEN</v>
      </c>
    </row>
    <row r="491" customFormat="false" ht="12.75" hidden="false" customHeight="true" outlineLevel="0" collapsed="false">
      <c r="A491" s="15" t="n">
        <f aca="false">Report!C790</f>
        <v>46212</v>
      </c>
      <c r="B491" s="1" t="str">
        <f aca="false">Report!E790</f>
        <v>AMERICANA DISTRIBUIDORA DE BEBIDAS E MERCADORIAS LTDA</v>
      </c>
      <c r="C491" s="16" t="n">
        <f aca="false">Report!U790</f>
        <v>155.16</v>
      </c>
      <c r="D491" s="1" t="str">
        <f aca="false">Report!X790</f>
        <v>NF 77922 ELLEN</v>
      </c>
    </row>
    <row r="492" customFormat="false" ht="12.75" hidden="false" customHeight="true" outlineLevel="0" collapsed="false">
      <c r="A492" s="15" t="n">
        <f aca="false">Report!C791</f>
        <v>46212</v>
      </c>
      <c r="B492" s="1" t="str">
        <f aca="false">Report!E791</f>
        <v>J G COMERCIO DE PRODUTOS ALIMENTICIOS LTDA</v>
      </c>
      <c r="C492" s="16" t="n">
        <f aca="false">Report!U791</f>
        <v>2005.45</v>
      </c>
      <c r="D492" s="1" t="str">
        <f aca="false">Report!X791</f>
        <v>NF 390211 ELLEN</v>
      </c>
    </row>
    <row r="493" customFormat="false" ht="12.75" hidden="false" customHeight="true" outlineLevel="0" collapsed="false">
      <c r="A493" s="15" t="n">
        <f aca="false">Report!C792</f>
        <v>46212</v>
      </c>
      <c r="B493" s="1" t="str">
        <f aca="false">Report!E792</f>
        <v>BRAGA TABACARIA EIRELI ME</v>
      </c>
      <c r="C493" s="16" t="n">
        <f aca="false">Report!U792</f>
        <v>1073.2</v>
      </c>
      <c r="D493" s="1" t="str">
        <f aca="false">Report!X792</f>
        <v>NF 18998 ELLEN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ADICSO FABIAN GONZALEZ MONTILLA 70302186</v>
      </c>
      <c r="C494" s="16" t="n">
        <f aca="false">Report!U793</f>
        <v>240</v>
      </c>
      <c r="D494" s="1" t="str">
        <f aca="false">Report!X793</f>
        <v>NF 524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NEYLIANE S DE OLIVEIRA &amp; CIA LTDA</v>
      </c>
      <c r="C495" s="16" t="n">
        <f aca="false">Report!U794</f>
        <v>210</v>
      </c>
      <c r="D495" s="1" t="str">
        <f aca="false">Report!X794</f>
        <v>COMPRAS - 15L ACAI - PG NO P 9/7/26-ELLEN</v>
      </c>
    </row>
    <row r="496" customFormat="false" ht="12.75" hidden="false" customHeight="true" outlineLevel="0" collapsed="false">
      <c r="A496" s="15" t="n">
        <f aca="false">Report!C802</f>
        <v>46213</v>
      </c>
      <c r="B496" s="1" t="str">
        <f aca="false">Report!E802</f>
        <v>DISTRIBUIDORA FARIAS LTDA.</v>
      </c>
      <c r="C496" s="16" t="n">
        <f aca="false">Report!U802</f>
        <v>1055.34</v>
      </c>
      <c r="D496" s="1" t="str">
        <f aca="false">Report!X802</f>
        <v>NF 674937 ELLEN</v>
      </c>
    </row>
    <row r="497" customFormat="false" ht="12.75" hidden="false" customHeight="true" outlineLevel="0" collapsed="false">
      <c r="A497" s="15" t="n">
        <f aca="false">Report!C804</f>
        <v>46213</v>
      </c>
      <c r="B497" s="1" t="str">
        <f aca="false">Report!E804</f>
        <v>OESA COMERCIO E REPRESENTACOES S/A</v>
      </c>
      <c r="C497" s="16" t="n">
        <f aca="false">Report!U804</f>
        <v>620</v>
      </c>
      <c r="D497" s="1" t="str">
        <f aca="false">Report!X804</f>
        <v>NF 419092 ELLEN</v>
      </c>
    </row>
    <row r="498" customFormat="false" ht="12.75" hidden="false" customHeight="true" outlineLevel="0" collapsed="false">
      <c r="A498" s="15" t="n">
        <f aca="false">Report!C805</f>
        <v>46213</v>
      </c>
      <c r="B498" s="1" t="str">
        <f aca="false">Report!E805</f>
        <v>DISTRIBUIDORA LOPES LTDA</v>
      </c>
      <c r="C498" s="16" t="n">
        <f aca="false">Report!U805</f>
        <v>1154.88</v>
      </c>
      <c r="D498" s="1" t="str">
        <f aca="false">Report!X805</f>
        <v>NF 1676804 ELLEN</v>
      </c>
    </row>
    <row r="499" customFormat="false" ht="12.75" hidden="false" customHeight="true" outlineLevel="0" collapsed="false">
      <c r="A499" s="15" t="n">
        <f aca="false">Report!C806</f>
        <v>46213</v>
      </c>
      <c r="B499" s="1" t="str">
        <f aca="false">Report!E806</f>
        <v>BRAGA TABACARIA EIRELI ME</v>
      </c>
      <c r="C499" s="16" t="n">
        <f aca="false">Report!U806</f>
        <v>1433.64</v>
      </c>
      <c r="D499" s="1" t="str">
        <f aca="false">Report!X806</f>
        <v>NF 18762 ELLEN</v>
      </c>
    </row>
    <row r="500" customFormat="false" ht="12.75" hidden="false" customHeight="true" outlineLevel="0" collapsed="false">
      <c r="A500" s="15" t="n">
        <f aca="false">Report!C807</f>
        <v>46213</v>
      </c>
      <c r="B500" s="1" t="str">
        <f aca="false">Report!E807</f>
        <v>AGM INDUSTRIA COMERCIO E REPRESENTACAO LTDA</v>
      </c>
      <c r="C500" s="16" t="n">
        <f aca="false">Report!U807</f>
        <v>603.5</v>
      </c>
      <c r="D500" s="1" t="str">
        <f aca="false">Report!X807</f>
        <v>NF 47502 ELLEN</v>
      </c>
    </row>
    <row r="501" customFormat="false" ht="12.75" hidden="false" customHeight="true" outlineLevel="0" collapsed="false">
      <c r="A501" s="15" t="n">
        <f aca="false">Report!C808</f>
        <v>46213</v>
      </c>
      <c r="B501" s="1" t="str">
        <f aca="false">Report!E808</f>
        <v>AGM COMERCIO E DISTRIBUIDORA DE MATERIAS DE PERFUMARIA E LIMPEZA LTDA</v>
      </c>
      <c r="C501" s="16" t="n">
        <f aca="false">Report!U808</f>
        <v>592.5</v>
      </c>
      <c r="D501" s="1" t="str">
        <f aca="false">Report!X808</f>
        <v>NF 161137 ELLEN</v>
      </c>
    </row>
    <row r="502" customFormat="false" ht="12.75" hidden="false" customHeight="true" outlineLevel="0" collapsed="false">
      <c r="A502" s="15" t="n">
        <f aca="false">Report!C809</f>
        <v>46213</v>
      </c>
      <c r="B502" s="1" t="str">
        <f aca="false">Report!E809</f>
        <v>E. D. SENA &amp; CIA LTDA</v>
      </c>
      <c r="C502" s="16" t="n">
        <f aca="false">Report!U809</f>
        <v>531.2</v>
      </c>
      <c r="D502" s="1" t="str">
        <f aca="false">Report!X809</f>
        <v>NF 9495 ELLEN</v>
      </c>
    </row>
    <row r="503" customFormat="false" ht="12.75" hidden="false" customHeight="true" outlineLevel="0" collapsed="false">
      <c r="A503" s="15" t="n">
        <f aca="false">Report!C811</f>
        <v>46213</v>
      </c>
      <c r="B503" s="1" t="str">
        <f aca="false">Report!E811</f>
        <v>L S M COMERCIO DE ALIMENTOS E NAVEGACAO</v>
      </c>
      <c r="C503" s="16" t="n">
        <f aca="false">Report!U811</f>
        <v>1184.07</v>
      </c>
      <c r="D503" s="1" t="str">
        <f aca="false">Report!X811</f>
        <v>NF 305929 ELLEN</v>
      </c>
    </row>
    <row r="504" customFormat="false" ht="12.75" hidden="false" customHeight="true" outlineLevel="0" collapsed="false">
      <c r="A504" s="15" t="n">
        <f aca="false">Report!C812</f>
        <v>46213</v>
      </c>
      <c r="B504" s="1" t="str">
        <f aca="false">Report!E812</f>
        <v>SOUZA CRUZ LTDA.</v>
      </c>
      <c r="C504" s="16" t="n">
        <f aca="false">Report!U812</f>
        <v>5621.36</v>
      </c>
      <c r="D504" s="1" t="str">
        <f aca="false">Report!X812</f>
        <v>NF 564993 ELLEN</v>
      </c>
    </row>
    <row r="505" customFormat="false" ht="12.75" hidden="false" customHeight="true" outlineLevel="0" collapsed="false">
      <c r="A505" s="15" t="n">
        <f aca="false">Report!C813</f>
        <v>46213</v>
      </c>
      <c r="B505" s="1" t="str">
        <f aca="false">Report!E813</f>
        <v>J G COMERCIO DE PRODUTOS ALIMENTICIOS LTDA</v>
      </c>
      <c r="C505" s="16" t="n">
        <f aca="false">Report!U813</f>
        <v>371.88</v>
      </c>
      <c r="D505" s="1" t="n">
        <f aca="false">Report!X813</f>
        <v>0</v>
      </c>
    </row>
    <row r="506" customFormat="false" ht="12.75" hidden="false" customHeight="true" outlineLevel="0" collapsed="false">
      <c r="A506" s="15" t="n">
        <f aca="false">Report!C814</f>
        <v>46213</v>
      </c>
      <c r="B506" s="1" t="str">
        <f aca="false">Report!E814</f>
        <v>BROTHERS  INDUSTRIA DE ALIMENTOS LTDA</v>
      </c>
      <c r="C506" s="16" t="n">
        <f aca="false">Report!U814</f>
        <v>279.82</v>
      </c>
      <c r="D506" s="1" t="str">
        <f aca="false">Report!X814</f>
        <v>NF 1030058 ELLEN</v>
      </c>
    </row>
    <row r="507" customFormat="false" ht="12.75" hidden="false" customHeight="true" outlineLevel="0" collapsed="false">
      <c r="A507" s="15" t="n">
        <f aca="false">Report!C815</f>
        <v>46213</v>
      </c>
      <c r="B507" s="1" t="str">
        <f aca="false">Report!E815</f>
        <v>H. L. DO NASCIMENTO</v>
      </c>
      <c r="C507" s="16" t="n">
        <f aca="false">Report!U815</f>
        <v>430.3</v>
      </c>
      <c r="D507" s="1" t="str">
        <f aca="false">Report!X815</f>
        <v>NF 5765 ELLEN</v>
      </c>
    </row>
    <row r="508" customFormat="false" ht="12.75" hidden="false" customHeight="true" outlineLevel="0" collapsed="false">
      <c r="A508" s="15" t="n">
        <f aca="false">Report!C816</f>
        <v>46213</v>
      </c>
      <c r="B508" s="1" t="str">
        <f aca="false">Report!E816</f>
        <v>G A COMERCIO DE PRODUTOS HOSPITALARES LTDA</v>
      </c>
      <c r="C508" s="16" t="n">
        <f aca="false">Report!U816</f>
        <v>368.4</v>
      </c>
      <c r="D508" s="1" t="str">
        <f aca="false">Report!X816</f>
        <v>NF 890 ELLEN</v>
      </c>
    </row>
    <row r="509" customFormat="false" ht="12.75" hidden="false" customHeight="true" outlineLevel="0" collapsed="false">
      <c r="A509" s="15" t="n">
        <f aca="false">Report!C817</f>
        <v>46213</v>
      </c>
      <c r="B509" s="1" t="str">
        <f aca="false">Report!E817</f>
        <v>CRBS S/A</v>
      </c>
      <c r="C509" s="16" t="n">
        <f aca="false">Report!U817</f>
        <v>2293.67</v>
      </c>
      <c r="D509" s="1" t="str">
        <f aca="false">Report!X817</f>
        <v>NF 888702 ELLEN</v>
      </c>
    </row>
    <row r="510" customFormat="false" ht="12.75" hidden="false" customHeight="true" outlineLevel="0" collapsed="false">
      <c r="A510" s="15" t="n">
        <f aca="false">Report!C818</f>
        <v>46213</v>
      </c>
      <c r="B510" s="1" t="str">
        <f aca="false">Report!E818</f>
        <v>CRBS S/A</v>
      </c>
      <c r="C510" s="16" t="n">
        <f aca="false">Report!U818</f>
        <v>1.55</v>
      </c>
      <c r="D510" s="1" t="str">
        <f aca="false">Report!X818</f>
        <v>NF 888702 REF TARIFA AMBEV - ELLEN</v>
      </c>
    </row>
    <row r="511" customFormat="false" ht="12.75" hidden="false" customHeight="true" outlineLevel="0" collapsed="false">
      <c r="A511" s="15" t="n">
        <f aca="false">Report!C819</f>
        <v>46213</v>
      </c>
      <c r="B511" s="1" t="str">
        <f aca="false">Report!E819</f>
        <v>FRUTAL INDUSTRIA E COMERCIO LTDA</v>
      </c>
      <c r="C511" s="16" t="n">
        <f aca="false">Report!U819</f>
        <v>393.86</v>
      </c>
      <c r="D511" s="1" t="str">
        <f aca="false">Report!X819</f>
        <v>NF 225160 ELLEN</v>
      </c>
    </row>
    <row r="512" customFormat="false" ht="12.75" hidden="false" customHeight="true" outlineLevel="0" collapsed="false">
      <c r="A512" s="15" t="n">
        <f aca="false">Report!C820</f>
        <v>46213</v>
      </c>
      <c r="B512" s="1" t="str">
        <f aca="false">Report!E820</f>
        <v>NORTELAC DISTRIBUIDORA DE FRIOS LTDA</v>
      </c>
      <c r="C512" s="16" t="n">
        <f aca="false">Report!U820</f>
        <v>460</v>
      </c>
      <c r="D512" s="1" t="str">
        <f aca="false">Report!X820</f>
        <v>NF 42910 ELLEN</v>
      </c>
    </row>
    <row r="513" customFormat="false" ht="12.75" hidden="false" customHeight="true" outlineLevel="0" collapsed="false">
      <c r="A513" s="15" t="n">
        <f aca="false">Report!C821</f>
        <v>46213</v>
      </c>
      <c r="B513" s="1" t="str">
        <f aca="false">Report!E821</f>
        <v>MAXFRI DISTRIUIDORA LTDA</v>
      </c>
      <c r="C513" s="16" t="n">
        <f aca="false">Report!U821</f>
        <v>5738.21</v>
      </c>
      <c r="D513" s="1" t="str">
        <f aca="false">Report!X821</f>
        <v>NF 14615 ELLEN</v>
      </c>
    </row>
    <row r="514" customFormat="false" ht="12.75" hidden="false" customHeight="true" outlineLevel="0" collapsed="false">
      <c r="A514" s="15" t="n">
        <f aca="false">Report!C822</f>
        <v>46213</v>
      </c>
      <c r="B514" s="1" t="str">
        <f aca="false">Report!E822</f>
        <v>BRAGA TABACARIA EIRELI ME</v>
      </c>
      <c r="C514" s="16" t="n">
        <f aca="false">Report!U822</f>
        <v>148.2</v>
      </c>
      <c r="D514" s="1" t="str">
        <f aca="false">Report!X822</f>
        <v>S/NF - COMPRAS-CACHACA/SKARLOFF - ELLEN</v>
      </c>
    </row>
    <row r="515" customFormat="false" ht="12.75" hidden="false" customHeight="true" outlineLevel="0" collapsed="false">
      <c r="A515" s="15" t="n">
        <f aca="false">Report!C824</f>
        <v>46213</v>
      </c>
      <c r="B515" s="1" t="str">
        <f aca="false">Report!E824</f>
        <v>NEYLIANE S DE OLIVEIRA &amp; CIA LTDA</v>
      </c>
      <c r="C515" s="16" t="n">
        <f aca="false">Report!U824</f>
        <v>1838.6</v>
      </c>
      <c r="D515" s="1" t="str">
        <f aca="false">Report!X824</f>
        <v>FEIRA SR RENATO - PG P LJ1 -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H L M PADARIA E CONFEITARIA LTDA</v>
      </c>
      <c r="C516" s="16" t="n">
        <f aca="false">Report!U825</f>
        <v>200</v>
      </c>
      <c r="D516" s="1" t="str">
        <f aca="false">Report!X825</f>
        <v>NF 20 COMPRAS-BOLO PG NO P 10/7/26 ELLEN</v>
      </c>
    </row>
    <row r="517" customFormat="false" ht="12.75" hidden="false" customHeight="true" outlineLevel="0" collapsed="false">
      <c r="A517" s="15" t="n">
        <f aca="false">Report!C830</f>
        <v>46214</v>
      </c>
      <c r="B517" s="1" t="str">
        <f aca="false">Report!E830</f>
        <v>MARE DISTRIBUIDORA DE BEBIDAS E DE PRODUTOS ALIMENTICIOS LTDA</v>
      </c>
      <c r="C517" s="16" t="n">
        <f aca="false">Report!U830</f>
        <v>1831.6</v>
      </c>
      <c r="D517" s="1" t="str">
        <f aca="false">Report!X830</f>
        <v>NF 1378386 ELLEN</v>
      </c>
    </row>
    <row r="518" customFormat="false" ht="12.75" hidden="false" customHeight="true" outlineLevel="0" collapsed="false">
      <c r="A518" s="15" t="n">
        <f aca="false">Report!C831</f>
        <v>46214</v>
      </c>
      <c r="B518" s="1" t="str">
        <f aca="false">Report!E831</f>
        <v>DISTRIBUIDORA LOPES LTDA</v>
      </c>
      <c r="C518" s="16" t="n">
        <f aca="false">Report!U831</f>
        <v>832.51</v>
      </c>
      <c r="D518" s="1" t="str">
        <f aca="false">Report!X831</f>
        <v>NF 1686081 ELLEN</v>
      </c>
    </row>
    <row r="519" customFormat="false" ht="12.75" hidden="false" customHeight="true" outlineLevel="0" collapsed="false">
      <c r="A519" s="15" t="n">
        <f aca="false">Report!C835</f>
        <v>46215</v>
      </c>
      <c r="B519" s="1" t="str">
        <f aca="false">Report!E835</f>
        <v>PRIME PET DISTRIBUIDORA LTDA</v>
      </c>
      <c r="C519" s="16" t="n">
        <f aca="false">Report!U835</f>
        <v>1361.81</v>
      </c>
      <c r="D519" s="1" t="str">
        <f aca="false">Report!X835</f>
        <v>NF 10860 ELLEN</v>
      </c>
    </row>
    <row r="520" customFormat="false" ht="12.75" hidden="false" customHeight="true" outlineLevel="0" collapsed="false">
      <c r="A520" s="15" t="n">
        <f aca="false">Report!C839</f>
        <v>46216</v>
      </c>
      <c r="B520" s="1" t="str">
        <f aca="false">Report!E839</f>
        <v>ADRIANA DISTRIBUIDORA DE PRODUTOS ALIMEN</v>
      </c>
      <c r="C520" s="16" t="n">
        <f aca="false">Report!U839</f>
        <v>791.31</v>
      </c>
      <c r="D520" s="1" t="str">
        <f aca="false">Report!X839</f>
        <v>NF 878392 ELLEN</v>
      </c>
    </row>
    <row r="521" customFormat="false" ht="12.75" hidden="false" customHeight="true" outlineLevel="0" collapsed="false">
      <c r="A521" s="15" t="n">
        <f aca="false">Report!C840</f>
        <v>46216</v>
      </c>
      <c r="B521" s="1" t="str">
        <f aca="false">Report!E840</f>
        <v>DUNORTE DISTRIBUIDORA DE PRODUTOS DE CONSUMO LTDA</v>
      </c>
      <c r="C521" s="16" t="n">
        <f aca="false">Report!U840</f>
        <v>643.05</v>
      </c>
      <c r="D521" s="1" t="str">
        <f aca="false">Report!X840</f>
        <v>NF 3202460 ELLEN</v>
      </c>
    </row>
    <row r="522" customFormat="false" ht="12.75" hidden="false" customHeight="true" outlineLevel="0" collapsed="false">
      <c r="A522" s="15" t="n">
        <f aca="false">Report!C841</f>
        <v>46216</v>
      </c>
      <c r="B522" s="1" t="str">
        <f aca="false">Report!E841</f>
        <v>ROCHA E PAIVA LTDA</v>
      </c>
      <c r="C522" s="16" t="n">
        <f aca="false">Report!U841</f>
        <v>591.52</v>
      </c>
      <c r="D522" s="1" t="str">
        <f aca="false">Report!X841</f>
        <v>NF 207912 ELLEN</v>
      </c>
    </row>
    <row r="523" customFormat="false" ht="12.75" hidden="false" customHeight="true" outlineLevel="0" collapsed="false">
      <c r="A523" s="15" t="n">
        <f aca="false">Report!C842</f>
        <v>46216</v>
      </c>
      <c r="B523" s="1" t="str">
        <f aca="false">Report!E842</f>
        <v>ATACADAO S.A.</v>
      </c>
      <c r="C523" s="16" t="n">
        <f aca="false">Report!U842</f>
        <v>671.67</v>
      </c>
      <c r="D523" s="1" t="str">
        <f aca="false">Report!X842</f>
        <v>NF 1894392 ELLEN</v>
      </c>
    </row>
    <row r="524" customFormat="false" ht="12.75" hidden="false" customHeight="true" outlineLevel="0" collapsed="false">
      <c r="A524" s="15" t="n">
        <f aca="false">Report!C843</f>
        <v>46216</v>
      </c>
      <c r="B524" s="1" t="str">
        <f aca="false">Report!E843</f>
        <v>FENNIX BRASIL DISTRIBUIDORA DE PRODUTOS</v>
      </c>
      <c r="C524" s="16" t="n">
        <f aca="false">Report!U843</f>
        <v>675.35</v>
      </c>
      <c r="D524" s="1" t="str">
        <f aca="false">Report!X843</f>
        <v>NF 310316 ELLEN</v>
      </c>
    </row>
    <row r="525" customFormat="false" ht="12.75" hidden="false" customHeight="true" outlineLevel="0" collapsed="false">
      <c r="A525" s="15" t="n">
        <f aca="false">Report!C844</f>
        <v>46216</v>
      </c>
      <c r="B525" s="1" t="str">
        <f aca="false">Report!E844</f>
        <v>DURAES DISTRIBUIDORA DE ESTIVAS LTDA</v>
      </c>
      <c r="C525" s="16" t="n">
        <f aca="false">Report!U844</f>
        <v>347.18</v>
      </c>
      <c r="D525" s="1" t="str">
        <f aca="false">Report!X844</f>
        <v>NF 646732 ELLEN</v>
      </c>
    </row>
    <row r="526" customFormat="false" ht="12.75" hidden="false" customHeight="true" outlineLevel="0" collapsed="false">
      <c r="A526" s="15" t="n">
        <f aca="false">Report!C846</f>
        <v>46216</v>
      </c>
      <c r="B526" s="1" t="str">
        <f aca="false">Report!E846</f>
        <v>ADRIANO FEITOSA OLIVEIRA LTDA</v>
      </c>
      <c r="C526" s="16" t="n">
        <f aca="false">Report!U846</f>
        <v>2388.97</v>
      </c>
      <c r="D526" s="1" t="str">
        <f aca="false">Report!X846</f>
        <v>NF 322 ELLEN</v>
      </c>
    </row>
    <row r="527" customFormat="false" ht="12.75" hidden="false" customHeight="true" outlineLevel="0" collapsed="false">
      <c r="A527" s="15" t="n">
        <f aca="false">Report!C847</f>
        <v>46216</v>
      </c>
      <c r="B527" s="1" t="str">
        <f aca="false">Report!E847</f>
        <v>JAB COMERCIO DE PRODUTOS ALIMENTICIOS LT</v>
      </c>
      <c r="C527" s="16" t="n">
        <f aca="false">Report!U847</f>
        <v>142</v>
      </c>
      <c r="D527" s="1" t="str">
        <f aca="false">Report!X847</f>
        <v>NF 3500 ELLEN</v>
      </c>
    </row>
    <row r="528" customFormat="false" ht="12.75" hidden="false" customHeight="true" outlineLevel="0" collapsed="false">
      <c r="A528" s="15" t="n">
        <f aca="false">Report!C848</f>
        <v>46216</v>
      </c>
      <c r="B528" s="1" t="str">
        <f aca="false">Report!E848</f>
        <v>NOVA FRIOS COMERCIO ATACADISTA DE LATICINIOS LTDA</v>
      </c>
      <c r="C528" s="16" t="n">
        <f aca="false">Report!U848</f>
        <v>194.08</v>
      </c>
      <c r="D528" s="1" t="str">
        <f aca="false">Report!X848</f>
        <v>NF 3993 ELLEN</v>
      </c>
    </row>
    <row r="529" customFormat="false" ht="12.75" hidden="false" customHeight="true" outlineLevel="0" collapsed="false">
      <c r="A529" s="15" t="n">
        <f aca="false">Report!C849</f>
        <v>46216</v>
      </c>
      <c r="B529" s="1" t="str">
        <f aca="false">Report!E849</f>
        <v>NEYLIANE S DE OLIVEIRA &amp; CIA LTDA</v>
      </c>
      <c r="C529" s="16" t="n">
        <f aca="false">Report!U849</f>
        <v>560</v>
      </c>
      <c r="D529" s="1" t="str">
        <f aca="false">Report!X849</f>
        <v>COMPRAS - FARINHA DAGUA DE FEIRA - ELLEN</v>
      </c>
    </row>
    <row r="530" customFormat="false" ht="12.75" hidden="false" customHeight="true" outlineLevel="0" collapsed="false">
      <c r="A530" s="15" t="n">
        <f aca="false">Report!C850</f>
        <v>46216</v>
      </c>
      <c r="B530" s="1" t="str">
        <f aca="false">Report!E850</f>
        <v>PANIFICADORA E CONFEITARIA REAL MADRI LTDA</v>
      </c>
      <c r="C530" s="16" t="n">
        <f aca="false">Report!U850</f>
        <v>259.75</v>
      </c>
      <c r="D530" s="1" t="str">
        <f aca="false">Report!X850</f>
        <v>NF 704 ELLEN</v>
      </c>
    </row>
    <row r="531" customFormat="false" ht="12.75" hidden="false" customHeight="true" outlineLevel="0" collapsed="false">
      <c r="A531" s="15" t="n">
        <f aca="false">Report!C851</f>
        <v>46216</v>
      </c>
      <c r="B531" s="1" t="str">
        <f aca="false">Report!E851</f>
        <v>J W N DOS SANTOS</v>
      </c>
      <c r="C531" s="16" t="n">
        <f aca="false">Report!U851</f>
        <v>225</v>
      </c>
      <c r="D531" s="1" t="str">
        <f aca="false">Report!X851</f>
        <v>NF 351 ELLEN</v>
      </c>
    </row>
    <row r="532" customFormat="false" ht="12.75" hidden="false" customHeight="true" outlineLevel="0" collapsed="false">
      <c r="A532" s="15" t="n">
        <f aca="false">Report!C852</f>
        <v>46216</v>
      </c>
      <c r="B532" s="1" t="str">
        <f aca="false">Report!E852</f>
        <v>NEYLIANE S DE OLIVEIRA &amp; CIA LTDA</v>
      </c>
      <c r="C532" s="16" t="n">
        <f aca="false">Report!U852</f>
        <v>210</v>
      </c>
      <c r="D532" s="1" t="str">
        <f aca="false">Report!X852</f>
        <v>COMPRAS 15L DE AÇAI - PG NO P 11/7/26 ELLEN</v>
      </c>
    </row>
    <row r="533" customFormat="false" ht="12.75" hidden="false" customHeight="true" outlineLevel="0" collapsed="false">
      <c r="A533" s="15" t="n">
        <f aca="false">Report!C853</f>
        <v>46216</v>
      </c>
      <c r="B533" s="1" t="str">
        <f aca="false">Report!E853</f>
        <v>H L M PADARIA E CONFEITARIA LTDA</v>
      </c>
      <c r="C533" s="16" t="n">
        <f aca="false">Report!U853</f>
        <v>120</v>
      </c>
      <c r="D533" s="1" t="str">
        <f aca="false">Report!X853</f>
        <v>NF 19 COMPRAS-BOLO PG NO P 13/7/26 ELLEN</v>
      </c>
    </row>
    <row r="534" customFormat="false" ht="12.75" hidden="false" customHeight="true" outlineLevel="0" collapsed="false">
      <c r="A534" s="15" t="n">
        <f aca="false">Report!C860</f>
        <v>46217</v>
      </c>
      <c r="B534" s="1" t="str">
        <f aca="false">Report!E860</f>
        <v>BONNA VITTA INDUSTRIA E COMERCIO LTDA.</v>
      </c>
      <c r="C534" s="16" t="n">
        <f aca="false">Report!U860</f>
        <v>304.45</v>
      </c>
      <c r="D534" s="1" t="str">
        <f aca="false">Report!X860</f>
        <v>NF 519349 ELLEN</v>
      </c>
    </row>
    <row r="535" customFormat="false" ht="12.75" hidden="false" customHeight="true" outlineLevel="0" collapsed="false">
      <c r="A535" s="15" t="n">
        <f aca="false">Report!C861</f>
        <v>46217</v>
      </c>
      <c r="B535" s="1" t="str">
        <f aca="false">Report!E861</f>
        <v>BRASIL NORTE BEBIDAS S/A</v>
      </c>
      <c r="C535" s="16" t="n">
        <f aca="false">Report!U861</f>
        <v>29.3</v>
      </c>
      <c r="D535" s="1" t="str">
        <f aca="false">Report!X861</f>
        <v>NF 1180339 ELLEN</v>
      </c>
    </row>
    <row r="536" customFormat="false" ht="12.75" hidden="false" customHeight="true" outlineLevel="0" collapsed="false">
      <c r="A536" s="15" t="n">
        <f aca="false">Report!C862</f>
        <v>46217</v>
      </c>
      <c r="B536" s="1" t="str">
        <f aca="false">Report!E862</f>
        <v>BRASIL NORTE BEBIDAS S/A</v>
      </c>
      <c r="C536" s="16" t="n">
        <f aca="false">Report!U862</f>
        <v>156.29</v>
      </c>
      <c r="D536" s="1" t="str">
        <f aca="false">Report!X862</f>
        <v>NF 1906318 ELLEN</v>
      </c>
    </row>
    <row r="537" customFormat="false" ht="12.75" hidden="false" customHeight="true" outlineLevel="0" collapsed="false">
      <c r="A537" s="15" t="n">
        <f aca="false">Report!C863</f>
        <v>46217</v>
      </c>
      <c r="B537" s="1" t="str">
        <f aca="false">Report!E863</f>
        <v>BRASIL NORTE BEBIDAS S/A</v>
      </c>
      <c r="C537" s="16" t="n">
        <f aca="false">Report!U863</f>
        <v>974.53</v>
      </c>
      <c r="D537" s="1" t="str">
        <f aca="false">Report!X863</f>
        <v>NF 1906109 ELLEN</v>
      </c>
    </row>
    <row r="538" customFormat="false" ht="12.75" hidden="false" customHeight="true" outlineLevel="0" collapsed="false">
      <c r="A538" s="15" t="n">
        <f aca="false">Report!C864</f>
        <v>46217</v>
      </c>
      <c r="B538" s="1" t="str">
        <f aca="false">Report!E864</f>
        <v>MARTINS COM SERV DISTR SA</v>
      </c>
      <c r="C538" s="16" t="n">
        <f aca="false">Report!U864</f>
        <v>542.11</v>
      </c>
      <c r="D538" s="1" t="str">
        <f aca="false">Report!X864</f>
        <v>NF 1777487 ELLEN</v>
      </c>
    </row>
    <row r="539" customFormat="false" ht="12.75" hidden="false" customHeight="true" outlineLevel="0" collapsed="false">
      <c r="A539" s="15" t="n">
        <f aca="false">Report!C865</f>
        <v>46217</v>
      </c>
      <c r="B539" s="1" t="str">
        <f aca="false">Report!E865</f>
        <v>COMERCIO DE FRIOS MANAUS LTDA</v>
      </c>
      <c r="C539" s="16" t="n">
        <f aca="false">Report!U865</f>
        <v>2243.2</v>
      </c>
      <c r="D539" s="1" t="str">
        <f aca="false">Report!X865</f>
        <v>NF 172659 ELLEN</v>
      </c>
    </row>
    <row r="540" customFormat="false" ht="12.75" hidden="false" customHeight="true" outlineLevel="0" collapsed="false">
      <c r="A540" s="15" t="n">
        <f aca="false">Report!C866</f>
        <v>46217</v>
      </c>
      <c r="B540" s="1" t="str">
        <f aca="false">Report!E866</f>
        <v>BROTHERS  INDUSTRIA DE ALIMENTOS LTDA</v>
      </c>
      <c r="C540" s="16" t="n">
        <f aca="false">Report!U866</f>
        <v>248.78</v>
      </c>
      <c r="D540" s="1" t="str">
        <f aca="false">Report!X866</f>
        <v>NF 1030653 ELLEN</v>
      </c>
    </row>
    <row r="541" customFormat="false" ht="12.75" hidden="false" customHeight="true" outlineLevel="0" collapsed="false">
      <c r="A541" s="15" t="n">
        <f aca="false">Report!C867</f>
        <v>46217</v>
      </c>
      <c r="B541" s="1" t="str">
        <f aca="false">Report!E867</f>
        <v>NEYLIANE S DE OLIVEIRA &amp; CIA LTDA</v>
      </c>
      <c r="C541" s="16" t="n">
        <f aca="false">Report!U867</f>
        <v>1046</v>
      </c>
      <c r="D541" s="1" t="str">
        <f aca="false">Report!X867</f>
        <v>COMPRAS - FARINHA CRUZEIRO - ELLEN</v>
      </c>
    </row>
    <row r="542" customFormat="false" ht="12.75" hidden="false" customHeight="true" outlineLevel="0" collapsed="false">
      <c r="A542" s="15" t="n">
        <f aca="false">Report!C868</f>
        <v>46217</v>
      </c>
      <c r="B542" s="1" t="str">
        <f aca="false">Report!E868</f>
        <v>SILVA E SANTOS FRIGORIFICO LTDA</v>
      </c>
      <c r="C542" s="16" t="n">
        <f aca="false">Report!U868</f>
        <v>1411.05</v>
      </c>
      <c r="D542" s="1" t="str">
        <f aca="false">Report!X868</f>
        <v>NF 31674 ELLEN</v>
      </c>
    </row>
    <row r="543" customFormat="false" ht="12.75" hidden="false" customHeight="true" outlineLevel="0" collapsed="false">
      <c r="A543" s="15" t="n">
        <f aca="false">Report!C869</f>
        <v>46217</v>
      </c>
      <c r="B543" s="1" t="str">
        <f aca="false">Report!E869</f>
        <v>NEYLIANE S DE OLIVEIRA &amp; CIA LTDA</v>
      </c>
      <c r="C543" s="16" t="n">
        <f aca="false">Report!U869</f>
        <v>290</v>
      </c>
      <c r="D543" s="1" t="str">
        <f aca="false">Report!X869</f>
        <v>COMPRAS - VISCERAS (BOLETO) ELLEN</v>
      </c>
    </row>
    <row r="544" customFormat="false" ht="12.75" hidden="false" customHeight="true" outlineLevel="0" collapsed="false">
      <c r="A544" s="15" t="n">
        <f aca="false">Report!C870</f>
        <v>46217</v>
      </c>
      <c r="B544" s="1" t="str">
        <f aca="false">Report!E870</f>
        <v>ADICSO FABIAN GONZALEZ MONTILLA 70302186</v>
      </c>
      <c r="C544" s="16" t="n">
        <f aca="false">Report!U870</f>
        <v>180</v>
      </c>
      <c r="D544" s="1" t="str">
        <f aca="false">Report!X870</f>
        <v>NF 527 ELLEN</v>
      </c>
    </row>
    <row r="545" customFormat="false" ht="12.75" hidden="false" customHeight="true" outlineLevel="0" collapsed="false">
      <c r="A545" s="15" t="n">
        <f aca="false">Report!C871</f>
        <v>46217</v>
      </c>
      <c r="B545" s="1" t="str">
        <f aca="false">Report!E871</f>
        <v>PANIFICADORA E CONFEITARIA REAL MADRI LTDA</v>
      </c>
      <c r="C545" s="16" t="n">
        <f aca="false">Report!U871</f>
        <v>307.11</v>
      </c>
      <c r="D545" s="1" t="str">
        <f aca="false">Report!X871</f>
        <v>NF 708 ELLEN</v>
      </c>
    </row>
    <row r="546" customFormat="false" ht="12.75" hidden="false" customHeight="true" outlineLevel="0" collapsed="false">
      <c r="A546" s="15" t="n">
        <f aca="false">Report!C872</f>
        <v>46217</v>
      </c>
      <c r="B546" s="1" t="str">
        <f aca="false">Report!E872</f>
        <v>NSB COMERCIO ATACADISTA E VAREJISTA DE P</v>
      </c>
      <c r="C546" s="16" t="n">
        <f aca="false">Report!U872</f>
        <v>378.89</v>
      </c>
      <c r="D546" s="1" t="str">
        <f aca="false">Report!X872</f>
        <v>NF 7874 ELLEN</v>
      </c>
    </row>
    <row r="547" customFormat="false" ht="12.75" hidden="false" customHeight="true" outlineLevel="0" collapsed="false">
      <c r="A547" s="15" t="n">
        <f aca="false">Report!C873</f>
        <v>46217</v>
      </c>
      <c r="B547" s="1" t="str">
        <f aca="false">Report!E873</f>
        <v>NEYLIANE S DE OLIVEIRA &amp; CIA LTDA</v>
      </c>
      <c r="C547" s="16" t="n">
        <f aca="false">Report!U873</f>
        <v>1946.36</v>
      </c>
      <c r="D547" s="1" t="str">
        <f aca="false">Report!X873</f>
        <v>FEIRA SR RENATO - PG P LJ1 - ELLEN</v>
      </c>
    </row>
    <row r="548" customFormat="false" ht="12.75" hidden="false" customHeight="true" outlineLevel="0" collapsed="false">
      <c r="A548" s="15" t="n">
        <f aca="false">Report!C874</f>
        <v>46217</v>
      </c>
      <c r="B548" s="1" t="str">
        <f aca="false">Report!E874</f>
        <v>FEIRA</v>
      </c>
      <c r="C548" s="16" t="n">
        <f aca="false">Report!U874</f>
        <v>770</v>
      </c>
      <c r="D548" s="1" t="str">
        <f aca="false">Report!X874</f>
        <v>FEIRA SR RENATO-PG P LJ1-ALHO/MAÇA/UVA-SOMAR C NF2542-ELLEN</v>
      </c>
    </row>
    <row r="549" customFormat="false" ht="12.75" hidden="false" customHeight="true" outlineLevel="0" collapsed="false">
      <c r="A549" s="15" t="n">
        <f aca="false">Report!C875</f>
        <v>46217</v>
      </c>
      <c r="B549" s="1" t="str">
        <f aca="false">Report!E875</f>
        <v>NEYLIANE S DE OLIVEIRA &amp; CIA LTDA</v>
      </c>
      <c r="C549" s="16" t="n">
        <f aca="false">Report!U875</f>
        <v>182</v>
      </c>
      <c r="D549" s="1" t="str">
        <f aca="false">Report!X875</f>
        <v>COMPRAS - 13L DE AÇAI- PG NO P 14/7/26 ELLEN</v>
      </c>
    </row>
    <row r="550" customFormat="false" ht="12.75" hidden="false" customHeight="true" outlineLevel="0" collapsed="false">
      <c r="A550" s="15" t="n">
        <f aca="false">Report!C886</f>
        <v>46218</v>
      </c>
      <c r="B550" s="1" t="str">
        <f aca="false">Report!E886</f>
        <v>ADRIANA DISTRIBUIDORA DE PRODUTOS ALIMEN</v>
      </c>
      <c r="C550" s="16" t="n">
        <f aca="false">Report!U886</f>
        <v>589.08</v>
      </c>
      <c r="D550" s="1" t="str">
        <f aca="false">Report!X886</f>
        <v>NF 878758 ELLEN</v>
      </c>
    </row>
    <row r="551" customFormat="false" ht="12.75" hidden="false" customHeight="true" outlineLevel="0" collapsed="false">
      <c r="A551" s="15" t="n">
        <f aca="false">Report!C887</f>
        <v>46218</v>
      </c>
      <c r="B551" s="1" t="str">
        <f aca="false">Report!E887</f>
        <v>OESA COMERCIO E REPRESENTACOES S/A</v>
      </c>
      <c r="C551" s="16" t="n">
        <f aca="false">Report!U887</f>
        <v>61.58</v>
      </c>
      <c r="D551" s="1" t="str">
        <f aca="false">Report!X887</f>
        <v>NF 416678 ELLEN</v>
      </c>
    </row>
    <row r="552" customFormat="false" ht="12.75" hidden="false" customHeight="true" outlineLevel="0" collapsed="false">
      <c r="A552" s="15" t="n">
        <f aca="false">Report!C888</f>
        <v>46218</v>
      </c>
      <c r="B552" s="1" t="str">
        <f aca="false">Report!E888</f>
        <v>BRF S A</v>
      </c>
      <c r="C552" s="16" t="n">
        <f aca="false">Report!U888</f>
        <v>1881.46</v>
      </c>
      <c r="D552" s="1" t="str">
        <f aca="false">Report!X888</f>
        <v>NF 1600681 ELLEN</v>
      </c>
    </row>
    <row r="553" customFormat="false" ht="12.75" hidden="false" customHeight="true" outlineLevel="0" collapsed="false">
      <c r="A553" s="15" t="n">
        <f aca="false">Report!C889</f>
        <v>46218</v>
      </c>
      <c r="B553" s="1" t="str">
        <f aca="false">Report!E889</f>
        <v>TAPAJOS COM DE PERFUMARIA COSMETICOS E G</v>
      </c>
      <c r="C553" s="16" t="n">
        <f aca="false">Report!U889</f>
        <v>296</v>
      </c>
      <c r="D553" s="1" t="str">
        <f aca="false">Report!X889</f>
        <v>NF 576435 ELLEN</v>
      </c>
    </row>
    <row r="554" customFormat="false" ht="12.75" hidden="false" customHeight="true" outlineLevel="0" collapsed="false">
      <c r="A554" s="15" t="n">
        <f aca="false">Report!C890</f>
        <v>46218</v>
      </c>
      <c r="B554" s="1" t="str">
        <f aca="false">Report!E890</f>
        <v>EDSON AGUIAR DE SOUZA</v>
      </c>
      <c r="C554" s="16" t="n">
        <f aca="false">Report!U890</f>
        <v>123</v>
      </c>
      <c r="D554" s="1" t="str">
        <f aca="false">Report!X890</f>
        <v>COMPRAS - CHEIRO-VERDE - ELLEN</v>
      </c>
    </row>
    <row r="555" customFormat="false" ht="12.75" hidden="false" customHeight="true" outlineLevel="0" collapsed="false">
      <c r="A555" s="15" t="n">
        <f aca="false">Report!C891</f>
        <v>46218</v>
      </c>
      <c r="B555" s="1" t="str">
        <f aca="false">Report!E891</f>
        <v>TOYA INDUSTRIA E COMERCIO LTDA.</v>
      </c>
      <c r="C555" s="16" t="n">
        <f aca="false">Report!U891</f>
        <v>868.37</v>
      </c>
      <c r="D555" s="1" t="str">
        <f aca="false">Report!X891</f>
        <v>NF 254582 ELLEN</v>
      </c>
    </row>
    <row r="556" customFormat="false" ht="12.75" hidden="false" customHeight="true" outlineLevel="0" collapsed="false">
      <c r="A556" s="15" t="n">
        <f aca="false">Report!C892</f>
        <v>46218</v>
      </c>
      <c r="B556" s="1" t="str">
        <f aca="false">Report!E892</f>
        <v>EDSON AGUIAR DE SOUZA</v>
      </c>
      <c r="C556" s="16" t="n">
        <f aca="false">Report!U892</f>
        <v>89.5</v>
      </c>
      <c r="D556" s="1" t="str">
        <f aca="false">Report!X892</f>
        <v>COMPRAS - CHEIRO-VERDE - ELLEN</v>
      </c>
    </row>
    <row r="557" customFormat="false" ht="12.75" hidden="false" customHeight="true" outlineLevel="0" collapsed="false">
      <c r="A557" s="15" t="n">
        <f aca="false">Report!C893</f>
        <v>46218</v>
      </c>
      <c r="B557" s="1" t="str">
        <f aca="false">Report!E893</f>
        <v>EDSON AGUIAR DE SOUZA</v>
      </c>
      <c r="C557" s="16" t="n">
        <f aca="false">Report!U893</f>
        <v>140</v>
      </c>
      <c r="D557" s="1" t="str">
        <f aca="false">Report!X893</f>
        <v>COMPRAS - CHEIRO-VERDE - ELLEN</v>
      </c>
    </row>
    <row r="558" customFormat="false" ht="12.75" hidden="false" customHeight="true" outlineLevel="0" collapsed="false">
      <c r="A558" s="15" t="n">
        <f aca="false">Report!C894</f>
        <v>46218</v>
      </c>
      <c r="B558" s="1" t="str">
        <f aca="false">Report!E894</f>
        <v>EDSON AGUIAR DE SOUZA</v>
      </c>
      <c r="C558" s="16" t="n">
        <f aca="false">Report!U894</f>
        <v>130</v>
      </c>
      <c r="D558" s="1" t="str">
        <f aca="false">Report!X894</f>
        <v>COMPRAS - CHEIRO-VERDE - ELLEN</v>
      </c>
    </row>
    <row r="559" customFormat="false" ht="12.75" hidden="false" customHeight="true" outlineLevel="0" collapsed="false">
      <c r="A559" s="15" t="n">
        <f aca="false">Report!C895</f>
        <v>46218</v>
      </c>
      <c r="B559" s="1" t="str">
        <f aca="false">Report!E895</f>
        <v>SAO JOSE COMERCIO DE LATICINIOS E FRIOS</v>
      </c>
      <c r="C559" s="16" t="n">
        <f aca="false">Report!U895</f>
        <v>505.5</v>
      </c>
      <c r="D559" s="1" t="str">
        <f aca="false">Report!X895</f>
        <v>NF 3570 ELLEN</v>
      </c>
    </row>
    <row r="560" customFormat="false" ht="12.75" hidden="false" customHeight="true" outlineLevel="0" collapsed="false">
      <c r="A560" s="15" t="n">
        <f aca="false">Report!C896</f>
        <v>46218</v>
      </c>
      <c r="B560" s="1" t="str">
        <f aca="false">Report!E896</f>
        <v>EDSON AGUIAR DE SOUZA</v>
      </c>
      <c r="C560" s="16" t="n">
        <f aca="false">Report!U896</f>
        <v>129.5</v>
      </c>
      <c r="D560" s="1" t="str">
        <f aca="false">Report!X896</f>
        <v>COMPRAS - CHEIRO-VERDE - ELLEN</v>
      </c>
    </row>
    <row r="561" customFormat="false" ht="12.75" hidden="false" customHeight="true" outlineLevel="0" collapsed="false">
      <c r="A561" s="15" t="n">
        <f aca="false">Report!C897</f>
        <v>46218</v>
      </c>
      <c r="B561" s="1" t="str">
        <f aca="false">Report!E897</f>
        <v>FEMAR IND E COM DE BEBIDAS LTDA</v>
      </c>
      <c r="C561" s="16" t="n">
        <f aca="false">Report!U897</f>
        <v>316.08</v>
      </c>
      <c r="D561" s="1" t="str">
        <f aca="false">Report!X897</f>
        <v>NF 53410 ELLEN</v>
      </c>
    </row>
    <row r="562" customFormat="false" ht="12.75" hidden="false" customHeight="true" outlineLevel="0" collapsed="false">
      <c r="A562" s="15" t="n">
        <f aca="false">Report!C898</f>
        <v>46218</v>
      </c>
      <c r="B562" s="1" t="str">
        <f aca="false">Report!E898</f>
        <v>ADRIANO FEITOSA OLIVEIRA LTDA</v>
      </c>
      <c r="C562" s="16" t="n">
        <f aca="false">Report!U898</f>
        <v>915</v>
      </c>
      <c r="D562" s="1" t="str">
        <f aca="false">Report!X898</f>
        <v>NF 331 ELLEN</v>
      </c>
    </row>
    <row r="563" customFormat="false" ht="12.75" hidden="false" customHeight="true" outlineLevel="0" collapsed="false">
      <c r="A563" s="15" t="n">
        <f aca="false">Report!C899</f>
        <v>46218</v>
      </c>
      <c r="B563" s="1" t="str">
        <f aca="false">Report!E899</f>
        <v>LIMA E BARANDA COMERCIO DE PRODUTOS REGI</v>
      </c>
      <c r="C563" s="16" t="n">
        <f aca="false">Report!U899</f>
        <v>329</v>
      </c>
      <c r="D563" s="1" t="str">
        <f aca="false">Report!X899</f>
        <v>NF 31344 ELLEN</v>
      </c>
    </row>
    <row r="564" customFormat="false" ht="12.75" hidden="false" customHeight="true" outlineLevel="0" collapsed="false">
      <c r="A564" s="15" t="n">
        <f aca="false">Report!C900</f>
        <v>46218</v>
      </c>
      <c r="B564" s="1" t="str">
        <f aca="false">Report!E900</f>
        <v>EDSON AGUIAR DE SOUZA</v>
      </c>
      <c r="C564" s="16" t="n">
        <f aca="false">Report!U900</f>
        <v>61.5</v>
      </c>
      <c r="D564" s="1" t="str">
        <f aca="false">Report!X900</f>
        <v>COMPRAS - CHEIRO-VERDE - ELLEN</v>
      </c>
    </row>
    <row r="565" customFormat="false" ht="12.75" hidden="false" customHeight="true" outlineLevel="0" collapsed="false">
      <c r="A565" s="15" t="n">
        <f aca="false">Report!C901</f>
        <v>46218</v>
      </c>
      <c r="B565" s="1" t="str">
        <f aca="false">Report!E901</f>
        <v>EDSON AGUIAR DE SOUZA</v>
      </c>
      <c r="C565" s="16" t="n">
        <f aca="false">Report!U901</f>
        <v>174</v>
      </c>
      <c r="D565" s="1" t="str">
        <f aca="false">Report!X901</f>
        <v>COMPRAS - CHEIRO-VERDE - ELLEN</v>
      </c>
    </row>
    <row r="566" customFormat="false" ht="12.75" hidden="false" customHeight="true" outlineLevel="0" collapsed="false">
      <c r="A566" s="15" t="n">
        <f aca="false">Report!C902</f>
        <v>46218</v>
      </c>
      <c r="B566" s="1" t="str">
        <f aca="false">Report!E902</f>
        <v>EDSON AGUIAR DE SOUZA</v>
      </c>
      <c r="C566" s="16" t="n">
        <f aca="false">Report!U902</f>
        <v>117</v>
      </c>
      <c r="D566" s="1" t="str">
        <f aca="false">Report!X902</f>
        <v>COMPRAS - CHEIRO-VERDE -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EDSON AGUIAR DE SOUZA</v>
      </c>
      <c r="C567" s="16" t="n">
        <f aca="false">Report!U903</f>
        <v>76.5</v>
      </c>
      <c r="D567" s="1" t="str">
        <f aca="false">Report!X903</f>
        <v>COMPRAS - CHEIRO-VERDE -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H L M PADARIA E CONFEITARIA LTDA</v>
      </c>
      <c r="C568" s="16" t="n">
        <f aca="false">Report!U904</f>
        <v>140</v>
      </c>
      <c r="D568" s="1" t="str">
        <f aca="false">Report!X904</f>
        <v>NF 22 COMPRAS-BOLO PG NO P 15/7/26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SEM FORNECEDOR</v>
      </c>
      <c r="C569" s="16" t="n">
        <f aca="false">Report!U905</f>
        <v>204</v>
      </c>
      <c r="D569" s="1" t="str">
        <f aca="false">Report!X905</f>
        <v>queijo coalho/valdirlan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SEM FORNECEDOR</v>
      </c>
      <c r="C570" s="16" t="n">
        <f aca="false">Report!U906</f>
        <v>72</v>
      </c>
      <c r="D570" s="1" t="str">
        <f aca="false">Report!X906</f>
        <v>4 cxs brigadeiro/jose cast</v>
      </c>
    </row>
    <row r="571" customFormat="false" ht="12.75" hidden="false" customHeight="true" outlineLevel="0" collapsed="false">
      <c r="A571" s="15" t="n">
        <f aca="false">Report!C908</f>
        <v>46219</v>
      </c>
      <c r="B571" s="1" t="str">
        <f aca="false">Report!E908</f>
        <v>RISADINHA LTDA</v>
      </c>
      <c r="C571" s="16" t="n">
        <f aca="false">Report!U908</f>
        <v>550.4</v>
      </c>
      <c r="D571" s="1" t="str">
        <f aca="false">Report!X908</f>
        <v>NF 658429 ELLEN</v>
      </c>
    </row>
    <row r="572" customFormat="false" ht="12.75" hidden="false" customHeight="true" outlineLevel="0" collapsed="false">
      <c r="A572" s="15" t="n">
        <f aca="false">Report!C909</f>
        <v>46219</v>
      </c>
      <c r="B572" s="1" t="str">
        <f aca="false">Report!E909</f>
        <v>SB COMERCIO LTDA</v>
      </c>
      <c r="C572" s="16" t="n">
        <f aca="false">Report!U909</f>
        <v>653.65</v>
      </c>
      <c r="D572" s="1" t="str">
        <f aca="false">Report!X909</f>
        <v>NF 1959276 ELLEN</v>
      </c>
    </row>
    <row r="573" customFormat="false" ht="12.75" hidden="false" customHeight="true" outlineLevel="0" collapsed="false">
      <c r="A573" s="15" t="n">
        <f aca="false">Report!C910</f>
        <v>46219</v>
      </c>
      <c r="B573" s="1" t="str">
        <f aca="false">Report!E910</f>
        <v>DA FRUTA DISTRIBUIDORA LTDA</v>
      </c>
      <c r="C573" s="16" t="n">
        <f aca="false">Report!U910</f>
        <v>652.4</v>
      </c>
      <c r="D573" s="1" t="str">
        <f aca="false">Report!X910</f>
        <v>NF 196323 ELLEN</v>
      </c>
    </row>
    <row r="574" customFormat="false" ht="12.75" hidden="false" customHeight="true" outlineLevel="0" collapsed="false">
      <c r="A574" s="15" t="n">
        <f aca="false">Report!C911</f>
        <v>46219</v>
      </c>
      <c r="B574" s="1" t="str">
        <f aca="false">Report!E911</f>
        <v>J G COMERCIO DE PRODUTOS ALIMENTICIOS LTDA</v>
      </c>
      <c r="C574" s="16" t="n">
        <f aca="false">Report!U911</f>
        <v>2005.45</v>
      </c>
      <c r="D574" s="1" t="str">
        <f aca="false">Report!X911</f>
        <v>NF 390211 ELLEN</v>
      </c>
    </row>
    <row r="575" customFormat="false" ht="12.75" hidden="false" customHeight="true" outlineLevel="0" collapsed="false">
      <c r="A575" s="15" t="n">
        <f aca="false">Report!C912</f>
        <v>46219</v>
      </c>
      <c r="B575" s="1" t="str">
        <f aca="false">Report!E912</f>
        <v>FE COMERCIO DE MATERIAIS DE CONSTRUCAO</v>
      </c>
      <c r="C575" s="16" t="n">
        <f aca="false">Report!U912</f>
        <v>819.52</v>
      </c>
      <c r="D575" s="1" t="str">
        <f aca="false">Report!X912</f>
        <v>NF 4467 ELLEN</v>
      </c>
    </row>
    <row r="576" customFormat="false" ht="12.75" hidden="false" customHeight="true" outlineLevel="0" collapsed="false">
      <c r="A576" s="15" t="n">
        <f aca="false">Report!C913</f>
        <v>46219</v>
      </c>
      <c r="B576" s="1" t="str">
        <f aca="false">Report!E913</f>
        <v>BRAGA TABACARIA EIRELI ME</v>
      </c>
      <c r="C576" s="16" t="n">
        <f aca="false">Report!U913</f>
        <v>1073.2</v>
      </c>
      <c r="D576" s="1" t="str">
        <f aca="false">Report!X913</f>
        <v>NF 18998 ELLEN</v>
      </c>
    </row>
    <row r="577" customFormat="false" ht="12.75" hidden="false" customHeight="true" outlineLevel="0" collapsed="false">
      <c r="A577" s="15" t="n">
        <f aca="false">Report!C914</f>
        <v>46219</v>
      </c>
      <c r="B577" s="1" t="str">
        <f aca="false">Report!E914</f>
        <v>DISTRIBUIDORA LOPES LTDA</v>
      </c>
      <c r="C577" s="16" t="n">
        <f aca="false">Report!U914</f>
        <v>197.37</v>
      </c>
      <c r="D577" s="1" t="str">
        <f aca="false">Report!X914</f>
        <v>NF 1688844 ELLEN</v>
      </c>
    </row>
    <row r="578" customFormat="false" ht="12.75" hidden="false" customHeight="true" outlineLevel="0" collapsed="false">
      <c r="A578" s="15" t="n">
        <f aca="false">Report!C915</f>
        <v>46219</v>
      </c>
      <c r="B578" s="1" t="str">
        <f aca="false">Report!E915</f>
        <v>SILVA E SANTOS FRIGORIFICO LTDA</v>
      </c>
      <c r="C578" s="16" t="n">
        <f aca="false">Report!U915</f>
        <v>3640</v>
      </c>
      <c r="D578" s="1" t="str">
        <f aca="false">Report!X915</f>
        <v>NF 31703 ELLEN</v>
      </c>
    </row>
    <row r="579" customFormat="false" ht="12.75" hidden="false" customHeight="true" outlineLevel="0" collapsed="false">
      <c r="A579" s="15" t="n">
        <f aca="false">Report!C916</f>
        <v>46219</v>
      </c>
      <c r="B579" s="1" t="str">
        <f aca="false">Report!E916</f>
        <v>REAL BEBIDAS DA AMAZONIA LTDA</v>
      </c>
      <c r="C579" s="16" t="n">
        <f aca="false">Report!U916</f>
        <v>280</v>
      </c>
      <c r="D579" s="1" t="str">
        <f aca="false">Report!X916</f>
        <v>NF 599833 ELLEN</v>
      </c>
    </row>
    <row r="580" customFormat="false" ht="12.75" hidden="false" customHeight="true" outlineLevel="0" collapsed="false">
      <c r="A580" s="15" t="n">
        <f aca="false">Report!C917</f>
        <v>46219</v>
      </c>
      <c r="B580" s="1" t="str">
        <f aca="false">Report!E917</f>
        <v>CHERRYS SEMI JOIAS LTDA</v>
      </c>
      <c r="C580" s="16" t="n">
        <f aca="false">Report!U917</f>
        <v>435</v>
      </c>
      <c r="D580" s="1" t="str">
        <f aca="false">Report!X917</f>
        <v>NF 462 ELLEN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64.225.624 ROBERTO REIS AROUCHE</v>
      </c>
      <c r="C581" s="16" t="n">
        <f aca="false">Report!U918</f>
        <v>432</v>
      </c>
      <c r="D581" s="1" t="str">
        <f aca="false">Report!X918</f>
        <v>NF 66 ELLEN</v>
      </c>
    </row>
    <row r="582" customFormat="false" ht="12.75" hidden="false" customHeight="true" outlineLevel="0" collapsed="false">
      <c r="A582" s="15" t="n">
        <f aca="false">Report!C924</f>
        <v>46220</v>
      </c>
      <c r="B582" s="1" t="str">
        <f aca="false">Report!E924</f>
        <v>DISTRIBUIDORA FARIAS LTDA.</v>
      </c>
      <c r="C582" s="16" t="n">
        <f aca="false">Report!U924</f>
        <v>1055.33</v>
      </c>
      <c r="D582" s="1" t="str">
        <f aca="false">Report!X924</f>
        <v>NF 674937 ELLEN</v>
      </c>
    </row>
    <row r="583" customFormat="false" ht="12.75" hidden="false" customHeight="true" outlineLevel="0" collapsed="false">
      <c r="A583" s="15" t="n">
        <f aca="false">Report!C925</f>
        <v>46220</v>
      </c>
      <c r="B583" s="1" t="str">
        <f aca="false">Report!E925</f>
        <v>OESA COMERCIO E REPRESENTACOES S/A</v>
      </c>
      <c r="C583" s="16" t="n">
        <f aca="false">Report!U925</f>
        <v>620</v>
      </c>
      <c r="D583" s="1" t="str">
        <f aca="false">Report!X925</f>
        <v>NF 419092 ELLEN</v>
      </c>
    </row>
    <row r="584" customFormat="false" ht="12.75" hidden="false" customHeight="true" outlineLevel="0" collapsed="false">
      <c r="A584" s="15" t="n">
        <f aca="false">Report!C926</f>
        <v>46220</v>
      </c>
      <c r="B584" s="1" t="str">
        <f aca="false">Report!E926</f>
        <v>DISTRIBUIDORA LOPES LTDA</v>
      </c>
      <c r="C584" s="16" t="n">
        <f aca="false">Report!U926</f>
        <v>1154.88</v>
      </c>
      <c r="D584" s="1" t="str">
        <f aca="false">Report!X926</f>
        <v>NF 1676804 ELLEN</v>
      </c>
    </row>
    <row r="585" customFormat="false" ht="12.75" hidden="false" customHeight="true" outlineLevel="0" collapsed="false">
      <c r="A585" s="15" t="n">
        <f aca="false">Report!C927</f>
        <v>46220</v>
      </c>
      <c r="B585" s="1" t="str">
        <f aca="false">Report!E927</f>
        <v>L S M COMERCIO DE ALIMENTOS E NAVEGACAO</v>
      </c>
      <c r="C585" s="16" t="n">
        <f aca="false">Report!U927</f>
        <v>1184.06</v>
      </c>
      <c r="D585" s="1" t="str">
        <f aca="false">Report!X927</f>
        <v>NF 305929 ELLEN</v>
      </c>
    </row>
    <row r="586" customFormat="false" ht="12.75" hidden="false" customHeight="true" outlineLevel="0" collapsed="false">
      <c r="A586" s="15" t="n">
        <f aca="false">Report!C928</f>
        <v>46220</v>
      </c>
      <c r="B586" s="1" t="str">
        <f aca="false">Report!E928</f>
        <v>SOUZA CRUZ LTDA.</v>
      </c>
      <c r="C586" s="16" t="n">
        <f aca="false">Report!U928</f>
        <v>5791.7</v>
      </c>
      <c r="D586" s="1" t="str">
        <f aca="false">Report!X928</f>
        <v>NF 564993 ELLEN</v>
      </c>
    </row>
    <row r="587" customFormat="false" ht="12.75" hidden="false" customHeight="true" outlineLevel="0" collapsed="false">
      <c r="A587" s="15" t="n">
        <f aca="false">Report!C929</f>
        <v>46220</v>
      </c>
      <c r="B587" s="1" t="str">
        <f aca="false">Report!E929</f>
        <v>G A COMERCIO DE PRODUTOS HOSPITALARES LTDA</v>
      </c>
      <c r="C587" s="16" t="n">
        <f aca="false">Report!U929</f>
        <v>368.4</v>
      </c>
      <c r="D587" s="1" t="str">
        <f aca="false">Report!X929</f>
        <v>NF 890 ELLEN</v>
      </c>
    </row>
    <row r="588" customFormat="false" ht="12.75" hidden="false" customHeight="true" outlineLevel="0" collapsed="false">
      <c r="A588" s="15" t="n">
        <f aca="false">Report!C930</f>
        <v>46220</v>
      </c>
      <c r="B588" s="1" t="str">
        <f aca="false">Report!E930</f>
        <v>BRF S A</v>
      </c>
      <c r="C588" s="16" t="n">
        <f aca="false">Report!U930</f>
        <v>1031.78</v>
      </c>
      <c r="D588" s="1" t="str">
        <f aca="false">Report!X930</f>
        <v>NF 1604119 ELLEN</v>
      </c>
    </row>
    <row r="589" customFormat="false" ht="12.75" hidden="false" customHeight="true" outlineLevel="0" collapsed="false">
      <c r="A589" s="15" t="n">
        <f aca="false">Report!C931</f>
        <v>46220</v>
      </c>
      <c r="B589" s="1" t="str">
        <f aca="false">Report!E931</f>
        <v>H. L. DO NASCIMENTO</v>
      </c>
      <c r="C589" s="16" t="n">
        <f aca="false">Report!U931</f>
        <v>519.65</v>
      </c>
      <c r="D589" s="1" t="str">
        <f aca="false">Report!X931</f>
        <v>NF 5786 ELLEN</v>
      </c>
    </row>
    <row r="590" customFormat="false" ht="12.75" hidden="false" customHeight="true" outlineLevel="0" collapsed="false">
      <c r="A590" s="15" t="n">
        <f aca="false">Report!C932</f>
        <v>46220</v>
      </c>
      <c r="B590" s="1" t="str">
        <f aca="false">Report!E932</f>
        <v>BROTHERS  INDUSTRIA DE ALIMENTOS LTDA</v>
      </c>
      <c r="C590" s="16" t="n">
        <f aca="false">Report!U932</f>
        <v>250.08</v>
      </c>
      <c r="D590" s="1" t="str">
        <f aca="false">Report!X932</f>
        <v>NF 1031214 ELLEN</v>
      </c>
    </row>
    <row r="591" customFormat="false" ht="12.75" hidden="false" customHeight="true" outlineLevel="0" collapsed="false">
      <c r="A591" s="15" t="n">
        <f aca="false">Report!C933</f>
        <v>46220</v>
      </c>
      <c r="B591" s="1" t="str">
        <f aca="false">Report!E933</f>
        <v>J. S. MOREIRA ALVES LTDA</v>
      </c>
      <c r="C591" s="16" t="n">
        <f aca="false">Report!U933</f>
        <v>150</v>
      </c>
      <c r="D591" s="1" t="str">
        <f aca="false">Report!X933</f>
        <v>NF 2635 ELLEN</v>
      </c>
    </row>
    <row r="592" customFormat="false" ht="12.75" hidden="false" customHeight="true" outlineLevel="0" collapsed="false">
      <c r="A592" s="15" t="n">
        <f aca="false">Report!C934</f>
        <v>46220</v>
      </c>
      <c r="B592" s="1" t="str">
        <f aca="false">Report!E934</f>
        <v>ADRIANO FEITOSA OLIVEIRA LTDA</v>
      </c>
      <c r="C592" s="16" t="n">
        <f aca="false">Report!U934</f>
        <v>1171.37</v>
      </c>
      <c r="D592" s="1" t="str">
        <f aca="false">Report!X934</f>
        <v>NF 333 ELLEN</v>
      </c>
    </row>
    <row r="593" customFormat="false" ht="12.75" hidden="false" customHeight="true" outlineLevel="0" collapsed="false">
      <c r="A593" s="15" t="n">
        <f aca="false">Report!C935</f>
        <v>46220</v>
      </c>
      <c r="B593" s="1" t="str">
        <f aca="false">Report!E935</f>
        <v>SOUZA CRUZ LTDA.</v>
      </c>
      <c r="C593" s="16" t="n">
        <f aca="false">Report!U935</f>
        <v>4572.86</v>
      </c>
      <c r="D593" s="1" t="str">
        <f aca="false">Report!X935</f>
        <v>NF 566541 ELLEN</v>
      </c>
    </row>
    <row r="594" customFormat="false" ht="12.75" hidden="false" customHeight="true" outlineLevel="0" collapsed="false">
      <c r="A594" s="15" t="n">
        <f aca="false">Report!C936</f>
        <v>46220</v>
      </c>
      <c r="B594" s="1" t="str">
        <f aca="false">Report!E936</f>
        <v>PANIFICADORA E CONFEITARIA REAL MADRI LTDA</v>
      </c>
      <c r="C594" s="16" t="n">
        <f aca="false">Report!U936</f>
        <v>135</v>
      </c>
      <c r="D594" s="1" t="str">
        <f aca="false">Report!X936</f>
        <v>NF 711 ELLEN</v>
      </c>
    </row>
    <row r="595" customFormat="false" ht="12.75" hidden="false" customHeight="true" outlineLevel="0" collapsed="false">
      <c r="A595" s="15" t="n">
        <f aca="false">Report!C937</f>
        <v>46220</v>
      </c>
      <c r="B595" s="1" t="str">
        <f aca="false">Report!E937</f>
        <v>NEYLIANE S DE OLIVEIRA &amp; CIA LTDA</v>
      </c>
      <c r="C595" s="16" t="n">
        <f aca="false">Report!U937</f>
        <v>280</v>
      </c>
      <c r="D595" s="1" t="str">
        <f aca="false">Report!X937</f>
        <v>COMPRAS - 20L DE AÇAI - PG NO P 17/7/26 - ELLEN</v>
      </c>
    </row>
    <row r="596" customFormat="false" ht="12.75" hidden="false" customHeight="true" outlineLevel="0" collapsed="false">
      <c r="A596" s="15" t="n">
        <f aca="false">Report!C938</f>
        <v>46220</v>
      </c>
      <c r="B596" s="1" t="str">
        <f aca="false">Report!E938</f>
        <v>NEYLIANE S DE OLIVEIRA &amp; CIA LTDA</v>
      </c>
      <c r="C596" s="16" t="n">
        <f aca="false">Report!U938</f>
        <v>1392.72</v>
      </c>
      <c r="D596" s="1" t="str">
        <f aca="false">Report!X938</f>
        <v>FEIRA SR RENATO - PG P LJ1 -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H L M PADARIA E CONFEITARIA LTDA</v>
      </c>
      <c r="C597" s="16" t="n">
        <f aca="false">Report!U940</f>
        <v>140</v>
      </c>
      <c r="D597" s="1" t="str">
        <f aca="false">Report!X940</f>
        <v>NF 23 COMPRAS-BOLO PG NO P 17/7/26 ELLEN</v>
      </c>
    </row>
    <row r="598" customFormat="false" ht="12.75" hidden="false" customHeight="true" outlineLevel="0" collapsed="false">
      <c r="A598" s="15" t="n">
        <f aca="false">Report!C944</f>
        <v>46221</v>
      </c>
      <c r="B598" s="1" t="str">
        <f aca="false">Report!E944</f>
        <v>FUNNY PET DISTRIBUIDORA DE ALIMENTOS PAR</v>
      </c>
      <c r="C598" s="16" t="n">
        <f aca="false">Report!U944</f>
        <v>1589.28</v>
      </c>
      <c r="D598" s="1" t="str">
        <f aca="false">Report!X944</f>
        <v>NF 20499 ELLEN</v>
      </c>
    </row>
    <row r="599" customFormat="false" ht="12.75" hidden="false" customHeight="true" outlineLevel="0" collapsed="false">
      <c r="A599" s="15" t="n">
        <f aca="false">Report!C945</f>
        <v>46221</v>
      </c>
      <c r="B599" s="1" t="str">
        <f aca="false">Report!E945</f>
        <v>FORTVET DISTRIBUIDORA LTDA</v>
      </c>
      <c r="C599" s="16" t="n">
        <f aca="false">Report!U945</f>
        <v>660</v>
      </c>
      <c r="D599" s="1" t="str">
        <f aca="false">Report!X945</f>
        <v>NF 2495 ELLEN</v>
      </c>
    </row>
    <row r="600" customFormat="false" ht="12.75" hidden="false" customHeight="true" outlineLevel="0" collapsed="false">
      <c r="A600" s="15" t="n">
        <f aca="false">Report!C947</f>
        <v>46221</v>
      </c>
      <c r="B600" s="1" t="str">
        <f aca="false">Report!E947</f>
        <v>MAXFRI DISTRIUIDORA LTDA</v>
      </c>
      <c r="C600" s="16" t="n">
        <f aca="false">Report!U947</f>
        <v>4043.8</v>
      </c>
      <c r="D600" s="1" t="str">
        <f aca="false">Report!X947</f>
        <v>NF 14685 ELLEN</v>
      </c>
    </row>
    <row r="601" customFormat="false" ht="12.75" hidden="false" customHeight="true" outlineLevel="0" collapsed="false">
      <c r="A601" s="15" t="n">
        <f aca="false">Report!C948</f>
        <v>46221</v>
      </c>
      <c r="B601" s="1" t="str">
        <f aca="false">Report!E948</f>
        <v>H L M PADARIA E CONFEITARIA LTDA</v>
      </c>
      <c r="C601" s="16" t="n">
        <f aca="false">Report!U948</f>
        <v>120</v>
      </c>
      <c r="D601" s="1" t="str">
        <f aca="false">Report!X948</f>
        <v>NF 35 COMPRAS-BOLO PG NO P 18/7/26 ELLEN</v>
      </c>
    </row>
    <row r="602" customFormat="false" ht="12.75" hidden="false" customHeight="true" outlineLevel="0" collapsed="false">
      <c r="A602" s="15" t="n">
        <f aca="false">Report!C952</f>
        <v>46222</v>
      </c>
      <c r="B602" s="1" t="str">
        <f aca="false">Report!E952</f>
        <v>MAXPEL COMERCIAL LTDA</v>
      </c>
      <c r="C602" s="16" t="n">
        <f aca="false">Report!U952</f>
        <v>1996.2</v>
      </c>
      <c r="D602" s="1" t="str">
        <f aca="false">Report!X952</f>
        <v>NF 316130 ELLEN</v>
      </c>
    </row>
    <row r="603" customFormat="false" ht="12.75" hidden="false" customHeight="true" outlineLevel="0" collapsed="false">
      <c r="A603" s="15" t="n">
        <f aca="false">Report!C953</f>
        <v>46222</v>
      </c>
      <c r="B603" s="1" t="str">
        <f aca="false">Report!E953</f>
        <v>ADF DISTRIBUIDORA DE BEBIDAS LTDA</v>
      </c>
      <c r="C603" s="16" t="n">
        <f aca="false">Report!U953</f>
        <v>277.6</v>
      </c>
      <c r="D603" s="1" t="str">
        <f aca="false">Report!X953</f>
        <v>NF 473151 ELLEN</v>
      </c>
    </row>
    <row r="604" customFormat="false" ht="12.75" hidden="false" customHeight="true" outlineLevel="0" collapsed="false">
      <c r="A604" s="15" t="n">
        <f aca="false">Report!C957</f>
        <v>46223</v>
      </c>
      <c r="B604" s="1" t="str">
        <f aca="false">Report!E957</f>
        <v>ROCHA E PAIVA LTDA</v>
      </c>
      <c r="C604" s="16" t="n">
        <f aca="false">Report!U957</f>
        <v>591.52</v>
      </c>
      <c r="D604" s="1" t="str">
        <f aca="false">Report!X957</f>
        <v>NF 207912 ELLEN</v>
      </c>
    </row>
    <row r="605" customFormat="false" ht="12.75" hidden="false" customHeight="true" outlineLevel="0" collapsed="false">
      <c r="A605" s="15" t="n">
        <f aca="false">Report!C959</f>
        <v>46223</v>
      </c>
      <c r="B605" s="1" t="str">
        <f aca="false">Report!E959</f>
        <v>E. D. SENA &amp; CIA LTDA</v>
      </c>
      <c r="C605" s="16" t="n">
        <f aca="false">Report!U959</f>
        <v>531.18</v>
      </c>
      <c r="D605" s="1" t="str">
        <f aca="false">Report!X959</f>
        <v>NF 9495 ELLEN</v>
      </c>
    </row>
    <row r="606" customFormat="false" ht="12.75" hidden="false" customHeight="true" outlineLevel="0" collapsed="false">
      <c r="A606" s="15" t="n">
        <f aca="false">Report!C960</f>
        <v>46223</v>
      </c>
      <c r="B606" s="1" t="str">
        <f aca="false">Report!E960</f>
        <v>NEXUS DISTRIBUIDORA</v>
      </c>
      <c r="C606" s="16" t="n">
        <f aca="false">Report!U960</f>
        <v>374.1</v>
      </c>
      <c r="D606" s="1" t="str">
        <f aca="false">Report!X960</f>
        <v>NF 102073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CRBS S/A</v>
      </c>
      <c r="C607" s="16" t="n">
        <f aca="false">Report!U962</f>
        <v>661.73</v>
      </c>
      <c r="D607" s="1" t="str">
        <f aca="false">Report!X962</f>
        <v>NF 899238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FENNIX BRASIL DISTRIBUIDORA DE PRODUTOS</v>
      </c>
      <c r="C609" s="16" t="n">
        <f aca="false">Report!U964</f>
        <v>368.05</v>
      </c>
      <c r="D609" s="1" t="str">
        <f aca="false">Report!X964</f>
        <v>NF 312916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T. M. L. DA SILVA LTDA</v>
      </c>
      <c r="C610" s="16" t="n">
        <f aca="false">Report!U965</f>
        <v>361.6</v>
      </c>
      <c r="D610" s="1" t="str">
        <f aca="false">Report!X965</f>
        <v>NF 15127 ELLEN</v>
      </c>
    </row>
    <row r="611" customFormat="false" ht="12.75" hidden="false" customHeight="true" outlineLevel="0" collapsed="false">
      <c r="A611" s="15" t="n">
        <f aca="false">Report!C966</f>
        <v>46223</v>
      </c>
      <c r="B611" s="1" t="str">
        <f aca="false">Report!E966</f>
        <v>NOVA FRIOS COMERCIO ATACADISTA DE LATICINIOS LTDA</v>
      </c>
      <c r="C611" s="16" t="n">
        <f aca="false">Report!U966</f>
        <v>216.75</v>
      </c>
      <c r="D611" s="1" t="str">
        <f aca="false">Report!X966</f>
        <v>NF 4058 ELLEN</v>
      </c>
    </row>
    <row r="612" customFormat="false" ht="12.75" hidden="false" customHeight="true" outlineLevel="0" collapsed="false">
      <c r="A612" s="15" t="n">
        <f aca="false">Report!C970</f>
        <v>46223</v>
      </c>
      <c r="B612" s="1" t="str">
        <f aca="false">Report!E970</f>
        <v>J W N DOS SANTOS</v>
      </c>
      <c r="C612" s="16" t="n">
        <f aca="false">Report!U970</f>
        <v>228</v>
      </c>
      <c r="D612" s="1" t="str">
        <f aca="false">Report!X970</f>
        <v>NF 364 ELLEN</v>
      </c>
    </row>
    <row r="613" customFormat="false" ht="12.75" hidden="false" customHeight="true" outlineLevel="0" collapsed="false">
      <c r="A613" s="15" t="n">
        <f aca="false">Report!C973</f>
        <v>46223</v>
      </c>
      <c r="B613" s="1" t="str">
        <f aca="false">Report!E973</f>
        <v>NEYLIANE S DE OLIVEIRA &amp; CIA LTDA</v>
      </c>
      <c r="C613" s="16" t="n">
        <f aca="false">Report!U973</f>
        <v>210</v>
      </c>
      <c r="D613" s="1" t="str">
        <f aca="false">Report!X973</f>
        <v>COMPRAS - 15L DE AÇAI - PG NO P 20/7/26 ELLEN</v>
      </c>
    </row>
    <row r="614" customFormat="false" ht="12.75" hidden="false" customHeight="true" outlineLevel="0" collapsed="false">
      <c r="A614" s="15" t="n">
        <f aca="false">Report!C979</f>
        <v>46224</v>
      </c>
      <c r="B614" s="1" t="str">
        <f aca="false">Report!E979</f>
        <v>DISTRIBUIDORA LOPES LTDA</v>
      </c>
      <c r="C614" s="16" t="n">
        <f aca="false">Report!U979</f>
        <v>724</v>
      </c>
      <c r="D614" s="1" t="str">
        <f aca="false">Report!X979</f>
        <v>NF 1678138 ELLEN</v>
      </c>
    </row>
    <row r="615" customFormat="false" ht="12.75" hidden="false" customHeight="true" outlineLevel="0" collapsed="false">
      <c r="A615" s="15" t="n">
        <f aca="false">Report!C980</f>
        <v>46224</v>
      </c>
      <c r="B615" s="1" t="str">
        <f aca="false">Report!E980</f>
        <v>MARTINS COM SERV DISTR SA</v>
      </c>
      <c r="C615" s="16" t="n">
        <f aca="false">Report!U980</f>
        <v>542.11</v>
      </c>
      <c r="D615" s="1" t="str">
        <f aca="false">Report!X980</f>
        <v>NF 1777487 ELLEN</v>
      </c>
    </row>
    <row r="616" customFormat="false" ht="12.75" hidden="false" customHeight="true" outlineLevel="0" collapsed="false">
      <c r="A616" s="15" t="n">
        <f aca="false">Report!C981</f>
        <v>46224</v>
      </c>
      <c r="B616" s="1" t="str">
        <f aca="false">Report!E981</f>
        <v>MARE DISTRIBUIDORA DE BEBIDAS E DE PRODUTOS ALIMENTICIOS LTDA</v>
      </c>
      <c r="C616" s="16" t="n">
        <f aca="false">Report!U981</f>
        <v>1209.4</v>
      </c>
      <c r="D616" s="1" t="str">
        <f aca="false">Report!X981</f>
        <v>NF 1385251 ELLEN</v>
      </c>
    </row>
    <row r="617" customFormat="false" ht="12.75" hidden="false" customHeight="true" outlineLevel="0" collapsed="false">
      <c r="A617" s="15" t="n">
        <f aca="false">Report!C982</f>
        <v>46224</v>
      </c>
      <c r="B617" s="1" t="str">
        <f aca="false">Report!E982</f>
        <v>BRASIL NORTE BEBIDAS S/A</v>
      </c>
      <c r="C617" s="16" t="n">
        <f aca="false">Report!U982</f>
        <v>205.13</v>
      </c>
      <c r="D617" s="1" t="str">
        <f aca="false">Report!X982</f>
        <v>NF 1917880 ELLEN</v>
      </c>
    </row>
    <row r="618" customFormat="false" ht="12.75" hidden="false" customHeight="true" outlineLevel="0" collapsed="false">
      <c r="A618" s="15" t="n">
        <f aca="false">Report!C983</f>
        <v>46224</v>
      </c>
      <c r="B618" s="1" t="str">
        <f aca="false">Report!E983</f>
        <v>BRASIL NORTE BEBIDAS S/A</v>
      </c>
      <c r="C618" s="16" t="n">
        <f aca="false">Report!U983</f>
        <v>63.37</v>
      </c>
      <c r="D618" s="1" t="str">
        <f aca="false">Report!X983</f>
        <v>NF 1187912 ELLEN</v>
      </c>
    </row>
    <row r="619" customFormat="false" ht="12.75" hidden="false" customHeight="true" outlineLevel="0" collapsed="false">
      <c r="A619" s="15" t="n">
        <f aca="false">Report!C984</f>
        <v>46224</v>
      </c>
      <c r="B619" s="1" t="str">
        <f aca="false">Report!E984</f>
        <v>BRASIL NORTE BEBIDAS S/A</v>
      </c>
      <c r="C619" s="16" t="n">
        <f aca="false">Report!U984</f>
        <v>767.32</v>
      </c>
      <c r="D619" s="1" t="str">
        <f aca="false">Report!X984</f>
        <v>NF 1187910 ELLEN</v>
      </c>
    </row>
    <row r="620" customFormat="false" ht="12.75" hidden="false" customHeight="true" outlineLevel="0" collapsed="false">
      <c r="A620" s="15" t="n">
        <f aca="false">Report!C985</f>
        <v>46224</v>
      </c>
      <c r="B620" s="1" t="str">
        <f aca="false">Report!E985</f>
        <v>BRASIL NORTE BEBIDAS S/A</v>
      </c>
      <c r="C620" s="16" t="n">
        <f aca="false">Report!U985</f>
        <v>3649.01</v>
      </c>
      <c r="D620" s="1" t="str">
        <f aca="false">Report!X985</f>
        <v>NF 1917854 ELLEN</v>
      </c>
    </row>
    <row r="621" customFormat="false" ht="12.75" hidden="false" customHeight="true" outlineLevel="0" collapsed="false">
      <c r="A621" s="15" t="n">
        <f aca="false">Report!C986</f>
        <v>46224</v>
      </c>
      <c r="B621" s="1" t="str">
        <f aca="false">Report!E986</f>
        <v>NSB COMERCIO ATACADISTA E VAREJISTA DE P</v>
      </c>
      <c r="C621" s="16" t="n">
        <f aca="false">Report!U986</f>
        <v>378.88</v>
      </c>
      <c r="D621" s="1" t="str">
        <f aca="false">Report!X986</f>
        <v>NF 7874 ELLEN</v>
      </c>
    </row>
    <row r="622" customFormat="false" ht="12.75" hidden="false" customHeight="true" outlineLevel="0" collapsed="false">
      <c r="A622" s="15" t="n">
        <f aca="false">Report!C987</f>
        <v>46224</v>
      </c>
      <c r="B622" s="1" t="str">
        <f aca="false">Report!E987</f>
        <v>BROTHERS  INDUSTRIA DE ALIMENTOS LTDA</v>
      </c>
      <c r="C622" s="16" t="n">
        <f aca="false">Report!U987</f>
        <v>261.92</v>
      </c>
      <c r="D622" s="1" t="str">
        <f aca="false">Report!X987</f>
        <v>NF 1031749 ELLEN</v>
      </c>
    </row>
    <row r="623" customFormat="false" ht="12.75" hidden="false" customHeight="true" outlineLevel="0" collapsed="false">
      <c r="A623" s="15" t="n">
        <f aca="false">Report!C988</f>
        <v>46224</v>
      </c>
      <c r="B623" s="1" t="str">
        <f aca="false">Report!E988</f>
        <v>NESTLÉ BRASIL LTDA.</v>
      </c>
      <c r="C623" s="16" t="n">
        <f aca="false">Report!U988</f>
        <v>712.57</v>
      </c>
      <c r="D623" s="1" t="str">
        <f aca="false">Report!X988</f>
        <v>NF 1427668 ELLEN</v>
      </c>
    </row>
    <row r="624" customFormat="false" ht="12.75" hidden="false" customHeight="true" outlineLevel="0" collapsed="false">
      <c r="A624" s="15" t="n">
        <f aca="false">Report!C989</f>
        <v>46224</v>
      </c>
      <c r="B624" s="1" t="str">
        <f aca="false">Report!E989</f>
        <v>PANIFICADORA E CONFEITARIA REAL MADRI LTDA</v>
      </c>
      <c r="C624" s="16" t="n">
        <f aca="false">Report!U989</f>
        <v>184.9</v>
      </c>
      <c r="D624" s="1" t="str">
        <f aca="false">Report!X989</f>
        <v>NF 719 ELLEN</v>
      </c>
    </row>
    <row r="625" customFormat="false" ht="12.75" hidden="false" customHeight="true" outlineLevel="0" collapsed="false">
      <c r="A625" s="15" t="n">
        <f aca="false">Report!C990</f>
        <v>46224</v>
      </c>
      <c r="B625" s="1" t="str">
        <f aca="false">Report!E990</f>
        <v>ADICSO FABIAN GONZALEZ MONTILLA 70302186</v>
      </c>
      <c r="C625" s="16" t="n">
        <f aca="false">Report!U990</f>
        <v>180</v>
      </c>
      <c r="D625" s="1" t="str">
        <f aca="false">Report!X990</f>
        <v>NF 535 ELLEN</v>
      </c>
    </row>
    <row r="626" customFormat="false" ht="12.75" hidden="false" customHeight="true" outlineLevel="0" collapsed="false">
      <c r="A626" s="15" t="n">
        <f aca="false">Report!C991</f>
        <v>46224</v>
      </c>
      <c r="B626" s="1" t="str">
        <f aca="false">Report!E991</f>
        <v>NEYLIANE S DE OLIVEIRA &amp; CIA LTDA</v>
      </c>
      <c r="C626" s="16" t="n">
        <f aca="false">Report!U991</f>
        <v>1446.94</v>
      </c>
      <c r="D626" s="1" t="str">
        <f aca="false">Report!X991</f>
        <v>FEIRA SR RENATO - PG P LJ 1 - ELLEN</v>
      </c>
    </row>
    <row r="627" customFormat="false" ht="12.75" hidden="false" customHeight="true" outlineLevel="0" collapsed="false">
      <c r="A627" s="15" t="n">
        <f aca="false">Report!C992</f>
        <v>46224</v>
      </c>
      <c r="B627" s="1" t="str">
        <f aca="false">Report!E992</f>
        <v>FEIRA</v>
      </c>
      <c r="C627" s="16" t="n">
        <f aca="false">Report!U992</f>
        <v>190</v>
      </c>
      <c r="D627" s="1" t="str">
        <f aca="false">Report!X992</f>
        <v>FEIRA SR RENATO - PG P LJ1 (MAÇA) SOMAR C NF2554-ELLEN</v>
      </c>
    </row>
    <row r="628" customFormat="false" ht="12.75" hidden="false" customHeight="true" outlineLevel="0" collapsed="false">
      <c r="A628" s="15" t="n">
        <f aca="false">Report!C993</f>
        <v>46224</v>
      </c>
      <c r="B628" s="1" t="str">
        <f aca="false">Report!E993</f>
        <v>NEYLIANE S DE OLIVEIRA &amp; CIA LTDA</v>
      </c>
      <c r="C628" s="16" t="n">
        <f aca="false">Report!U993</f>
        <v>55</v>
      </c>
      <c r="D628" s="1" t="str">
        <f aca="false">Report!X993</f>
        <v>FEIRA SR RENATO (1 SC LIMÃO) PG P LJ1 - ELLEN</v>
      </c>
    </row>
    <row r="629" customFormat="false" ht="12.75" hidden="false" customHeight="true" outlineLevel="0" collapsed="false">
      <c r="A629" s="15" t="n">
        <f aca="false">Report!C994</f>
        <v>46224</v>
      </c>
      <c r="B629" s="1" t="str">
        <f aca="false">Report!E994</f>
        <v>NEYLIANE S DE OLIVEIRA &amp; CIA LTDA</v>
      </c>
      <c r="C629" s="16" t="n">
        <f aca="false">Report!U994</f>
        <v>210</v>
      </c>
      <c r="D629" s="1" t="str">
        <f aca="false">Report!X994</f>
        <v>COMPRAS - 15L DE AÇAI - PG NO P 21/7/26 ELLEN</v>
      </c>
    </row>
    <row r="630" customFormat="false" ht="12.75" hidden="false" customHeight="true" outlineLevel="0" collapsed="false">
      <c r="A630" s="15" t="n">
        <f aca="false">Report!C1003</f>
        <v>46225</v>
      </c>
      <c r="B630" s="1" t="str">
        <f aca="false">Report!E1003</f>
        <v>PRIME PET DISTRIBUIDORA LTDA</v>
      </c>
      <c r="C630" s="16" t="n">
        <f aca="false">Report!U1003</f>
        <v>1361.81</v>
      </c>
      <c r="D630" s="1" t="str">
        <f aca="false">Report!X1003</f>
        <v>NF 10860 ELLEN</v>
      </c>
    </row>
    <row r="631" customFormat="false" ht="12.75" hidden="false" customHeight="true" outlineLevel="0" collapsed="false">
      <c r="A631" s="15" t="n">
        <f aca="false">Report!C1004</f>
        <v>46225</v>
      </c>
      <c r="B631" s="1" t="str">
        <f aca="false">Report!E1004</f>
        <v>OPPORTUNITY ALIMENTOS PARA ANIMAIS LTDA</v>
      </c>
      <c r="C631" s="16" t="n">
        <f aca="false">Report!U1004</f>
        <v>1185.3</v>
      </c>
      <c r="D631" s="1" t="str">
        <f aca="false">Report!X1004</f>
        <v>NF 34213 ELLEN</v>
      </c>
    </row>
    <row r="632" customFormat="false" ht="12.75" hidden="false" customHeight="true" outlineLevel="0" collapsed="false">
      <c r="A632" s="15" t="n">
        <f aca="false">Report!C1005</f>
        <v>46225</v>
      </c>
      <c r="B632" s="1" t="str">
        <f aca="false">Report!E1005</f>
        <v>BRF S A</v>
      </c>
      <c r="C632" s="16" t="n">
        <f aca="false">Report!U1005</f>
        <v>1025.07</v>
      </c>
      <c r="D632" s="1" t="str">
        <f aca="false">Report!X1005</f>
        <v>NF 1605936 ELLEN</v>
      </c>
    </row>
    <row r="633" customFormat="false" ht="12.75" hidden="false" customHeight="true" outlineLevel="0" collapsed="false">
      <c r="A633" s="15" t="n">
        <f aca="false">Report!C1006</f>
        <v>46225</v>
      </c>
      <c r="B633" s="1" t="str">
        <f aca="false">Report!E1006</f>
        <v>LELE FABRICACAO DE MASSAS LTDA</v>
      </c>
      <c r="C633" s="16" t="n">
        <f aca="false">Report!U1006</f>
        <v>200</v>
      </c>
      <c r="D633" s="1" t="str">
        <f aca="false">Report!X1006</f>
        <v>NF 16645 ELLEN</v>
      </c>
    </row>
    <row r="634" customFormat="false" ht="12.75" hidden="false" customHeight="true" outlineLevel="0" collapsed="false">
      <c r="A634" s="15" t="n">
        <f aca="false">Report!C1007</f>
        <v>46225</v>
      </c>
      <c r="B634" s="1" t="str">
        <f aca="false">Report!E1007</f>
        <v>J G COMERCIO DE PRODUTOS ALIMENTICIOS LTDA</v>
      </c>
      <c r="C634" s="16" t="n">
        <f aca="false">Report!U1007</f>
        <v>2806.49</v>
      </c>
      <c r="D634" s="1" t="str">
        <f aca="false">Report!X1007</f>
        <v>NF 392537 ELLEN</v>
      </c>
    </row>
    <row r="635" customFormat="false" ht="12.75" hidden="false" customHeight="true" outlineLevel="0" collapsed="false">
      <c r="A635" s="15" t="n">
        <f aca="false">Report!C1008</f>
        <v>46225</v>
      </c>
      <c r="B635" s="1" t="str">
        <f aca="false">Report!E1008</f>
        <v>L S M COMERCIO DE ALIMENTOS E NAVEGACAO</v>
      </c>
      <c r="C635" s="16" t="n">
        <f aca="false">Report!U1008</f>
        <v>1021.83</v>
      </c>
      <c r="D635" s="1" t="str">
        <f aca="false">Report!X1008</f>
        <v>NF 307804 ELLEN</v>
      </c>
    </row>
    <row r="636" customFormat="false" ht="12.75" hidden="false" customHeight="true" outlineLevel="0" collapsed="false">
      <c r="A636" s="15" t="n">
        <f aca="false">Report!C1009</f>
        <v>46225</v>
      </c>
      <c r="B636" s="1" t="str">
        <f aca="false">Report!E1009</f>
        <v>MAXFRI DISTRIUIDORA LTDA</v>
      </c>
      <c r="C636" s="16" t="n">
        <f aca="false">Report!U1009</f>
        <v>4093.4</v>
      </c>
      <c r="D636" s="1" t="str">
        <f aca="false">Report!X1009</f>
        <v>NF 14718 ELLEN</v>
      </c>
    </row>
    <row r="637" customFormat="false" ht="12.75" hidden="false" customHeight="true" outlineLevel="0" collapsed="false">
      <c r="A637" s="15" t="n">
        <f aca="false">Report!C1010</f>
        <v>46225</v>
      </c>
      <c r="B637" s="1" t="str">
        <f aca="false">Report!E1010</f>
        <v>NEYLIANE S DE OLIVEIRA &amp; CIA LTDA</v>
      </c>
      <c r="C637" s="16" t="n">
        <f aca="false">Report!U1010</f>
        <v>210</v>
      </c>
      <c r="D637" s="1" t="str">
        <f aca="false">Report!X1010</f>
        <v>COMPRAS - 15L DE AÇAI - PG NO P 22/7/26 ELLEN</v>
      </c>
    </row>
    <row r="638" customFormat="false" ht="12.75" hidden="false" customHeight="true" outlineLevel="0" collapsed="false">
      <c r="A638" s="15" t="n">
        <f aca="false">Report!C1011</f>
        <v>46225</v>
      </c>
      <c r="B638" s="1" t="str">
        <f aca="false">Report!E1011</f>
        <v>H L M PADARIA E CONFEITARIA LTDA</v>
      </c>
      <c r="C638" s="16" t="n">
        <f aca="false">Report!U1011</f>
        <v>120</v>
      </c>
      <c r="D638" s="1" t="str">
        <f aca="false">Report!X1011</f>
        <v>NF 21 COMPRAS-BOLO PG NO P 22/7 ELLEN</v>
      </c>
    </row>
    <row r="639" customFormat="false" ht="12.75" hidden="false" customHeight="true" outlineLevel="0" collapsed="false">
      <c r="A639" s="15" t="n">
        <f aca="false">Report!C1016</f>
        <v>46226</v>
      </c>
      <c r="B639" s="1" t="str">
        <f aca="false">Report!E1016</f>
        <v>RISADINHA LTDA</v>
      </c>
      <c r="C639" s="16" t="n">
        <f aca="false">Report!U1016</f>
        <v>550.4</v>
      </c>
      <c r="D639" s="1" t="str">
        <f aca="false">Report!X1016</f>
        <v>NF 658429 ELLEN</v>
      </c>
    </row>
    <row r="640" customFormat="false" ht="12.75" hidden="false" customHeight="true" outlineLevel="0" collapsed="false">
      <c r="A640" s="15" t="n">
        <f aca="false">Report!C1017</f>
        <v>46226</v>
      </c>
      <c r="B640" s="1" t="str">
        <f aca="false">Report!E1017</f>
        <v>SB COMERCIO LTDA</v>
      </c>
      <c r="C640" s="16" t="n">
        <f aca="false">Report!U1017</f>
        <v>653.86</v>
      </c>
      <c r="D640" s="1" t="str">
        <f aca="false">Report!X1017</f>
        <v>NF 1959276 ELLEN</v>
      </c>
    </row>
    <row r="641" customFormat="false" ht="12.75" hidden="false" customHeight="true" outlineLevel="0" collapsed="false">
      <c r="A641" s="15" t="n">
        <f aca="false">Report!C1018</f>
        <v>46226</v>
      </c>
      <c r="B641" s="1" t="str">
        <f aca="false">Report!E1018</f>
        <v>DISTRIBUIDORA LOPES LTDA</v>
      </c>
      <c r="C641" s="16" t="n">
        <f aca="false">Report!U1018</f>
        <v>1383</v>
      </c>
      <c r="D641" s="1" t="str">
        <f aca="false">Report!X1018</f>
        <v>NF 1680694 ELLEN</v>
      </c>
    </row>
    <row r="642" customFormat="false" ht="12.75" hidden="false" customHeight="true" outlineLevel="0" collapsed="false">
      <c r="A642" s="15" t="n">
        <f aca="false">Report!C1019</f>
        <v>46226</v>
      </c>
      <c r="B642" s="1" t="str">
        <f aca="false">Report!E1019</f>
        <v>J G COMERCIO DE PRODUTOS ALIMENTICIOS LTDA</v>
      </c>
      <c r="C642" s="16" t="n">
        <f aca="false">Report!U1019</f>
        <v>2005.44</v>
      </c>
      <c r="D642" s="1" t="str">
        <f aca="false">Report!X1019</f>
        <v>NF 390211 ELLEN</v>
      </c>
    </row>
    <row r="643" customFormat="false" ht="12.75" hidden="false" customHeight="true" outlineLevel="0" collapsed="false">
      <c r="A643" s="15" t="n">
        <f aca="false">Report!C1020</f>
        <v>46226</v>
      </c>
      <c r="B643" s="1" t="str">
        <f aca="false">Report!E1020</f>
        <v>BRASIL NORTE BEBIDAS S/A</v>
      </c>
      <c r="C643" s="16" t="n">
        <f aca="false">Report!U1020</f>
        <v>636.39</v>
      </c>
      <c r="D643" s="1" t="str">
        <f aca="false">Report!X1020</f>
        <v>NF 1193391 ELLEN</v>
      </c>
    </row>
    <row r="644" customFormat="false" ht="12.75" hidden="false" customHeight="true" outlineLevel="0" collapsed="false">
      <c r="A644" s="15" t="n">
        <f aca="false">Report!C1021</f>
        <v>46226</v>
      </c>
      <c r="B644" s="1" t="str">
        <f aca="false">Report!E1021</f>
        <v>BRASIL NORTE BEBIDAS S/A</v>
      </c>
      <c r="C644" s="16" t="n">
        <f aca="false">Report!U1021</f>
        <v>636.39</v>
      </c>
      <c r="D644" s="1" t="str">
        <f aca="false">Report!X1021</f>
        <v>NF 1193333 ELLEN</v>
      </c>
    </row>
    <row r="645" customFormat="false" ht="12.75" hidden="false" customHeight="true" outlineLevel="0" collapsed="false">
      <c r="A645" s="15" t="n">
        <f aca="false">Report!C1022</f>
        <v>46226</v>
      </c>
      <c r="B645" s="1" t="str">
        <f aca="false">Report!E1022</f>
        <v>BRASIL NORTE BEBIDAS S/A</v>
      </c>
      <c r="C645" s="16" t="n">
        <f aca="false">Report!U1022</f>
        <v>76.19</v>
      </c>
      <c r="D645" s="1" t="str">
        <f aca="false">Report!X1022</f>
        <v>NF 1923967 ELLEN</v>
      </c>
    </row>
    <row r="646" customFormat="false" ht="12.75" hidden="false" customHeight="true" outlineLevel="0" collapsed="false">
      <c r="A646" s="15" t="n">
        <f aca="false">Report!C1023</f>
        <v>46226</v>
      </c>
      <c r="B646" s="1" t="str">
        <f aca="false">Report!E1023</f>
        <v>BRASIL NORTE BEBIDAS S/A</v>
      </c>
      <c r="C646" s="16" t="n">
        <f aca="false">Report!U1023</f>
        <v>225.5</v>
      </c>
      <c r="D646" s="1" t="str">
        <f aca="false">Report!X1023</f>
        <v>NF 1923963 ELLEN</v>
      </c>
    </row>
    <row r="647" customFormat="false" ht="12.75" hidden="false" customHeight="true" outlineLevel="0" collapsed="false">
      <c r="A647" s="15" t="n">
        <f aca="false">Report!C1024</f>
        <v>46226</v>
      </c>
      <c r="B647" s="1" t="str">
        <f aca="false">Report!E1024</f>
        <v>BRASIL NORTE BEBIDAS S/A</v>
      </c>
      <c r="C647" s="16" t="n">
        <f aca="false">Report!U1024</f>
        <v>221</v>
      </c>
      <c r="D647" s="1" t="str">
        <f aca="false">Report!X1024</f>
        <v>NF 1923964 ELLEN</v>
      </c>
    </row>
    <row r="648" customFormat="false" ht="12.75" hidden="false" customHeight="true" outlineLevel="0" collapsed="false">
      <c r="A648" s="15" t="n">
        <f aca="false">Report!C1025</f>
        <v>46226</v>
      </c>
      <c r="B648" s="1" t="str">
        <f aca="false">Report!E1025</f>
        <v>BRASIL NORTE BEBIDAS S/A</v>
      </c>
      <c r="C648" s="16" t="n">
        <f aca="false">Report!U1025</f>
        <v>104.51</v>
      </c>
      <c r="D648" s="1" t="str">
        <f aca="false">Report!X1025</f>
        <v>NF 1193336 ELLEN</v>
      </c>
    </row>
    <row r="649" customFormat="false" ht="12.75" hidden="false" customHeight="true" outlineLevel="0" collapsed="false">
      <c r="A649" s="15" t="n">
        <f aca="false">Report!C1026</f>
        <v>46226</v>
      </c>
      <c r="B649" s="1" t="str">
        <f aca="false">Report!E1026</f>
        <v>CB COMERCIO E DISTRIBUIDORA DE ALIMENTOS</v>
      </c>
      <c r="C649" s="16" t="n">
        <f aca="false">Report!U1026</f>
        <v>426.95</v>
      </c>
      <c r="D649" s="1" t="str">
        <f aca="false">Report!X1026</f>
        <v>NF 851821 ELLEN</v>
      </c>
    </row>
    <row r="650" customFormat="false" ht="12.75" hidden="false" customHeight="true" outlineLevel="0" collapsed="false">
      <c r="A650" s="15" t="n">
        <f aca="false">Report!C1027</f>
        <v>46226</v>
      </c>
      <c r="B650" s="1" t="str">
        <f aca="false">Report!E1027</f>
        <v>EMPRESA BRASILEIRA DE DISTRIBUICAO LTDA</v>
      </c>
      <c r="C650" s="16" t="n">
        <f aca="false">Report!U1027</f>
        <v>658.61</v>
      </c>
      <c r="D650" s="1" t="str">
        <f aca="false">Report!X1027</f>
        <v>NF 2299705 ELLEN</v>
      </c>
    </row>
    <row r="651" customFormat="false" ht="12.75" hidden="false" customHeight="true" outlineLevel="0" collapsed="false">
      <c r="A651" s="15" t="n">
        <f aca="false">Report!C1028</f>
        <v>46226</v>
      </c>
      <c r="B651" s="1" t="str">
        <f aca="false">Report!E1028</f>
        <v>EMPRESA BRASILEIRA DE DISTRIBUICAO LTDA</v>
      </c>
      <c r="C651" s="16" t="n">
        <f aca="false">Report!U1028</f>
        <v>377.45</v>
      </c>
      <c r="D651" s="1" t="str">
        <f aca="false">Report!X1028</f>
        <v>NF 2299703 ELLEN</v>
      </c>
    </row>
    <row r="652" customFormat="false" ht="12.75" hidden="false" customHeight="true" outlineLevel="0" collapsed="false">
      <c r="A652" s="15" t="n">
        <f aca="false">Report!C1029</f>
        <v>46226</v>
      </c>
      <c r="B652" s="1" t="str">
        <f aca="false">Report!E1029</f>
        <v>OCIDENTAL COMERCIO DE FRIOS LTDA</v>
      </c>
      <c r="C652" s="16" t="n">
        <f aca="false">Report!U1029</f>
        <v>335.35</v>
      </c>
      <c r="D652" s="1" t="str">
        <f aca="false">Report!X1029</f>
        <v>NF 1245696 ELLEN</v>
      </c>
    </row>
    <row r="653" customFormat="false" ht="12.75" hidden="false" customHeight="true" outlineLevel="0" collapsed="false">
      <c r="A653" s="15" t="n">
        <f aca="false">Report!C1030</f>
        <v>46226</v>
      </c>
      <c r="B653" s="1" t="str">
        <f aca="false">Report!E1030</f>
        <v>FENNIX BRASIL DISTRIBUIDORA DE PRODUTOS</v>
      </c>
      <c r="C653" s="16" t="n">
        <f aca="false">Report!U1030</f>
        <v>321.76</v>
      </c>
      <c r="D653" s="1" t="str">
        <f aca="false">Report!X1030</f>
        <v>NF 396261 ELLEN</v>
      </c>
    </row>
    <row r="654" customFormat="false" ht="12.75" hidden="false" customHeight="true" outlineLevel="0" collapsed="false">
      <c r="A654" s="15" t="n">
        <f aca="false">Report!C1031</f>
        <v>46226</v>
      </c>
      <c r="B654" s="1" t="str">
        <f aca="false">Report!E1031</f>
        <v>OESA COMERCIO E REPRESENTACOES S/A</v>
      </c>
      <c r="C654" s="16" t="n">
        <f aca="false">Report!U1031</f>
        <v>682.64</v>
      </c>
      <c r="D654" s="1" t="str">
        <f aca="false">Report!X1031</f>
        <v>NF 426652 ELLEN</v>
      </c>
    </row>
    <row r="655" customFormat="false" ht="12.75" hidden="false" customHeight="true" outlineLevel="0" collapsed="false">
      <c r="A655" s="15" t="n">
        <f aca="false">Report!C1033</f>
        <v>46226</v>
      </c>
      <c r="B655" s="1" t="str">
        <f aca="false">Report!E1033</f>
        <v>TOYA INDUSTRIA E COMERCIO LTDA.</v>
      </c>
      <c r="C655" s="16" t="n">
        <f aca="false">Report!U1033</f>
        <v>771.01</v>
      </c>
      <c r="D655" s="1" t="str">
        <f aca="false">Report!X1033</f>
        <v>NF 255191 ELLEN</v>
      </c>
    </row>
    <row r="656" customFormat="false" ht="12.75" hidden="false" customHeight="true" outlineLevel="0" collapsed="false">
      <c r="A656" s="15" t="n">
        <f aca="false">Report!C1034</f>
        <v>46226</v>
      </c>
      <c r="B656" s="1" t="str">
        <f aca="false">Report!E1034</f>
        <v>SAO JOSE COMERCIO DE LATICINIOS E FRIOS</v>
      </c>
      <c r="C656" s="16" t="n">
        <f aca="false">Report!U1034</f>
        <v>533.5</v>
      </c>
      <c r="D656" s="1" t="str">
        <f aca="false">Report!X1034</f>
        <v>NF 3627 ELLEN</v>
      </c>
    </row>
    <row r="657" customFormat="false" ht="12.75" hidden="false" customHeight="true" outlineLevel="0" collapsed="false">
      <c r="A657" s="15" t="n">
        <f aca="false">Report!C1035</f>
        <v>46226</v>
      </c>
      <c r="B657" s="1" t="str">
        <f aca="false">Report!E1035</f>
        <v>OCIDENTAL COMERCIO DE FRIOS LTDA</v>
      </c>
      <c r="C657" s="16" t="n">
        <f aca="false">Report!U1035</f>
        <v>593.78</v>
      </c>
      <c r="D657" s="1" t="str">
        <f aca="false">Report!X1035</f>
        <v>NF 1248471 ELLEN</v>
      </c>
    </row>
    <row r="658" customFormat="false" ht="12.75" hidden="false" customHeight="true" outlineLevel="0" collapsed="false">
      <c r="A658" s="15" t="n">
        <f aca="false">Report!C1036</f>
        <v>46226</v>
      </c>
      <c r="B658" s="1" t="str">
        <f aca="false">Report!E1036</f>
        <v>JAB COMERCIO DE PRODUTOS ALIMENTICIOS LT</v>
      </c>
      <c r="C658" s="16" t="n">
        <f aca="false">Report!U1036</f>
        <v>125</v>
      </c>
      <c r="D658" s="1" t="str">
        <f aca="false">Report!X1036</f>
        <v>NF 3554 ELLEN</v>
      </c>
    </row>
    <row r="659" customFormat="false" ht="12.75" hidden="false" customHeight="true" outlineLevel="0" collapsed="false">
      <c r="A659" s="15" t="n">
        <f aca="false">Report!C1037</f>
        <v>46226</v>
      </c>
      <c r="B659" s="1" t="str">
        <f aca="false">Report!E1037</f>
        <v>DISTRIBUIDORA LOPES LTDA</v>
      </c>
      <c r="C659" s="16" t="n">
        <f aca="false">Report!U1037</f>
        <v>281.82</v>
      </c>
      <c r="D659" s="1" t="str">
        <f aca="false">Report!X1037</f>
        <v>NF 1693414 ELLEN</v>
      </c>
    </row>
    <row r="660" customFormat="false" ht="12.75" hidden="false" customHeight="true" outlineLevel="0" collapsed="false">
      <c r="A660" s="15" t="n">
        <f aca="false">Report!C1038</f>
        <v>46226</v>
      </c>
      <c r="B660" s="1" t="str">
        <f aca="false">Report!E1038</f>
        <v>ADRIANO FEITOSA OLIVEIRA LTDA</v>
      </c>
      <c r="C660" s="16" t="n">
        <f aca="false">Report!U1038</f>
        <v>925</v>
      </c>
      <c r="D660" s="1" t="str">
        <f aca="false">Report!X1038</f>
        <v>NF 337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MAXFRI DISTRIUIDORA LTDA</v>
      </c>
      <c r="C661" s="16" t="n">
        <f aca="false">Report!U1039</f>
        <v>1269.94</v>
      </c>
      <c r="D661" s="1" t="str">
        <f aca="false">Report!X1039</f>
        <v>NF 14728 ELLEN</v>
      </c>
    </row>
    <row r="662" customFormat="false" ht="12.75" hidden="false" customHeight="true" outlineLevel="0" collapsed="false">
      <c r="A662" s="15" t="n">
        <f aca="false">Report!C1041</f>
        <v>46227</v>
      </c>
      <c r="B662" s="1" t="str">
        <f aca="false">Report!E1041</f>
        <v>SEM FORNECEDOR</v>
      </c>
      <c r="C662" s="16" t="n">
        <f aca="false">Report!U1041</f>
        <v>72</v>
      </c>
      <c r="D662" s="1" t="str">
        <f aca="false">Report!X1041</f>
        <v>4 cxs brigadeiro/jose</v>
      </c>
    </row>
    <row r="663" customFormat="false" ht="12.75" hidden="false" customHeight="true" outlineLevel="0" collapsed="false">
      <c r="A663" s="15" t="n">
        <f aca="false">Report!C1043</f>
        <v>46227</v>
      </c>
      <c r="B663" s="1" t="str">
        <f aca="false">Report!E1043</f>
        <v>BRF S A</v>
      </c>
      <c r="C663" s="16" t="n">
        <f aca="false">Report!U1043</f>
        <v>1031.77</v>
      </c>
      <c r="D663" s="1" t="str">
        <f aca="false">Report!X1043</f>
        <v>NF 1604119 ELLEN</v>
      </c>
    </row>
    <row r="664" customFormat="false" ht="12.75" hidden="false" customHeight="true" outlineLevel="0" collapsed="false">
      <c r="A664" s="15" t="n">
        <f aca="false">Report!C1044</f>
        <v>46227</v>
      </c>
      <c r="B664" s="1" t="str">
        <f aca="false">Report!E1044</f>
        <v>BRASIL NORTE BEBIDAS S/A</v>
      </c>
      <c r="C664" s="16" t="n">
        <f aca="false">Report!U1044</f>
        <v>659.34</v>
      </c>
      <c r="D664" s="1" t="str">
        <f aca="false">Report!X1044</f>
        <v>NF 1194626 ELLEN</v>
      </c>
    </row>
    <row r="665" customFormat="false" ht="12.75" hidden="false" customHeight="true" outlineLevel="0" collapsed="false">
      <c r="A665" s="15" t="n">
        <f aca="false">Report!C1045</f>
        <v>46227</v>
      </c>
      <c r="B665" s="1" t="str">
        <f aca="false">Report!E1045</f>
        <v>BRASIL NORTE BEBIDAS S/A</v>
      </c>
      <c r="C665" s="16" t="n">
        <f aca="false">Report!U1045</f>
        <v>190.48</v>
      </c>
      <c r="D665" s="1" t="str">
        <f aca="false">Report!X1045</f>
        <v>NF 1926959 ELLEN</v>
      </c>
    </row>
    <row r="666" customFormat="false" ht="12.75" hidden="false" customHeight="true" outlineLevel="0" collapsed="false">
      <c r="A666" s="15" t="n">
        <f aca="false">Report!C1046</f>
        <v>46227</v>
      </c>
      <c r="B666" s="1" t="str">
        <f aca="false">Report!E1046</f>
        <v>BRASIL NORTE BEBIDAS S/A</v>
      </c>
      <c r="C666" s="16" t="n">
        <f aca="false">Report!U1046</f>
        <v>156.88</v>
      </c>
      <c r="D666" s="1" t="str">
        <f aca="false">Report!X1046</f>
        <v>NF 1194625 ELLEN</v>
      </c>
    </row>
    <row r="667" customFormat="false" ht="12.75" hidden="false" customHeight="true" outlineLevel="0" collapsed="false">
      <c r="A667" s="15" t="n">
        <f aca="false">Report!C1047</f>
        <v>46227</v>
      </c>
      <c r="B667" s="1" t="str">
        <f aca="false">Report!E1047</f>
        <v>DISTRIBUIDORA FARIAS LTDA.</v>
      </c>
      <c r="C667" s="16" t="n">
        <f aca="false">Report!U1047</f>
        <v>509.25</v>
      </c>
      <c r="D667" s="1" t="str">
        <f aca="false">Report!X1047</f>
        <v>NF 681127 ELLEN</v>
      </c>
    </row>
    <row r="668" customFormat="false" ht="12.75" hidden="false" customHeight="true" outlineLevel="0" collapsed="false">
      <c r="A668" s="15" t="n">
        <f aca="false">Report!C1048</f>
        <v>46227</v>
      </c>
      <c r="B668" s="1" t="str">
        <f aca="false">Report!E1048</f>
        <v>SOUZA CRUZ LTDA.</v>
      </c>
      <c r="C668" s="16" t="n">
        <f aca="false">Report!U1048</f>
        <v>4572.86</v>
      </c>
      <c r="D668" s="1" t="str">
        <f aca="false">Report!X1048</f>
        <v>NF 566541 ELLEN</v>
      </c>
    </row>
    <row r="669" customFormat="false" ht="12.75" hidden="false" customHeight="true" outlineLevel="0" collapsed="false">
      <c r="A669" s="15" t="n">
        <f aca="false">Report!C1049</f>
        <v>46227</v>
      </c>
      <c r="B669" s="1" t="str">
        <f aca="false">Report!E1049</f>
        <v>MARQUES &amp; MELO LTDA - FILIAL</v>
      </c>
      <c r="C669" s="16" t="n">
        <f aca="false">Report!U1049</f>
        <v>2113</v>
      </c>
      <c r="D669" s="1" t="str">
        <f aca="false">Report!X1049</f>
        <v>NF 501201 ELLEN</v>
      </c>
    </row>
    <row r="670" customFormat="false" ht="12.75" hidden="false" customHeight="true" outlineLevel="0" collapsed="false">
      <c r="A670" s="15" t="n">
        <f aca="false">Report!C1050</f>
        <v>46227</v>
      </c>
      <c r="B670" s="1" t="str">
        <f aca="false">Report!E1050</f>
        <v>MARTINS COM SERV DISTR SA</v>
      </c>
      <c r="C670" s="16" t="n">
        <f aca="false">Report!U1050</f>
        <v>278.28</v>
      </c>
      <c r="D670" s="1" t="str">
        <f aca="false">Report!X1050</f>
        <v>NF'S 1781169/1781170 - ELLEN</v>
      </c>
    </row>
    <row r="671" customFormat="false" ht="12.75" hidden="false" customHeight="true" outlineLevel="0" collapsed="false">
      <c r="A671" s="15" t="n">
        <f aca="false">Report!C1051</f>
        <v>46227</v>
      </c>
      <c r="B671" s="1" t="str">
        <f aca="false">Report!E1051</f>
        <v>BROTHERS  INDUSTRIA DE ALIMENTOS LTDA</v>
      </c>
      <c r="C671" s="16" t="n">
        <f aca="false">Report!U1051</f>
        <v>254.6</v>
      </c>
      <c r="D671" s="1" t="str">
        <f aca="false">Report!X1051</f>
        <v>NF 1032250 ELLEN</v>
      </c>
    </row>
    <row r="672" customFormat="false" ht="12.75" hidden="false" customHeight="true" outlineLevel="0" collapsed="false">
      <c r="A672" s="15" t="n">
        <f aca="false">Report!C1052</f>
        <v>46227</v>
      </c>
      <c r="B672" s="1" t="str">
        <f aca="false">Report!E1052</f>
        <v>REAL BEBIDAS DA AMAZONIA LTDA</v>
      </c>
      <c r="C672" s="16" t="n">
        <f aca="false">Report!U1052</f>
        <v>189</v>
      </c>
      <c r="D672" s="1" t="str">
        <f aca="false">Report!X1052</f>
        <v>NF 605020 ELLEN</v>
      </c>
    </row>
    <row r="673" customFormat="false" ht="12.75" hidden="false" customHeight="true" outlineLevel="0" collapsed="false">
      <c r="A673" s="15" t="n">
        <f aca="false">Report!C1053</f>
        <v>46227</v>
      </c>
      <c r="B673" s="1" t="str">
        <f aca="false">Report!E1053</f>
        <v>PANIFICADORA E CONFEITARIA REAL MADRI LTDA</v>
      </c>
      <c r="C673" s="16" t="n">
        <f aca="false">Report!U1053</f>
        <v>182.36</v>
      </c>
      <c r="D673" s="1" t="str">
        <f aca="false">Report!X1053</f>
        <v>NF 724 ELLEN</v>
      </c>
    </row>
    <row r="674" customFormat="false" ht="12.75" hidden="false" customHeight="true" outlineLevel="0" collapsed="false">
      <c r="A674" s="15" t="n">
        <f aca="false">Report!C1054</f>
        <v>46227</v>
      </c>
      <c r="B674" s="1" t="str">
        <f aca="false">Report!E1054</f>
        <v>NEYLIANE S DE OLIVEIRA &amp; CIA LTDA</v>
      </c>
      <c r="C674" s="16" t="n">
        <f aca="false">Report!U1054</f>
        <v>1919.18</v>
      </c>
      <c r="D674" s="1" t="str">
        <f aca="false">Report!X1054</f>
        <v>FEIRA SR RENATO - PG P LJ1 -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FEIRA</v>
      </c>
      <c r="C675" s="16" t="n">
        <f aca="false">Report!U1055</f>
        <v>325</v>
      </c>
      <c r="D675" s="1" t="str">
        <f aca="false">Report!X1055</f>
        <v>FEIRA SR RENATO-PG P LJ1 (ALHO/PERA) SOMAR C NF2560-ELLEN</v>
      </c>
    </row>
    <row r="676" customFormat="false" ht="12.75" hidden="false" customHeight="true" outlineLevel="0" collapsed="false">
      <c r="A676" s="15" t="n">
        <f aca="false">Report!C1056</f>
        <v>46227</v>
      </c>
      <c r="B676" s="1" t="str">
        <f aca="false">Report!E1056</f>
        <v>NEYLIANE S DE OLIVEIRA &amp; CIA LTDA</v>
      </c>
      <c r="C676" s="16" t="n">
        <f aca="false">Report!U1056</f>
        <v>280</v>
      </c>
      <c r="D676" s="1" t="str">
        <f aca="false">Report!X1056</f>
        <v>COMPRAS-20L DE AÇAI-PG NO P 24/7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SEM FORNECEDOR</v>
      </c>
      <c r="C677" s="16" t="n">
        <f aca="false">Report!U1059</f>
        <v>200</v>
      </c>
      <c r="D677" s="1" t="str">
        <f aca="false">Report!X1059</f>
        <v>recibo-compras-trufas/angelo</v>
      </c>
    </row>
    <row r="678" customFormat="false" ht="12.75" hidden="false" customHeight="true" outlineLevel="0" collapsed="false">
      <c r="A678" s="15" t="n">
        <f aca="false">Report!C1064</f>
        <v>46228</v>
      </c>
      <c r="B678" s="1" t="str">
        <f aca="false">Report!E1064</f>
        <v>H L M PADARIA E CONFEITARIA LTDA</v>
      </c>
      <c r="C678" s="16" t="n">
        <f aca="false">Report!U1064</f>
        <v>140</v>
      </c>
      <c r="D678" s="1" t="str">
        <f aca="false">Report!X1064</f>
        <v>NF 81 COMPRAS-BOLO PG NO P 25/7 ELLEN</v>
      </c>
    </row>
    <row r="679" customFormat="false" ht="12.75" hidden="false" customHeight="true" outlineLevel="0" collapsed="false">
      <c r="A679" s="15" t="n">
        <f aca="false">Report!C1066</f>
        <v>46228</v>
      </c>
      <c r="B679" s="1" t="str">
        <f aca="false">Report!E1066</f>
        <v>MAXFRI DISTRIUIDORA LTDA</v>
      </c>
      <c r="C679" s="16" t="n">
        <f aca="false">Report!U1066</f>
        <v>3804</v>
      </c>
      <c r="D679" s="1" t="str">
        <f aca="false">Report!X1066</f>
        <v>NF 14751 ELLEN</v>
      </c>
    </row>
    <row r="680" customFormat="false" ht="12.75" hidden="false" customHeight="true" outlineLevel="0" collapsed="false">
      <c r="A680" s="15" t="n">
        <f aca="false">Report!C1067</f>
        <v>46228</v>
      </c>
      <c r="B680" s="1" t="str">
        <f aca="false">Report!E1067</f>
        <v>NEYLIANE S DE OLIVEIRA &amp; CIA LTDA</v>
      </c>
      <c r="C680" s="16" t="n">
        <f aca="false">Report!U1067</f>
        <v>200</v>
      </c>
      <c r="D680" s="1" t="str">
        <f aca="false">Report!X1067</f>
        <v>COMPRAS-10KG PITAYA -PG NO P 25/7 - ELLEN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NEYLIANE S DE OLIVEIRA &amp; CIA LTDA</v>
      </c>
      <c r="C682" s="16" t="n">
        <f aca="false">Report!U1075</f>
        <v>210</v>
      </c>
      <c r="D682" s="1" t="str">
        <f aca="false">Report!X1075</f>
        <v>COMPRAS - 15L DE AÇAI - PG NO P 27/7/26-ELLEN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FENNIX BRASIL DISTRIBUIDORA DE PRODUTOS</v>
      </c>
      <c r="C683" s="16" t="n">
        <f aca="false">Report!U1076</f>
        <v>368.06</v>
      </c>
      <c r="D683" s="1" t="str">
        <f aca="false">Report!X1076</f>
        <v>NF 312916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1313.59</v>
      </c>
      <c r="D684" s="1" t="n">
        <f aca="false">Report!X1077</f>
        <v>0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DUNORTE DISTRIBUIDORA DE PRODUTOS DE CONSUMO LTDA</v>
      </c>
      <c r="C685" s="16" t="n">
        <f aca="false">Report!U1078</f>
        <v>1385.14</v>
      </c>
      <c r="D685" s="1" t="str">
        <f aca="false">Report!X1078</f>
        <v>NF 3218198 ELLEN</v>
      </c>
    </row>
    <row r="686" customFormat="false" ht="12.75" hidden="false" customHeight="true" outlineLevel="0" collapsed="false">
      <c r="A686" s="15" t="n">
        <f aca="false">Report!C1079</f>
        <v>46230</v>
      </c>
      <c r="B686" s="1" t="str">
        <f aca="false">Report!E1079</f>
        <v>DUNORTE DISTRIBUIDORA DE PRODUTOS DE CONSUMO LTDA</v>
      </c>
      <c r="C686" s="16" t="n">
        <f aca="false">Report!U1079</f>
        <v>918.23</v>
      </c>
      <c r="D686" s="1" t="str">
        <f aca="false">Report!X1079</f>
        <v>NF 3218197 ELLEN</v>
      </c>
    </row>
    <row r="687" customFormat="false" ht="12.75" hidden="false" customHeight="true" outlineLevel="0" collapsed="false">
      <c r="A687" s="15" t="n">
        <f aca="false">Report!C1080</f>
        <v>46230</v>
      </c>
      <c r="B687" s="1" t="str">
        <f aca="false">Report!E1080</f>
        <v>NEYLIANE S DE OLIVEIRA &amp; CIA LTDA</v>
      </c>
      <c r="C687" s="16" t="n">
        <f aca="false">Report!U1080</f>
        <v>949</v>
      </c>
      <c r="D687" s="1" t="str">
        <f aca="false">Report!X1080</f>
        <v>COMPRAS - FARINHA CRUZEIRO - ELLEN</v>
      </c>
    </row>
    <row r="688" customFormat="false" ht="12.75" hidden="false" customHeight="true" outlineLevel="0" collapsed="false">
      <c r="A688" s="15" t="n">
        <f aca="false">Report!C1081</f>
        <v>46230</v>
      </c>
      <c r="B688" s="1" t="str">
        <f aca="false">Report!E1081</f>
        <v>LIMA E BARANDA COMERCIO DE PRODUTOS REGI</v>
      </c>
      <c r="C688" s="16" t="n">
        <f aca="false">Report!U1081</f>
        <v>199</v>
      </c>
      <c r="D688" s="1" t="str">
        <f aca="false">Report!X1081</f>
        <v>NF 31515 ELLEN</v>
      </c>
    </row>
    <row r="689" customFormat="false" ht="12.75" hidden="false" customHeight="true" outlineLevel="0" collapsed="false">
      <c r="A689" s="15" t="n">
        <f aca="false">Report!C1082</f>
        <v>46230</v>
      </c>
      <c r="B689" s="1" t="str">
        <f aca="false">Report!E1082</f>
        <v>JAB COMERCIO DE PRODUTOS ALIMENTICIOS LT</v>
      </c>
      <c r="C689" s="16" t="n">
        <f aca="false">Report!U1082</f>
        <v>179</v>
      </c>
      <c r="D689" s="1" t="str">
        <f aca="false">Report!X1082</f>
        <v>NF 3579 ELLEN</v>
      </c>
    </row>
    <row r="690" customFormat="false" ht="12.75" hidden="false" customHeight="true" outlineLevel="0" collapsed="false">
      <c r="A690" s="15" t="n">
        <f aca="false">Report!C1083</f>
        <v>46230</v>
      </c>
      <c r="B690" s="1" t="str">
        <f aca="false">Report!E1083</f>
        <v>NOVA FRIOS COMERCIO ATACADISTA DE LATICINIOS LTDA</v>
      </c>
      <c r="C690" s="16" t="n">
        <f aca="false">Report!U1083</f>
        <v>232.05</v>
      </c>
      <c r="D690" s="1" t="str">
        <f aca="false">Report!X1083</f>
        <v>NF 4132 ELLEN</v>
      </c>
    </row>
    <row r="691" customFormat="false" ht="12.75" hidden="false" customHeight="true" outlineLevel="0" collapsed="false">
      <c r="A691" s="15" t="n">
        <f aca="false">Report!C1084</f>
        <v>46230</v>
      </c>
      <c r="B691" s="1" t="str">
        <f aca="false">Report!E1084</f>
        <v>PANIFICADORA E CONFEITARIA REAL MADRI LTDA</v>
      </c>
      <c r="C691" s="16" t="n">
        <f aca="false">Report!U1084</f>
        <v>247.23</v>
      </c>
      <c r="D691" s="1" t="str">
        <f aca="false">Report!X1084</f>
        <v>NF 728 ELLEN</v>
      </c>
    </row>
    <row r="692" customFormat="false" ht="12.75" hidden="false" customHeight="true" outlineLevel="0" collapsed="false">
      <c r="A692" s="15" t="n">
        <f aca="false">Report!C1085</f>
        <v>46230</v>
      </c>
      <c r="B692" s="1" t="str">
        <f aca="false">Report!E1085</f>
        <v>J W N DOS SANTOS</v>
      </c>
      <c r="C692" s="16" t="n">
        <f aca="false">Report!U1085</f>
        <v>270</v>
      </c>
      <c r="D692" s="1" t="str">
        <f aca="false">Report!X1085</f>
        <v>NF 375 COMPRAS-CARVAO -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SEM FORNECEDOR</v>
      </c>
      <c r="C693" s="16" t="n">
        <f aca="false">Report!U1094</f>
        <v>120</v>
      </c>
      <c r="D693" s="1" t="str">
        <f aca="false">Report!X1094</f>
        <v>recibo-compras-pipoca caramelizada-iracelio-Ellen</v>
      </c>
    </row>
    <row r="694" customFormat="false" ht="12.75" hidden="false" customHeight="true" outlineLevel="0" collapsed="false">
      <c r="A694" s="15" t="n">
        <f aca="false">Report!C1096</f>
        <v>46231</v>
      </c>
      <c r="B694" s="1" t="str">
        <f aca="false">Report!E1096</f>
        <v>FUNNY PET DISTRIBUIDORA DE ALIMENTOS PAR</v>
      </c>
      <c r="C694" s="16" t="n">
        <f aca="false">Report!U1096</f>
        <v>1589.28</v>
      </c>
      <c r="D694" s="1" t="str">
        <f aca="false">Report!X1096</f>
        <v>NF 20499 ELLEN</v>
      </c>
    </row>
    <row r="695" customFormat="false" ht="12.75" hidden="false" customHeight="true" outlineLevel="0" collapsed="false">
      <c r="A695" s="15" t="n">
        <f aca="false">Report!C1097</f>
        <v>46231</v>
      </c>
      <c r="B695" s="1" t="str">
        <f aca="false">Report!E1097</f>
        <v>MARTINS COM SERV DISTR SA</v>
      </c>
      <c r="C695" s="16" t="n">
        <f aca="false">Report!U1097</f>
        <v>542.11</v>
      </c>
      <c r="D695" s="1" t="str">
        <f aca="false">Report!X1097</f>
        <v>NF 1777487 ELLEN</v>
      </c>
    </row>
    <row r="696" customFormat="false" ht="12.75" hidden="false" customHeight="true" outlineLevel="0" collapsed="false">
      <c r="A696" s="15" t="n">
        <f aca="false">Report!C1100</f>
        <v>46231</v>
      </c>
      <c r="B696" s="1" t="str">
        <f aca="false">Report!E1100</f>
        <v>NSB COMERCIO ATACADISTA E VAREJISTA DE P</v>
      </c>
      <c r="C696" s="16" t="n">
        <f aca="false">Report!U1100</f>
        <v>378.88</v>
      </c>
      <c r="D696" s="1" t="str">
        <f aca="false">Report!X1100</f>
        <v>NF 7874 ELLEN</v>
      </c>
    </row>
    <row r="697" customFormat="false" ht="12.75" hidden="false" customHeight="true" outlineLevel="0" collapsed="false">
      <c r="A697" s="15" t="n">
        <f aca="false">Report!C1101</f>
        <v>46231</v>
      </c>
      <c r="B697" s="1" t="str">
        <f aca="false">Report!E1101</f>
        <v>BRASIL NORTE BEBIDAS S/A</v>
      </c>
      <c r="C697" s="16" t="n">
        <f aca="false">Report!U1101</f>
        <v>419.67</v>
      </c>
      <c r="D697" s="1" t="str">
        <f aca="false">Report!X1101</f>
        <v>NF 1931230 ELLEN</v>
      </c>
    </row>
    <row r="698" customFormat="false" ht="12.75" hidden="false" customHeight="true" outlineLevel="0" collapsed="false">
      <c r="A698" s="15" t="n">
        <f aca="false">Report!C1102</f>
        <v>46231</v>
      </c>
      <c r="B698" s="1" t="str">
        <f aca="false">Report!E1102</f>
        <v>BRASIL NORTE BEBIDAS S/A</v>
      </c>
      <c r="C698" s="16" t="n">
        <f aca="false">Report!U1102</f>
        <v>203.41</v>
      </c>
      <c r="D698" s="1" t="str">
        <f aca="false">Report!X1102</f>
        <v>NF 1199257 ELLEN</v>
      </c>
    </row>
    <row r="699" customFormat="false" ht="12.75" hidden="false" customHeight="true" outlineLevel="0" collapsed="false">
      <c r="A699" s="15" t="n">
        <f aca="false">Report!C1103</f>
        <v>46231</v>
      </c>
      <c r="B699" s="1" t="str">
        <f aca="false">Report!E1103</f>
        <v>BRASIL NORTE BEBIDAS S/A</v>
      </c>
      <c r="C699" s="16" t="n">
        <f aca="false">Report!U1103</f>
        <v>106.21</v>
      </c>
      <c r="D699" s="1" t="str">
        <f aca="false">Report!X1103</f>
        <v>NF 1199243 ELLEN</v>
      </c>
    </row>
    <row r="700" customFormat="false" ht="12.75" hidden="false" customHeight="true" outlineLevel="0" collapsed="false">
      <c r="A700" s="15" t="n">
        <f aca="false">Report!C1104</f>
        <v>46231</v>
      </c>
      <c r="B700" s="1" t="str">
        <f aca="false">Report!E1104</f>
        <v>TALIAN COMERCIO DE COSMETICOS LTDA</v>
      </c>
      <c r="C700" s="16" t="n">
        <f aca="false">Report!U1104</f>
        <v>406.11</v>
      </c>
      <c r="D700" s="1" t="str">
        <f aca="false">Report!X1104</f>
        <v>NF 30429 ELLEN</v>
      </c>
    </row>
    <row r="701" customFormat="false" ht="12.75" hidden="false" customHeight="true" outlineLevel="0" collapsed="false">
      <c r="A701" s="15" t="n">
        <f aca="false">Report!C1105</f>
        <v>46231</v>
      </c>
      <c r="B701" s="1" t="str">
        <f aca="false">Report!E1105</f>
        <v>ORIENTE COM. ATACADISTA E REPRES. LTDA</v>
      </c>
      <c r="C701" s="16" t="n">
        <f aca="false">Report!U1105</f>
        <v>1501.2</v>
      </c>
      <c r="D701" s="1" t="str">
        <f aca="false">Report!X1105</f>
        <v>NF 2624 ELLEN</v>
      </c>
    </row>
    <row r="702" customFormat="false" ht="12.75" hidden="false" customHeight="true" outlineLevel="0" collapsed="false">
      <c r="A702" s="15" t="n">
        <f aca="false">Report!C1106</f>
        <v>46231</v>
      </c>
      <c r="B702" s="1" t="str">
        <f aca="false">Report!E1106</f>
        <v>NESTLÉ BRASIL LTDA.</v>
      </c>
      <c r="C702" s="16" t="n">
        <f aca="false">Report!U1106</f>
        <v>691.61</v>
      </c>
      <c r="D702" s="1" t="str">
        <f aca="false">Report!X1106</f>
        <v>NF 1427668 ELLEN</v>
      </c>
    </row>
    <row r="703" customFormat="false" ht="12.75" hidden="false" customHeight="true" outlineLevel="0" collapsed="false">
      <c r="A703" s="15" t="n">
        <f aca="false">Report!C1107</f>
        <v>46231</v>
      </c>
      <c r="B703" s="1" t="str">
        <f aca="false">Report!E1107</f>
        <v>SL DISTRIBUIDORA COM. DE PROD. ALIMENTIC</v>
      </c>
      <c r="C703" s="16" t="n">
        <f aca="false">Report!U1107</f>
        <v>505.57</v>
      </c>
      <c r="D703" s="1" t="str">
        <f aca="false">Report!X1107</f>
        <v>NF 10807 ELLEN</v>
      </c>
    </row>
    <row r="704" customFormat="false" ht="12.75" hidden="false" customHeight="true" outlineLevel="0" collapsed="false">
      <c r="A704" s="15" t="n">
        <f aca="false">Report!C1108</f>
        <v>46231</v>
      </c>
      <c r="B704" s="1" t="str">
        <f aca="false">Report!E1108</f>
        <v>ADICSO FABIAN GONZALEZ MONTILLA 70302186</v>
      </c>
      <c r="C704" s="16" t="n">
        <f aca="false">Report!U1108</f>
        <v>168</v>
      </c>
      <c r="D704" s="1" t="str">
        <f aca="false">Report!X1108</f>
        <v>NF 544 ELLEN</v>
      </c>
    </row>
    <row r="705" customFormat="false" ht="12.75" hidden="false" customHeight="true" outlineLevel="0" collapsed="false">
      <c r="A705" s="15" t="n">
        <f aca="false">Report!C1109</f>
        <v>46231</v>
      </c>
      <c r="B705" s="1" t="str">
        <f aca="false">Report!E1109</f>
        <v>PANIFICADORA E CONFEITARIA REAL MADRI LTDA</v>
      </c>
      <c r="C705" s="16" t="n">
        <f aca="false">Report!U1109</f>
        <v>239.7</v>
      </c>
      <c r="D705" s="1" t="str">
        <f aca="false">Report!X1109</f>
        <v>NF 731 ELLEN</v>
      </c>
    </row>
    <row r="706" customFormat="false" ht="12.75" hidden="false" customHeight="true" outlineLevel="0" collapsed="false">
      <c r="A706" s="15" t="n">
        <f aca="false">Report!C1110</f>
        <v>46231</v>
      </c>
      <c r="B706" s="1" t="str">
        <f aca="false">Report!E1110</f>
        <v>NEYLIANE S DE OLIVEIRA &amp; CIA LTDA</v>
      </c>
      <c r="C706" s="16" t="n">
        <f aca="false">Report!U1110</f>
        <v>1389.41</v>
      </c>
      <c r="D706" s="1" t="str">
        <f aca="false">Report!X1110</f>
        <v>FEIRA SR RENATO - PG P LJ1 - ELLEN</v>
      </c>
    </row>
    <row r="707" customFormat="false" ht="12.75" hidden="false" customHeight="true" outlineLevel="0" collapsed="false">
      <c r="A707" s="15" t="n">
        <f aca="false">Report!C1111</f>
        <v>46231</v>
      </c>
      <c r="B707" s="1" t="str">
        <f aca="false">Report!E1111</f>
        <v>FEIRA</v>
      </c>
      <c r="C707" s="16" t="n">
        <f aca="false">Report!U1111</f>
        <v>140</v>
      </c>
      <c r="D707" s="1" t="str">
        <f aca="false">Report!X1111</f>
        <v>FEIRA SR RENATO - PG P LJ1 (MACA) SOMAR C NF 2568-ELLEN</v>
      </c>
    </row>
    <row r="708" customFormat="false" ht="12.75" hidden="false" customHeight="true" outlineLevel="0" collapsed="false">
      <c r="A708" s="15" t="n">
        <f aca="false">Report!C1117</f>
        <v>46232</v>
      </c>
      <c r="B708" s="1" t="str">
        <f aca="false">Report!E1117</f>
        <v>BF COMERCIO DE ALIMENTOS REPRESENTACAO L</v>
      </c>
      <c r="C708" s="16" t="n">
        <f aca="false">Report!U1117</f>
        <v>1213.69</v>
      </c>
      <c r="D708" s="1" t="str">
        <f aca="false">Report!X1117</f>
        <v>NF 21032 ELLEN</v>
      </c>
    </row>
    <row r="709" customFormat="false" ht="12.75" hidden="false" customHeight="true" outlineLevel="0" collapsed="false">
      <c r="A709" s="15" t="n">
        <f aca="false">Report!C1118</f>
        <v>46232</v>
      </c>
      <c r="B709" s="1" t="str">
        <f aca="false">Report!E1118</f>
        <v>BRF S A</v>
      </c>
      <c r="C709" s="16" t="n">
        <f aca="false">Report!U1118</f>
        <v>1025.06</v>
      </c>
      <c r="D709" s="1" t="str">
        <f aca="false">Report!X1118</f>
        <v>NF 1605936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SB COMERCIO LTDA</v>
      </c>
      <c r="C710" s="16" t="n">
        <f aca="false">Report!U1119</f>
        <v>1504.05</v>
      </c>
      <c r="D710" s="1" t="str">
        <f aca="false">Report!X1119</f>
        <v>NF 1962669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DISTRIBUIDORA LOPES LTDA</v>
      </c>
      <c r="C711" s="16" t="n">
        <f aca="false">Report!U1120</f>
        <v>1207.29</v>
      </c>
      <c r="D711" s="1" t="str">
        <f aca="false">Report!X1120</f>
        <v>NF 1692730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J G COMERCIO DE PRODUTOS ALIMENTICIOS LTDA</v>
      </c>
      <c r="C712" s="16" t="n">
        <f aca="false">Report!U1121</f>
        <v>2806.49</v>
      </c>
      <c r="D712" s="1" t="str">
        <f aca="false">Report!X1121</f>
        <v>NF 392537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FENNIX BRASIL DISTRIBUIDORA DE PRODUTOS</v>
      </c>
      <c r="C713" s="16" t="n">
        <f aca="false">Report!U1122</f>
        <v>560.56</v>
      </c>
      <c r="D713" s="1" t="str">
        <f aca="false">Report!X1122</f>
        <v>NF 396500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L S M COMERCIO DE ALIMENTOS E NAVEGACAO</v>
      </c>
      <c r="C715" s="16" t="n">
        <f aca="false">Report!U1124</f>
        <v>1021.83</v>
      </c>
      <c r="D715" s="1" t="str">
        <f aca="false">Report!X1124</f>
        <v>NF 307804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BRF S A</v>
      </c>
      <c r="C716" s="16" t="n">
        <f aca="false">Report!U1125</f>
        <v>512.49</v>
      </c>
      <c r="D716" s="1" t="str">
        <f aca="false">Report!X1125</f>
        <v>NF 1608670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H. L. DO NASCIMENTO</v>
      </c>
      <c r="C717" s="16" t="n">
        <f aca="false">Report!U1126</f>
        <v>409.65</v>
      </c>
      <c r="D717" s="1" t="str">
        <f aca="false">Report!X1126</f>
        <v>NF 5844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LAYS MORETTI DA SILVA 01310766207</v>
      </c>
      <c r="C719" s="16" t="n">
        <f aca="false">Report!U1128</f>
        <v>139</v>
      </c>
      <c r="D719" s="1" t="str">
        <f aca="false">Report!X1128</f>
        <v>NF 1295 - CARVAO BRIQUETE -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E. D. SENA &amp; CIA LTDA</v>
      </c>
      <c r="C720" s="16" t="n">
        <f aca="false">Report!U1135</f>
        <v>531.18</v>
      </c>
      <c r="D720" s="1" t="str">
        <f aca="false">Report!X1135</f>
        <v>NF 9495 ELLEN</v>
      </c>
    </row>
    <row r="721" customFormat="false" ht="12.75" hidden="false" customHeight="true" outlineLevel="0" collapsed="false">
      <c r="A721" s="15" t="n">
        <f aca="false">Report!C1138</f>
        <v>46233</v>
      </c>
      <c r="B721" s="1" t="str">
        <f aca="false">Report!E1138</f>
        <v>EMPRESA BRASILEIRA DE DISTRIBUICAO LTDA</v>
      </c>
      <c r="C721" s="16" t="n">
        <f aca="false">Report!U1138</f>
        <v>658.6</v>
      </c>
      <c r="D721" s="1" t="str">
        <f aca="false">Report!X1138</f>
        <v>NF 2299705 ELLEN</v>
      </c>
    </row>
    <row r="722" customFormat="false" ht="12.75" hidden="false" customHeight="true" outlineLevel="0" collapsed="false">
      <c r="A722" s="15" t="n">
        <f aca="false">Report!C1139</f>
        <v>46233</v>
      </c>
      <c r="B722" s="1" t="str">
        <f aca="false">Report!E1139</f>
        <v>EMPRESA BRASILEIRA DE DISTRIBUICAO LTDA</v>
      </c>
      <c r="C722" s="16" t="n">
        <f aca="false">Report!U1139</f>
        <v>377.46</v>
      </c>
      <c r="D722" s="1" t="str">
        <f aca="false">Report!X1139</f>
        <v>NF 2299703 ELLEN</v>
      </c>
    </row>
    <row r="723" customFormat="false" ht="12.75" hidden="false" customHeight="true" outlineLevel="0" collapsed="false">
      <c r="A723" s="15" t="n">
        <f aca="false">Report!C1140</f>
        <v>46233</v>
      </c>
      <c r="B723" s="1" t="str">
        <f aca="false">Report!E1140</f>
        <v>FENNIX BRASIL DISTRIBUIDORA DE PRODUTOS</v>
      </c>
      <c r="C723" s="16" t="n">
        <f aca="false">Report!U1140</f>
        <v>321.77</v>
      </c>
      <c r="D723" s="1" t="str">
        <f aca="false">Report!X1140</f>
        <v>NF 396261 ELLEN</v>
      </c>
    </row>
    <row r="724" customFormat="false" ht="12.75" hidden="false" customHeight="true" outlineLevel="0" collapsed="false">
      <c r="A724" s="15" t="n">
        <f aca="false">Report!C1141</f>
        <v>46233</v>
      </c>
      <c r="B724" s="1" t="str">
        <f aca="false">Report!E1141</f>
        <v>OESA COMERCIO E REPRESENTACOES S/A</v>
      </c>
      <c r="C724" s="16" t="n">
        <f aca="false">Report!U1141</f>
        <v>682.63</v>
      </c>
      <c r="D724" s="1" t="str">
        <f aca="false">Report!X1141</f>
        <v>NF 426652 ELLEN</v>
      </c>
    </row>
    <row r="725" customFormat="false" ht="12.75" hidden="false" customHeight="true" outlineLevel="0" collapsed="false">
      <c r="A725" s="15" t="n">
        <f aca="false">Report!C1143</f>
        <v>46233</v>
      </c>
      <c r="B725" s="1" t="str">
        <f aca="false">Report!E1143</f>
        <v>BRASIL NORTE BEBIDAS S/A</v>
      </c>
      <c r="C725" s="16" t="n">
        <f aca="false">Report!U1143</f>
        <v>2028.67</v>
      </c>
      <c r="D725" s="1" t="str">
        <f aca="false">Report!X1143</f>
        <v>NF 1936058 ELLEN</v>
      </c>
    </row>
    <row r="726" customFormat="false" ht="12.75" hidden="false" customHeight="true" outlineLevel="0" collapsed="false">
      <c r="A726" s="15" t="n">
        <f aca="false">Report!C1144</f>
        <v>46233</v>
      </c>
      <c r="B726" s="1" t="str">
        <f aca="false">Report!E1144</f>
        <v>BRASIL NORTE BEBIDAS S/A</v>
      </c>
      <c r="C726" s="16" t="n">
        <f aca="false">Report!U1144</f>
        <v>1194.17</v>
      </c>
      <c r="D726" s="1" t="str">
        <f aca="false">Report!X1144</f>
        <v>NF 1936058 ELLEN</v>
      </c>
    </row>
    <row r="727" customFormat="false" ht="12.75" hidden="false" customHeight="true" outlineLevel="0" collapsed="false">
      <c r="A727" s="15" t="n">
        <f aca="false">Report!C1145</f>
        <v>46233</v>
      </c>
      <c r="B727" s="1" t="str">
        <f aca="false">Report!E1145</f>
        <v>DISTRIBUIDORA FARIAS LTDA.</v>
      </c>
      <c r="C727" s="16" t="n">
        <f aca="false">Report!U1145</f>
        <v>580.89</v>
      </c>
      <c r="D727" s="1" t="str">
        <f aca="false">Report!X1145</f>
        <v>NF 682520 ELLEN</v>
      </c>
    </row>
    <row r="728" customFormat="false" ht="12.75" hidden="false" customHeight="true" outlineLevel="0" collapsed="false">
      <c r="A728" s="15" t="n">
        <f aca="false">Report!C1146</f>
        <v>46233</v>
      </c>
      <c r="B728" s="1" t="str">
        <f aca="false">Report!E1146</f>
        <v>REAL BEBIDAS DA AMAZONIA LTDA</v>
      </c>
      <c r="C728" s="16" t="n">
        <f aca="false">Report!U1146</f>
        <v>305</v>
      </c>
      <c r="D728" s="1" t="str">
        <f aca="false">Report!X1146</f>
        <v>NF 608657 ELLEN</v>
      </c>
    </row>
    <row r="729" customFormat="false" ht="12.75" hidden="false" customHeight="true" outlineLevel="0" collapsed="false">
      <c r="A729" s="15" t="n">
        <f aca="false">Report!C1147</f>
        <v>46233</v>
      </c>
      <c r="B729" s="1" t="str">
        <f aca="false">Report!E1147</f>
        <v>NEYLIANE S DE OLIVEIRA &amp; CIA LTDA</v>
      </c>
      <c r="C729" s="16" t="n">
        <f aca="false">Report!U1147</f>
        <v>196</v>
      </c>
      <c r="D729" s="1" t="str">
        <f aca="false">Report!X1147</f>
        <v>COMPRAS - 14L AÇAI - PG NO P 29/7/26 - ELLEN</v>
      </c>
    </row>
    <row r="730" customFormat="false" ht="12.75" hidden="false" customHeight="true" outlineLevel="0" collapsed="false">
      <c r="A730" s="15" t="n">
        <f aca="false">Report!C1148</f>
        <v>46233</v>
      </c>
      <c r="B730" s="1" t="str">
        <f aca="false">Report!E1148</f>
        <v>NEYLIANE S DE OLIVEIRA &amp; CIA LTDA</v>
      </c>
      <c r="C730" s="16" t="n">
        <f aca="false">Report!U1148</f>
        <v>210</v>
      </c>
      <c r="D730" s="1" t="str">
        <f aca="false">Report!X1148</f>
        <v>COMPRAS - 15L DE AÇAI - PG NO P 30/7/26-ELLEN</v>
      </c>
    </row>
    <row r="731" customFormat="false" ht="12.75" hidden="false" customHeight="true" outlineLevel="0" collapsed="false">
      <c r="A731" s="15" t="n">
        <f aca="false">Report!C1149</f>
        <v>46233</v>
      </c>
      <c r="B731" s="1" t="str">
        <f aca="false">Report!E1149</f>
        <v>LOURIVAL ALMEIDA DA SILVA 17128784845</v>
      </c>
      <c r="C731" s="16" t="n">
        <f aca="false">Report!U1149</f>
        <v>160.32</v>
      </c>
      <c r="D731" s="1" t="str">
        <f aca="false">Report!X1149</f>
        <v>NF 523 COMPRAS-MARSHMALOW - ELLEN</v>
      </c>
    </row>
    <row r="732" customFormat="false" ht="12.75" hidden="false" customHeight="true" outlineLevel="0" collapsed="false">
      <c r="A732" s="15" t="n">
        <f aca="false">Report!C1152</f>
        <v>46234</v>
      </c>
      <c r="B732" s="1" t="str">
        <f aca="false">Report!E1152</f>
        <v>SEM FORNECEDOR</v>
      </c>
      <c r="C732" s="16" t="n">
        <f aca="false">Report!U1152</f>
        <v>108</v>
      </c>
      <c r="D732" s="1" t="str">
        <f aca="false">Report!X1152</f>
        <v>6 cartelas de brigadeiro/jose</v>
      </c>
    </row>
    <row r="733" customFormat="false" ht="12.75" hidden="false" customHeight="true" outlineLevel="0" collapsed="false">
      <c r="A733" s="15" t="n">
        <f aca="false">Report!C1155</f>
        <v>46234</v>
      </c>
      <c r="B733" s="1" t="str">
        <f aca="false">Report!E1155</f>
        <v>DISTRIBUIDORA FARIAS LTDA.</v>
      </c>
      <c r="C733" s="16" t="n">
        <f aca="false">Report!U1155</f>
        <v>509.25</v>
      </c>
      <c r="D733" s="1" t="str">
        <f aca="false">Report!X1155</f>
        <v>NF 681127 ELLEN</v>
      </c>
    </row>
    <row r="734" customFormat="false" ht="12.75" hidden="false" customHeight="true" outlineLevel="0" collapsed="false">
      <c r="A734" s="15" t="n">
        <f aca="false">Report!C1156</f>
        <v>46234</v>
      </c>
      <c r="B734" s="1" t="str">
        <f aca="false">Report!E1156</f>
        <v>SUPER CANCUN COMERCIO DE PRODUTOS ALIMEN</v>
      </c>
      <c r="C734" s="16" t="n">
        <f aca="false">Report!U1156</f>
        <v>1123.86</v>
      </c>
      <c r="D734" s="1" t="str">
        <f aca="false">Report!X1156</f>
        <v>NF 262932 ELLEN</v>
      </c>
    </row>
    <row r="735" customFormat="false" ht="12.75" hidden="false" customHeight="true" outlineLevel="0" collapsed="false">
      <c r="A735" s="15" t="n">
        <f aca="false">Report!C1157</f>
        <v>46234</v>
      </c>
      <c r="B735" s="1" t="str">
        <f aca="false">Report!E1157</f>
        <v>MARQUES &amp; MELO LTDA - FILIAL</v>
      </c>
      <c r="C735" s="16" t="n">
        <f aca="false">Report!U1157</f>
        <v>2112.99</v>
      </c>
      <c r="D735" s="1" t="str">
        <f aca="false">Report!X1157</f>
        <v>NF 501201 ELLEN</v>
      </c>
    </row>
    <row r="736" customFormat="false" ht="12.75" hidden="false" customHeight="true" outlineLevel="0" collapsed="false">
      <c r="A736" s="15" t="n">
        <f aca="false">Report!C1158</f>
        <v>46234</v>
      </c>
      <c r="B736" s="1" t="str">
        <f aca="false">Report!E1158</f>
        <v>MARTINS COM SERV DISTR SA</v>
      </c>
      <c r="C736" s="16" t="n">
        <f aca="false">Report!U1158</f>
        <v>278.28</v>
      </c>
      <c r="D736" s="1" t="str">
        <f aca="false">Report!X1158</f>
        <v>NF'S 1781169/1781170 ELLEN</v>
      </c>
    </row>
    <row r="737" customFormat="false" ht="12.75" hidden="false" customHeight="true" outlineLevel="0" collapsed="false">
      <c r="A737" s="15" t="n">
        <f aca="false">Report!C1159</f>
        <v>46234</v>
      </c>
      <c r="B737" s="1" t="str">
        <f aca="false">Report!E1159</f>
        <v>MARQUES &amp; MELO LTDA - FILIAL</v>
      </c>
      <c r="C737" s="16" t="n">
        <f aca="false">Report!U1159</f>
        <v>308.88</v>
      </c>
      <c r="D737" s="1" t="str">
        <f aca="false">Report!X1159</f>
        <v>NF 502367 ELLEN</v>
      </c>
    </row>
    <row r="738" customFormat="false" ht="12.75" hidden="false" customHeight="true" outlineLevel="0" collapsed="false">
      <c r="A738" s="15" t="n">
        <f aca="false">Report!C1160</f>
        <v>46234</v>
      </c>
      <c r="B738" s="1" t="str">
        <f aca="false">Report!E1160</f>
        <v>EDSON AGUIAR DE SOUZA</v>
      </c>
      <c r="C738" s="16" t="n">
        <f aca="false">Report!U1160</f>
        <v>97.5</v>
      </c>
      <c r="D738" s="1" t="str">
        <f aca="false">Report!X1160</f>
        <v>NF 1649285 COMPRAS-CHEIRO-VERDE - ELLEN</v>
      </c>
    </row>
    <row r="739" customFormat="false" ht="12.75" hidden="false" customHeight="true" outlineLevel="0" collapsed="false">
      <c r="A739" s="15" t="n">
        <f aca="false">Report!C1161</f>
        <v>46234</v>
      </c>
      <c r="B739" s="1" t="str">
        <f aca="false">Report!E1161</f>
        <v>DUNORTE DISTRIBUIDORA DE PRODUTOS DE CONSUMO LTDA</v>
      </c>
      <c r="C739" s="16" t="n">
        <f aca="false">Report!U1161</f>
        <v>159.4</v>
      </c>
      <c r="D739" s="1" t="str">
        <f aca="false">Report!X1161</f>
        <v>NF 3221212 ELLEN</v>
      </c>
    </row>
    <row r="740" customFormat="false" ht="12.75" hidden="false" customHeight="true" outlineLevel="0" collapsed="false">
      <c r="A740" s="15" t="n">
        <f aca="false">Report!C1162</f>
        <v>46234</v>
      </c>
      <c r="B740" s="1" t="str">
        <f aca="false">Report!E1162</f>
        <v>ADRIANO FEITOSA OLIVEIRA LTDA</v>
      </c>
      <c r="C740" s="16" t="n">
        <f aca="false">Report!U1162</f>
        <v>950</v>
      </c>
      <c r="D740" s="1" t="str">
        <f aca="false">Report!X1162</f>
        <v>NF 345 ELLEN</v>
      </c>
    </row>
    <row r="741" customFormat="false" ht="12.75" hidden="false" customHeight="true" outlineLevel="0" collapsed="false">
      <c r="A741" s="15" t="n">
        <f aca="false">Report!C1163</f>
        <v>46234</v>
      </c>
      <c r="B741" s="1" t="str">
        <f aca="false">Report!E1163</f>
        <v>EDSON AGUIAR DE SOUZA</v>
      </c>
      <c r="C741" s="16" t="n">
        <f aca="false">Report!U1163</f>
        <v>137</v>
      </c>
      <c r="D741" s="1" t="str">
        <f aca="false">Report!X1163</f>
        <v>NF 1649501 COMPRAS-CHEIRO-VERDE - ELLEN</v>
      </c>
    </row>
    <row r="742" customFormat="false" ht="12.75" hidden="false" customHeight="true" outlineLevel="0" collapsed="false">
      <c r="A742" s="15" t="n">
        <f aca="false">Report!C1164</f>
        <v>46234</v>
      </c>
      <c r="B742" s="1" t="str">
        <f aca="false">Report!E1164</f>
        <v>EDSON AGUIAR DE SOUZA</v>
      </c>
      <c r="C742" s="16" t="n">
        <f aca="false">Report!U1164</f>
        <v>151</v>
      </c>
      <c r="D742" s="1" t="str">
        <f aca="false">Report!X1164</f>
        <v>NF 1649880 CHEIRO-VERDE - ELLEN</v>
      </c>
    </row>
    <row r="743" customFormat="false" ht="12.75" hidden="false" customHeight="true" outlineLevel="0" collapsed="false">
      <c r="A743" s="15" t="n">
        <f aca="false">Report!C1165</f>
        <v>46234</v>
      </c>
      <c r="B743" s="1" t="str">
        <f aca="false">Report!E1165</f>
        <v>EDSON AGUIAR DE SOUZA</v>
      </c>
      <c r="C743" s="16" t="n">
        <f aca="false">Report!U1165</f>
        <v>130.5</v>
      </c>
      <c r="D743" s="1" t="str">
        <f aca="false">Report!X1165</f>
        <v>COMPRAS - CHEIRO-VERDE - ELLEN</v>
      </c>
    </row>
    <row r="744" customFormat="false" ht="12.75" hidden="false" customHeight="true" outlineLevel="0" collapsed="false">
      <c r="A744" s="15" t="n">
        <f aca="false">Report!C1166</f>
        <v>46234</v>
      </c>
      <c r="B744" s="1" t="str">
        <f aca="false">Report!E1166</f>
        <v>BROTHERS  INDUSTRIA DE ALIMENTOS LTDA</v>
      </c>
      <c r="C744" s="16" t="n">
        <f aca="false">Report!U1166</f>
        <v>254</v>
      </c>
      <c r="D744" s="1" t="str">
        <f aca="false">Report!X1166</f>
        <v>NF 1033458 ELLEN</v>
      </c>
    </row>
    <row r="745" customFormat="false" ht="12.75" hidden="false" customHeight="true" outlineLevel="0" collapsed="false">
      <c r="A745" s="15" t="n">
        <f aca="false">Report!C1167</f>
        <v>46234</v>
      </c>
      <c r="B745" s="1" t="str">
        <f aca="false">Report!E1167</f>
        <v>DISTRIBUIDORA LOPES LTDA</v>
      </c>
      <c r="C745" s="16" t="n">
        <f aca="false">Report!U1167</f>
        <v>590.09</v>
      </c>
      <c r="D745" s="1" t="str">
        <f aca="false">Report!X1167</f>
        <v>NF 1698937 ELLEN</v>
      </c>
    </row>
    <row r="746" customFormat="false" ht="12.75" hidden="false" customHeight="true" outlineLevel="0" collapsed="false">
      <c r="A746" s="15" t="n">
        <f aca="false">Report!C1168</f>
        <v>46234</v>
      </c>
      <c r="B746" s="1" t="str">
        <f aca="false">Report!E1168</f>
        <v>SOUZA CRUZ LTDA.</v>
      </c>
      <c r="C746" s="16" t="n">
        <f aca="false">Report!U1168</f>
        <v>6361.07</v>
      </c>
      <c r="D746" s="1" t="str">
        <f aca="false">Report!X1168</f>
        <v>NF 568309 ELLEN</v>
      </c>
    </row>
    <row r="747" customFormat="false" ht="12.75" hidden="false" customHeight="true" outlineLevel="0" collapsed="false">
      <c r="A747" s="15" t="n">
        <f aca="false">Report!C1169</f>
        <v>46234</v>
      </c>
      <c r="B747" s="1" t="str">
        <f aca="false">Report!E1169</f>
        <v>EDSON AGUIAR DE SOUZA</v>
      </c>
      <c r="C747" s="16" t="n">
        <f aca="false">Report!U1169</f>
        <v>71.5</v>
      </c>
      <c r="D747" s="1" t="str">
        <f aca="false">Report!X1169</f>
        <v>COMPRAS - CHEIRO-VERDE - ELLEN</v>
      </c>
    </row>
    <row r="748" customFormat="false" ht="12.75" hidden="false" customHeight="true" outlineLevel="0" collapsed="false">
      <c r="A748" s="15" t="n">
        <f aca="false">Report!C1171</f>
        <v>46234</v>
      </c>
      <c r="B748" s="1" t="str">
        <f aca="false">Report!E1171</f>
        <v>EDSON AGUIAR DE SOUZA</v>
      </c>
      <c r="C748" s="16" t="n">
        <f aca="false">Report!U1171</f>
        <v>158</v>
      </c>
      <c r="D748" s="1" t="str">
        <f aca="false">Report!X1171</f>
        <v>COMPRAS - CHEIRO-VERDE - ELLEN</v>
      </c>
    </row>
    <row r="749" customFormat="false" ht="12.75" hidden="false" customHeight="true" outlineLevel="0" collapsed="false">
      <c r="A749" s="15" t="n">
        <f aca="false">Report!C1172</f>
        <v>46234</v>
      </c>
      <c r="B749" s="1" t="str">
        <f aca="false">Report!E1172</f>
        <v>EDSON AGUIAR DE SOUZA</v>
      </c>
      <c r="C749" s="16" t="n">
        <f aca="false">Report!U1172</f>
        <v>54</v>
      </c>
      <c r="D749" s="1" t="str">
        <f aca="false">Report!X1172</f>
        <v>COMPRAS - CHEIRO-VERDE - ELLEN</v>
      </c>
    </row>
    <row r="750" customFormat="false" ht="12.75" hidden="false" customHeight="true" outlineLevel="0" collapsed="false">
      <c r="A750" s="15" t="n">
        <f aca="false">Report!C1173</f>
        <v>46234</v>
      </c>
      <c r="B750" s="1" t="str">
        <f aca="false">Report!E1173</f>
        <v>EDSON AGUIAR DE SOUZA</v>
      </c>
      <c r="C750" s="16" t="n">
        <f aca="false">Report!U1173</f>
        <v>129.5</v>
      </c>
      <c r="D750" s="1" t="str">
        <f aca="false">Report!X1173</f>
        <v>COMPRAS - CHEIRO-VERDE - ELLEN</v>
      </c>
    </row>
    <row r="751" customFormat="false" ht="12.75" hidden="false" customHeight="true" outlineLevel="0" collapsed="false">
      <c r="A751" s="15" t="n">
        <f aca="false">Report!C1174</f>
        <v>46234</v>
      </c>
      <c r="B751" s="1" t="str">
        <f aca="false">Report!E1174</f>
        <v>JUROS A FORNECEDOR</v>
      </c>
      <c r="C751" s="16" t="n">
        <f aca="false">Report!U1174</f>
        <v>2.94</v>
      </c>
      <c r="D751" s="1" t="str">
        <f aca="false">Report!X1174</f>
        <v>PAG JUROS NF 103272-1 BOLETO BROTHERS - KEILA</v>
      </c>
    </row>
    <row r="752" customFormat="false" ht="12.75" hidden="false" customHeight="true" outlineLevel="0" collapsed="false">
      <c r="A752" s="15" t="n">
        <f aca="false">Report!C1175</f>
        <v>46234</v>
      </c>
      <c r="B752" s="1" t="str">
        <f aca="false">Report!E1175</f>
        <v>BROTHERS  INDUSTRIA DE ALIMENTOS LTDA</v>
      </c>
      <c r="C752" s="16" t="n">
        <f aca="false">Report!U1175</f>
        <v>296.49</v>
      </c>
      <c r="D752" s="1" t="str">
        <f aca="false">Report!X1175</f>
        <v>NF 1032720 - BOLETO PAGO FORA DA DATA DE VENCIMENTO - ELLEN</v>
      </c>
    </row>
    <row r="753" customFormat="false" ht="12.75" hidden="false" customHeight="true" outlineLevel="0" collapsed="false">
      <c r="A753" s="15" t="n">
        <f aca="false">Report!C1176</f>
        <v>46234</v>
      </c>
      <c r="B753" s="1" t="str">
        <f aca="false">Report!E1176</f>
        <v>EDSON AGUIAR DE SOUZA</v>
      </c>
      <c r="C753" s="16" t="n">
        <f aca="false">Report!U1176</f>
        <v>125</v>
      </c>
      <c r="D753" s="1" t="str">
        <f aca="false">Report!X1176</f>
        <v>COMPRAS - CHEIRO-VERDE - ELLEN</v>
      </c>
    </row>
    <row r="754" customFormat="false" ht="12.75" hidden="false" customHeight="true" outlineLevel="0" collapsed="false">
      <c r="A754" s="15" t="n">
        <f aca="false">Report!C1177</f>
        <v>46234</v>
      </c>
      <c r="B754" s="1" t="str">
        <f aca="false">Report!E1177</f>
        <v>NEYLIANE S DE OLIVEIRA &amp; CIA LTDA</v>
      </c>
      <c r="C754" s="16" t="n">
        <f aca="false">Report!U1177</f>
        <v>1612.25</v>
      </c>
      <c r="D754" s="1" t="str">
        <f aca="false">Report!X1177</f>
        <v>FEIRA SR RENATO - PG P LJ1 - ELLEN</v>
      </c>
    </row>
    <row r="755" customFormat="false" ht="12.75" hidden="false" customHeight="true" outlineLevel="0" collapsed="false">
      <c r="A755" s="15" t="n">
        <f aca="false">Report!C1178</f>
        <v>46234</v>
      </c>
      <c r="B755" s="1" t="str">
        <f aca="false">Report!E1178</f>
        <v>FEIRA</v>
      </c>
      <c r="C755" s="16" t="n">
        <f aca="false">Report!U1178</f>
        <v>370</v>
      </c>
      <c r="D755" s="1" t="str">
        <f aca="false">Report!X1178</f>
        <v>FEIRA SR RENATO - PG P LJ1 (UVA) SOMAR C NF2578 -ELLEN</v>
      </c>
    </row>
    <row r="756" customFormat="false" ht="12.75" hidden="false" customHeight="true" outlineLevel="0" collapsed="false">
      <c r="A756" s="15" t="n">
        <f aca="false">Report!C1179</f>
        <v>46234</v>
      </c>
      <c r="B756" s="1" t="str">
        <f aca="false">Report!E1179</f>
        <v>H L M PADARIA E CONFEITARIA LTDA</v>
      </c>
      <c r="C756" s="16" t="n">
        <f aca="false">Report!U1179</f>
        <v>140</v>
      </c>
      <c r="D756" s="1" t="str">
        <f aca="false">Report!X1179</f>
        <v>NF 102 COMPRAS-BOLO PG NO P 31/7 ELLEN</v>
      </c>
    </row>
    <row r="757" customFormat="false" ht="12.75" hidden="false" customHeight="true" outlineLevel="0" collapsed="false">
      <c r="A757" s="15" t="n">
        <f aca="false">Report!C1182</f>
        <v>46235</v>
      </c>
      <c r="B757" s="1" t="str">
        <f aca="false">Report!E1182</f>
        <v>MAXFRI DISTRIUIDORA LTDA</v>
      </c>
      <c r="C757" s="16" t="n">
        <f aca="false">Report!U1182</f>
        <v>4958.1</v>
      </c>
      <c r="D757" s="1" t="str">
        <f aca="false">Report!X1182</f>
        <v>NF 14816 ELLEN</v>
      </c>
    </row>
    <row r="758" customFormat="false" ht="12.75" hidden="false" customHeight="true" outlineLevel="0" collapsed="false">
      <c r="A758" s="15" t="n">
        <f aca="false">Report!C1184</f>
        <v>46235</v>
      </c>
      <c r="B758" s="1" t="str">
        <f aca="false">Report!E1184</f>
        <v>A. CORREA JUNIOR</v>
      </c>
      <c r="C758" s="16" t="n">
        <f aca="false">Report!U1184</f>
        <v>1290.17</v>
      </c>
      <c r="D758" s="1" t="str">
        <f aca="false">Report!X1184</f>
        <v>NF 1829 CARTÃO DIA 1 PARC 2/3 - ELLEN</v>
      </c>
    </row>
    <row r="759" customFormat="false" ht="12.75" hidden="false" customHeight="true" outlineLevel="0" collapsed="false">
      <c r="A759" s="15" t="n">
        <f aca="false">Report!C1185</f>
        <v>46235</v>
      </c>
      <c r="B759" s="1" t="str">
        <f aca="false">Report!E1185</f>
        <v>XF 10 LOJA DE VARIEDADES LTDA</v>
      </c>
      <c r="C759" s="16" t="n">
        <f aca="false">Report!U1185</f>
        <v>683.06</v>
      </c>
      <c r="D759" s="1" t="str">
        <f aca="false">Report!X1185</f>
        <v>NF 1006 CARTÃO DIA 1 PARC 2/2 - ELLEN</v>
      </c>
    </row>
    <row r="760" customFormat="false" ht="12.75" hidden="false" customHeight="true" outlineLevel="0" collapsed="false">
      <c r="A760" s="15" t="n">
        <f aca="false">Report!C1186</f>
        <v>46235</v>
      </c>
      <c r="B760" s="1" t="str">
        <f aca="false">Report!E1186</f>
        <v>LUIS HENRIQUE FROTA MAGALHAES</v>
      </c>
      <c r="C760" s="16" t="n">
        <f aca="false">Report!U1186</f>
        <v>351.53</v>
      </c>
      <c r="D760" s="1" t="str">
        <f aca="false">Report!X1186</f>
        <v>NF 1948 CARTÃO DIA 1 - PARC 2/2 - ELLEN</v>
      </c>
    </row>
    <row r="761" customFormat="false" ht="12.75" hidden="false" customHeight="true" outlineLevel="0" collapsed="false">
      <c r="A761" s="15" t="n">
        <f aca="false">Report!C1187</f>
        <v>46235</v>
      </c>
      <c r="B761" s="1" t="str">
        <f aca="false">Report!E1187</f>
        <v>PRIME PET DISTRIBUIDORA LTDA</v>
      </c>
      <c r="C761" s="16" t="n">
        <f aca="false">Report!U1187</f>
        <v>1361.81</v>
      </c>
      <c r="D761" s="1" t="str">
        <f aca="false">Report!X1187</f>
        <v>NF 10860 ELLEN</v>
      </c>
    </row>
    <row r="762" customFormat="false" ht="12.75" hidden="false" customHeight="true" outlineLevel="0" collapsed="false">
      <c r="A762" s="15" t="n">
        <f aca="false">Report!C1188</f>
        <v>46235</v>
      </c>
      <c r="B762" s="1" t="str">
        <f aca="false">Report!E1188</f>
        <v>COMERCIO DE FRIOS MANAUS LTDA</v>
      </c>
      <c r="C762" s="16" t="n">
        <f aca="false">Report!U1188</f>
        <v>3811.4</v>
      </c>
      <c r="D762" s="1" t="str">
        <f aca="false">Report!X1188</f>
        <v>NF 173594 ELLEN</v>
      </c>
    </row>
    <row r="763" customFormat="false" ht="12.75" hidden="false" customHeight="true" outlineLevel="0" collapsed="false">
      <c r="A763" s="15" t="n">
        <f aca="false">Report!C1189</f>
        <v>46235</v>
      </c>
      <c r="B763" s="1" t="str">
        <f aca="false">Report!E1189</f>
        <v>SILVA E SANTOS FRIGORIFICO LTDA</v>
      </c>
      <c r="C763" s="16" t="n">
        <f aca="false">Report!U1189</f>
        <v>528</v>
      </c>
      <c r="D763" s="1" t="str">
        <f aca="false">Report!X1189</f>
        <v>NF 32052 ELLEN</v>
      </c>
    </row>
    <row r="764" customFormat="false" ht="12.75" hidden="false" customHeight="true" outlineLevel="0" collapsed="false">
      <c r="A764" s="15" t="n">
        <f aca="false">Report!C1198</f>
        <v>46237</v>
      </c>
      <c r="B764" s="1" t="str">
        <f aca="false">Report!E1198</f>
        <v>T. M. L. DA SILVA LTDA</v>
      </c>
      <c r="C764" s="16" t="n">
        <f aca="false">Report!U1198</f>
        <v>272.52</v>
      </c>
      <c r="D764" s="1" t="str">
        <f aca="false">Report!X1198</f>
        <v>NF 15180 ELLEN</v>
      </c>
    </row>
    <row r="765" customFormat="false" ht="12.75" hidden="false" customHeight="true" outlineLevel="0" collapsed="false">
      <c r="A765" s="15" t="n">
        <f aca="false">Report!C1199</f>
        <v>46237</v>
      </c>
      <c r="B765" s="1" t="str">
        <f aca="false">Report!E1199</f>
        <v>JAB COMERCIO DE PRODUTOS ALIMENTICIOS LT</v>
      </c>
      <c r="C765" s="16" t="n">
        <f aca="false">Report!U1199</f>
        <v>125</v>
      </c>
      <c r="D765" s="1" t="str">
        <f aca="false">Report!X1199</f>
        <v>NF 3618 ELLEN</v>
      </c>
    </row>
    <row r="766" customFormat="false" ht="12.75" hidden="false" customHeight="true" outlineLevel="0" collapsed="false">
      <c r="A766" s="15" t="n">
        <f aca="false">Report!C1200</f>
        <v>46237</v>
      </c>
      <c r="B766" s="1" t="str">
        <f aca="false">Report!E1200</f>
        <v>FENNIX BRASIL DISTRIBUIDORA DE PRODUTOS</v>
      </c>
      <c r="C766" s="16" t="n">
        <f aca="false">Report!U1200</f>
        <v>368.06</v>
      </c>
      <c r="D766" s="1" t="str">
        <f aca="false">Report!X1200</f>
        <v>NF 312916 ELLEN</v>
      </c>
    </row>
    <row r="767" customFormat="false" ht="12.75" hidden="false" customHeight="true" outlineLevel="0" collapsed="false">
      <c r="A767" s="15" t="n">
        <f aca="false">Report!C1201</f>
        <v>46237</v>
      </c>
      <c r="B767" s="1" t="str">
        <f aca="false">Report!E1201</f>
        <v>EMPRESA BRASILEIRA DE DISTRIBUICAO LTDA</v>
      </c>
      <c r="C767" s="16" t="n">
        <f aca="false">Report!U1201</f>
        <v>550.37</v>
      </c>
      <c r="D767" s="1" t="str">
        <f aca="false">Report!X1201</f>
        <v>NF 2300746 ELLEN</v>
      </c>
    </row>
    <row r="768" customFormat="false" ht="12.75" hidden="false" customHeight="true" outlineLevel="0" collapsed="false">
      <c r="A768" s="15" t="n">
        <f aca="false">Report!C1202</f>
        <v>46237</v>
      </c>
      <c r="B768" s="1" t="str">
        <f aca="false">Report!E1202</f>
        <v>DUNORTE DISTRIBUIDORA DE PRODUTOS DE CONSUMO LTDA</v>
      </c>
      <c r="C768" s="16" t="n">
        <f aca="false">Report!U1202</f>
        <v>1315.48</v>
      </c>
      <c r="D768" s="1" t="str">
        <f aca="false">Report!X1202</f>
        <v>NF 3218196 ELLEN</v>
      </c>
    </row>
    <row r="769" customFormat="false" ht="12.75" hidden="false" customHeight="true" outlineLevel="0" collapsed="false">
      <c r="A769" s="15" t="n">
        <f aca="false">Report!C1203</f>
        <v>46237</v>
      </c>
      <c r="B769" s="1" t="str">
        <f aca="false">Report!E1203</f>
        <v>DUNORTE DISTRIBUIDORA DE PRODUTOS DE CONSUMO LTDA</v>
      </c>
      <c r="C769" s="16" t="n">
        <f aca="false">Report!U1203</f>
        <v>1387.05</v>
      </c>
      <c r="D769" s="1" t="str">
        <f aca="false">Report!X1203</f>
        <v>NF 3218198 ELLEN</v>
      </c>
    </row>
    <row r="770" customFormat="false" ht="12.75" hidden="false" customHeight="true" outlineLevel="0" collapsed="false">
      <c r="A770" s="15" t="n">
        <f aca="false">Report!C1204</f>
        <v>46237</v>
      </c>
      <c r="B770" s="1" t="str">
        <f aca="false">Report!E1204</f>
        <v>DUNORTE DISTRIBUIDORA DE PRODUTOS DE CONSUMO LTDA</v>
      </c>
      <c r="C770" s="16" t="n">
        <f aca="false">Report!U1204</f>
        <v>920.12</v>
      </c>
      <c r="D770" s="1" t="str">
        <f aca="false">Report!X1204</f>
        <v>NF 3218197 ELLEN</v>
      </c>
    </row>
    <row r="771" customFormat="false" ht="12.75" hidden="false" customHeight="true" outlineLevel="0" collapsed="false">
      <c r="A771" s="15" t="n">
        <f aca="false">Report!C1205</f>
        <v>46237</v>
      </c>
      <c r="B771" s="1" t="str">
        <f aca="false">Report!E1205</f>
        <v>CB COMERCIO E DISTRIBUIDORA DE ALIMENTOS</v>
      </c>
      <c r="C771" s="16" t="n">
        <f aca="false">Report!U1205</f>
        <v>676.97</v>
      </c>
      <c r="D771" s="1" t="str">
        <f aca="false">Report!X1205</f>
        <v>NF 854967 ELLEN</v>
      </c>
    </row>
    <row r="772" customFormat="false" ht="12.75" hidden="false" customHeight="true" outlineLevel="0" collapsed="false">
      <c r="A772" s="15" t="n">
        <f aca="false">Report!C1206</f>
        <v>46237</v>
      </c>
      <c r="B772" s="1" t="str">
        <f aca="false">Report!E1206</f>
        <v>DINÂMICA SOLUÇÕES EM SUPRIMENTOS E GESTÃ</v>
      </c>
      <c r="C772" s="16" t="n">
        <f aca="false">Report!U1206</f>
        <v>778</v>
      </c>
      <c r="D772" s="1" t="str">
        <f aca="false">Report!X1206</f>
        <v>NF 749 ELLEN</v>
      </c>
    </row>
    <row r="773" customFormat="false" ht="12.75" hidden="false" customHeight="true" outlineLevel="0" collapsed="false">
      <c r="A773" s="15" t="n">
        <f aca="false">Report!C1207</f>
        <v>46237</v>
      </c>
      <c r="B773" s="1" t="str">
        <f aca="false">Report!E1207</f>
        <v>SAO JOSE COMERCIO DE LATICINIOS E FRIOS</v>
      </c>
      <c r="C773" s="16" t="n">
        <f aca="false">Report!U1207</f>
        <v>505.5</v>
      </c>
      <c r="D773" s="1" t="str">
        <f aca="false">Report!X1207</f>
        <v>NF 3718 ELLEN</v>
      </c>
    </row>
    <row r="774" customFormat="false" ht="12.75" hidden="false" customHeight="true" outlineLevel="0" collapsed="false">
      <c r="A774" s="15" t="n">
        <f aca="false">Report!C1208</f>
        <v>46237</v>
      </c>
      <c r="B774" s="1" t="str">
        <f aca="false">Report!E1208</f>
        <v>NOVA FRIOS COMERCIO ATACADISTA DE LATICINIOS LTDA</v>
      </c>
      <c r="C774" s="16" t="n">
        <f aca="false">Report!U1208</f>
        <v>244</v>
      </c>
      <c r="D774" s="1" t="str">
        <f aca="false">Report!X1208</f>
        <v>NF 4207 ELLEN</v>
      </c>
    </row>
    <row r="775" customFormat="false" ht="12.75" hidden="false" customHeight="true" outlineLevel="0" collapsed="false">
      <c r="A775" s="15" t="n">
        <f aca="false">Report!C1209</f>
        <v>46237</v>
      </c>
      <c r="B775" s="1" t="str">
        <f aca="false">Report!E1209</f>
        <v>ADICSO FABIAN GONZALEZ MONTILLA 70302186</v>
      </c>
      <c r="C775" s="16" t="n">
        <f aca="false">Report!U1209</f>
        <v>180</v>
      </c>
      <c r="D775" s="1" t="str">
        <f aca="false">Report!X1209</f>
        <v>NF 562 ELLEN</v>
      </c>
    </row>
    <row r="776" customFormat="false" ht="12.75" hidden="false" customHeight="true" outlineLevel="0" collapsed="false">
      <c r="A776" s="15" t="n">
        <f aca="false">Report!C1210</f>
        <v>46237</v>
      </c>
      <c r="B776" s="1" t="str">
        <f aca="false">Report!E1210</f>
        <v>PANIFICADORA E CONFEITARIA REAL MADRI LTDA</v>
      </c>
      <c r="C776" s="16" t="n">
        <f aca="false">Report!U1210</f>
        <v>284.7</v>
      </c>
      <c r="D776" s="1" t="str">
        <f aca="false">Report!X1210</f>
        <v>NF 737 ELLEN</v>
      </c>
    </row>
    <row r="777" customFormat="false" ht="12.75" hidden="false" customHeight="true" outlineLevel="0" collapsed="false">
      <c r="A777" s="15" t="n">
        <f aca="false">Report!C1211</f>
        <v>46237</v>
      </c>
      <c r="B777" s="1" t="str">
        <f aca="false">Report!E1211</f>
        <v>J W N DOS SANTOS</v>
      </c>
      <c r="C777" s="16" t="n">
        <f aca="false">Report!U1211</f>
        <v>228</v>
      </c>
      <c r="D777" s="1" t="str">
        <f aca="false">Report!X1211</f>
        <v>NF 389 COMPRAS-CARVÃO - ELLEN</v>
      </c>
    </row>
    <row r="778" customFormat="false" ht="12.75" hidden="false" customHeight="true" outlineLevel="0" collapsed="false">
      <c r="A778" s="15" t="n">
        <f aca="false">Report!C1212</f>
        <v>46237</v>
      </c>
      <c r="B778" s="1" t="str">
        <f aca="false">Report!E1212</f>
        <v>NEYLIANE S DE OLIVEIRA &amp; CIA LTDA</v>
      </c>
      <c r="C778" s="16" t="n">
        <f aca="false">Report!U1212</f>
        <v>280</v>
      </c>
      <c r="D778" s="1" t="str">
        <f aca="false">Report!X1212</f>
        <v>COMPRAS - 20L DE AÇAI - PG NO P 1/8/26-ELLEN</v>
      </c>
    </row>
    <row r="779" customFormat="false" ht="12.75" hidden="false" customHeight="true" outlineLevel="0" collapsed="false">
      <c r="A779" s="15" t="n">
        <f aca="false">Report!C1213</f>
        <v>46237</v>
      </c>
      <c r="B779" s="1" t="str">
        <f aca="false">Report!E1213</f>
        <v>NEYLIANE S DE OLIVEIRA &amp; CIA LTDA</v>
      </c>
      <c r="C779" s="16" t="n">
        <f aca="false">Report!U1213</f>
        <v>210</v>
      </c>
      <c r="D779" s="1" t="str">
        <f aca="false">Report!X1213</f>
        <v>COMPRAS-15L DE AÇAI-PG NO P 3/8/26-ELLEN</v>
      </c>
    </row>
    <row r="780" customFormat="false" ht="12.75" hidden="false" customHeight="true" outlineLevel="0" collapsed="false">
      <c r="A780" s="15" t="n">
        <f aca="false">Report!C1216</f>
        <v>46238</v>
      </c>
      <c r="B780" s="1" t="str">
        <f aca="false">Report!E1216</f>
        <v>NSB COMERCIO ATACADISTA E VAREJISTA DE P</v>
      </c>
      <c r="C780" s="16" t="n">
        <f aca="false">Report!U1216</f>
        <v>378.88</v>
      </c>
      <c r="D780" s="1" t="str">
        <f aca="false">Report!X1216</f>
        <v>NF 7874 ELLEN</v>
      </c>
    </row>
    <row r="781" customFormat="false" ht="12.75" hidden="false" customHeight="true" outlineLevel="0" collapsed="false">
      <c r="A781" s="15" t="n">
        <f aca="false">Report!C1217</f>
        <v>46238</v>
      </c>
      <c r="B781" s="1" t="str">
        <f aca="false">Report!E1217</f>
        <v>ATACADAO S.A.</v>
      </c>
      <c r="C781" s="16" t="n">
        <f aca="false">Report!U1217</f>
        <v>479.64</v>
      </c>
      <c r="D781" s="1" t="str">
        <f aca="false">Report!X1217</f>
        <v>NF 1905831 ELLEN</v>
      </c>
    </row>
    <row r="782" customFormat="false" ht="12.75" hidden="false" customHeight="true" outlineLevel="0" collapsed="false">
      <c r="A782" s="15" t="n">
        <f aca="false">Report!C1218</f>
        <v>46238</v>
      </c>
      <c r="B782" s="1" t="str">
        <f aca="false">Report!E1218</f>
        <v>NESTLÉ BRASIL LTDA.</v>
      </c>
      <c r="C782" s="16" t="n">
        <f aca="false">Report!U1218</f>
        <v>691.62</v>
      </c>
      <c r="D782" s="1" t="str">
        <f aca="false">Report!X1218</f>
        <v>NF 1427668 ELLEN</v>
      </c>
    </row>
    <row r="783" customFormat="false" ht="12.75" hidden="false" customHeight="true" outlineLevel="0" collapsed="false">
      <c r="A783" s="15" t="n">
        <f aca="false">Report!C1219</f>
        <v>46238</v>
      </c>
      <c r="B783" s="1" t="str">
        <f aca="false">Report!E1219</f>
        <v>SL DISTRIBUIDORA COM. DE PROD. ALIMENTIC</v>
      </c>
      <c r="C783" s="16" t="n">
        <f aca="false">Report!U1219</f>
        <v>505.58</v>
      </c>
      <c r="D783" s="1" t="str">
        <f aca="false">Report!X1219</f>
        <v>NF 10807 ELLEN</v>
      </c>
    </row>
    <row r="784" customFormat="false" ht="12.75" hidden="false" customHeight="true" outlineLevel="0" collapsed="false">
      <c r="A784" s="15" t="n">
        <f aca="false">Report!C1220</f>
        <v>46238</v>
      </c>
      <c r="B784" s="1" t="str">
        <f aca="false">Report!E1220</f>
        <v>BRASIL NORTE BEBIDAS S/A</v>
      </c>
      <c r="C784" s="16" t="n">
        <f aca="false">Report!U1220</f>
        <v>53.95</v>
      </c>
      <c r="D784" s="1" t="str">
        <f aca="false">Report!X1220</f>
        <v>NF 1210020 ELLEN</v>
      </c>
    </row>
    <row r="785" customFormat="false" ht="12.75" hidden="false" customHeight="true" outlineLevel="0" collapsed="false">
      <c r="A785" s="15" t="n">
        <f aca="false">Report!C1221</f>
        <v>46238</v>
      </c>
      <c r="B785" s="1" t="str">
        <f aca="false">Report!E1221</f>
        <v>BRASIL NORTE BEBIDAS S/A</v>
      </c>
      <c r="C785" s="16" t="n">
        <f aca="false">Report!U1221</f>
        <v>637.11</v>
      </c>
      <c r="D785" s="1" t="str">
        <f aca="false">Report!X1221</f>
        <v>NF 1943423 ELLEN</v>
      </c>
    </row>
    <row r="786" customFormat="false" ht="12.75" hidden="false" customHeight="true" outlineLevel="0" collapsed="false">
      <c r="A786" s="15" t="n">
        <f aca="false">Report!C1222</f>
        <v>46238</v>
      </c>
      <c r="B786" s="1" t="str">
        <f aca="false">Report!E1222</f>
        <v>DISTRIBUIDORA LOPES LTDA</v>
      </c>
      <c r="C786" s="16" t="n">
        <f aca="false">Report!U1222</f>
        <v>554.4</v>
      </c>
      <c r="D786" s="1" t="str">
        <f aca="false">Report!X1222</f>
        <v>NF 1695862 ELLEN</v>
      </c>
    </row>
    <row r="787" customFormat="false" ht="12.75" hidden="false" customHeight="true" outlineLevel="0" collapsed="false">
      <c r="A787" s="15" t="n">
        <f aca="false">Report!C1223</f>
        <v>46238</v>
      </c>
      <c r="B787" s="1" t="str">
        <f aca="false">Report!E1223</f>
        <v>BROTHERS  INDUSTRIA DE ALIMENTOS LTDA</v>
      </c>
      <c r="C787" s="16" t="n">
        <f aca="false">Report!U1223</f>
        <v>355.62</v>
      </c>
      <c r="D787" s="1" t="str">
        <f aca="false">Report!X1223</f>
        <v>NF 1033945 ELLEN</v>
      </c>
    </row>
    <row r="788" customFormat="false" ht="12.75" hidden="false" customHeight="true" outlineLevel="0" collapsed="false">
      <c r="A788" s="15" t="n">
        <f aca="false">Report!C1224</f>
        <v>46238</v>
      </c>
      <c r="B788" s="1" t="str">
        <f aca="false">Report!E1224</f>
        <v>ADICSO FABIAN GONZALEZ MONTILLA 70302186</v>
      </c>
      <c r="C788" s="16" t="n">
        <f aca="false">Report!U1224</f>
        <v>180</v>
      </c>
      <c r="D788" s="1" t="str">
        <f aca="false">Report!X1224</f>
        <v>NF 569 ELLEN</v>
      </c>
    </row>
    <row r="789" customFormat="false" ht="12.75" hidden="false" customHeight="true" outlineLevel="0" collapsed="false">
      <c r="A789" s="15" t="n">
        <f aca="false">Report!C1226</f>
        <v>46238</v>
      </c>
      <c r="B789" s="1" t="str">
        <f aca="false">Report!E1226</f>
        <v>NEYLIANE S DE OLIVEIRA &amp; CIA LTDA</v>
      </c>
      <c r="C789" s="16" t="n">
        <f aca="false">Report!U1226</f>
        <v>1910</v>
      </c>
      <c r="D789" s="1" t="str">
        <f aca="false">Report!X1226</f>
        <v>FEIRA - TRANSF P/ C6BANK-RENATO-ELLEN</v>
      </c>
    </row>
    <row r="790" customFormat="false" ht="12.75" hidden="false" customHeight="true" outlineLevel="0" collapsed="false">
      <c r="A790" s="15" t="n">
        <f aca="false">Report!C1227</f>
        <v>46238</v>
      </c>
      <c r="B790" s="1" t="str">
        <f aca="false">Report!E1227</f>
        <v>FEIRA</v>
      </c>
      <c r="C790" s="16" t="n">
        <f aca="false">Report!U1227</f>
        <v>380</v>
      </c>
      <c r="D790" s="1" t="str">
        <f aca="false">Report!X1227</f>
        <v>FEIRA -TRANS C6BANK-RENATO(ALHO/MACA) SOMAR C NF 2585-ELLEN</v>
      </c>
    </row>
    <row r="791" customFormat="false" ht="12.75" hidden="false" customHeight="true" outlineLevel="0" collapsed="false">
      <c r="A791" s="15" t="n">
        <f aca="false">Report!C1239</f>
        <v>46239</v>
      </c>
      <c r="B791" s="1" t="str">
        <f aca="false">Report!E1239</f>
        <v>FE COMERCIO DE MATERIAIS DE CONSTRUCAO</v>
      </c>
      <c r="C791" s="16" t="n">
        <f aca="false">Report!U1239</f>
        <v>819.53</v>
      </c>
      <c r="D791" s="1" t="str">
        <f aca="false">Report!X1239</f>
        <v>NF 4467 ELLEN</v>
      </c>
    </row>
    <row r="792" customFormat="false" ht="12.75" hidden="false" customHeight="true" outlineLevel="0" collapsed="false">
      <c r="A792" s="15" t="n">
        <f aca="false">Report!C1241</f>
        <v>46239</v>
      </c>
      <c r="B792" s="1" t="str">
        <f aca="false">Report!E1241</f>
        <v>SB COMERCIO LTDA</v>
      </c>
      <c r="C792" s="16" t="n">
        <f aca="false">Report!U1241</f>
        <v>1504.05</v>
      </c>
      <c r="D792" s="1" t="str">
        <f aca="false">Report!X1241</f>
        <v>NF 1962669 ELLEN</v>
      </c>
    </row>
    <row r="793" customFormat="false" ht="12.75" hidden="false" customHeight="true" outlineLevel="0" collapsed="false">
      <c r="A793" s="15" t="n">
        <f aca="false">Report!C1242</f>
        <v>46239</v>
      </c>
      <c r="B793" s="1" t="str">
        <f aca="false">Report!E1242</f>
        <v>VIA CERTA IMPORTACAO E DISTRIBUICAO DE A</v>
      </c>
      <c r="C793" s="16" t="n">
        <f aca="false">Report!U1242</f>
        <v>665.28</v>
      </c>
      <c r="D793" s="1" t="str">
        <f aca="false">Report!X1242</f>
        <v>NF 51899 ELLEN</v>
      </c>
    </row>
    <row r="794" customFormat="false" ht="12.75" hidden="false" customHeight="true" outlineLevel="0" collapsed="false">
      <c r="A794" s="15" t="n">
        <f aca="false">Report!C1243</f>
        <v>46239</v>
      </c>
      <c r="B794" s="1" t="str">
        <f aca="false">Report!E1243</f>
        <v>VIA CERTA INDUSTRIA E COMERCIO DE SANEANTES LTDA</v>
      </c>
      <c r="C794" s="16" t="n">
        <f aca="false">Report!U1243</f>
        <v>306.48</v>
      </c>
      <c r="D794" s="1" t="str">
        <f aca="false">Report!X1243</f>
        <v>NF 42898 ELLEN</v>
      </c>
    </row>
    <row r="795" customFormat="false" ht="12.75" hidden="false" customHeight="true" outlineLevel="0" collapsed="false">
      <c r="A795" s="15" t="n">
        <f aca="false">Report!C1244</f>
        <v>46239</v>
      </c>
      <c r="B795" s="1" t="str">
        <f aca="false">Report!E1244</f>
        <v>DISTRIBUIDORA LOPES LTDA</v>
      </c>
      <c r="C795" s="16" t="n">
        <f aca="false">Report!U1244</f>
        <v>1207.28</v>
      </c>
      <c r="D795" s="1" t="str">
        <f aca="false">Report!X1244</f>
        <v>NF 1692730 ELLEN</v>
      </c>
    </row>
    <row r="796" customFormat="false" ht="12.75" hidden="false" customHeight="true" outlineLevel="0" collapsed="false">
      <c r="A796" s="15" t="n">
        <f aca="false">Report!C1245</f>
        <v>46239</v>
      </c>
      <c r="B796" s="1" t="str">
        <f aca="false">Report!E1245</f>
        <v>J G COMERCIO DE PRODUTOS ALIMENTICIOS LTDA</v>
      </c>
      <c r="C796" s="16" t="n">
        <f aca="false">Report!U1245</f>
        <v>2806.5</v>
      </c>
      <c r="D796" s="1" t="str">
        <f aca="false">Report!X1245</f>
        <v>NF 392537 ELLEN</v>
      </c>
    </row>
    <row r="797" customFormat="false" ht="12.75" hidden="false" customHeight="true" outlineLevel="0" collapsed="false">
      <c r="A797" s="15" t="n">
        <f aca="false">Report!C1246</f>
        <v>46239</v>
      </c>
      <c r="B797" s="1" t="str">
        <f aca="false">Report!E1246</f>
        <v>DURAES DISTRIBUIDORA DE ESTIVAS LTDA</v>
      </c>
      <c r="C797" s="16" t="n">
        <f aca="false">Report!U1246</f>
        <v>607.58</v>
      </c>
      <c r="D797" s="1" t="str">
        <f aca="false">Report!X1246</f>
        <v>NF 650221 ELLEN</v>
      </c>
    </row>
    <row r="798" customFormat="false" ht="12.75" hidden="false" customHeight="true" outlineLevel="0" collapsed="false">
      <c r="A798" s="15" t="n">
        <f aca="false">Report!C1247</f>
        <v>46239</v>
      </c>
      <c r="B798" s="1" t="str">
        <f aca="false">Report!E1247</f>
        <v>L S M COMERCIO DE ALIMENTOS E NAVEGACAO</v>
      </c>
      <c r="C798" s="16" t="n">
        <f aca="false">Report!U1247</f>
        <v>1021.84</v>
      </c>
      <c r="D798" s="1" t="str">
        <f aca="false">Report!X1247</f>
        <v>NF 307804 ELLEN</v>
      </c>
    </row>
    <row r="799" customFormat="false" ht="12.75" hidden="false" customHeight="true" outlineLevel="0" collapsed="false">
      <c r="A799" s="15" t="n">
        <f aca="false">Report!C1248</f>
        <v>46239</v>
      </c>
      <c r="B799" s="1" t="str">
        <f aca="false">Report!E1248</f>
        <v>BRF S A</v>
      </c>
      <c r="C799" s="16" t="n">
        <f aca="false">Report!U1248</f>
        <v>512.49</v>
      </c>
      <c r="D799" s="1" t="str">
        <f aca="false">Report!X1248</f>
        <v>NF 1608670 ELLEN</v>
      </c>
    </row>
    <row r="800" customFormat="false" ht="12.75" hidden="false" customHeight="true" outlineLevel="0" collapsed="false">
      <c r="A800" s="15" t="n">
        <f aca="false">Report!C1249</f>
        <v>46239</v>
      </c>
      <c r="B800" s="1" t="str">
        <f aca="false">Report!E1249</f>
        <v>BONNA VITTA INDUSTRIA E COMERCIO LTDA.</v>
      </c>
      <c r="C800" s="16" t="n">
        <f aca="false">Report!U1249</f>
        <v>109.52</v>
      </c>
      <c r="D800" s="1" t="str">
        <f aca="false">Report!X1249</f>
        <v>NF 1625 ELLEN</v>
      </c>
    </row>
    <row r="801" customFormat="false" ht="12.75" hidden="false" customHeight="true" outlineLevel="0" collapsed="false">
      <c r="A801" s="15" t="n">
        <f aca="false">Report!C1250</f>
        <v>46239</v>
      </c>
      <c r="B801" s="1" t="str">
        <f aca="false">Report!E1250</f>
        <v>J G COMERCIO DE PRODUTOS ALIMENTICIOS LTDA</v>
      </c>
      <c r="C801" s="16" t="n">
        <f aca="false">Report!U1250</f>
        <v>1164.4</v>
      </c>
      <c r="D801" s="1" t="str">
        <f aca="false">Report!X1250</f>
        <v>NF 393890 ELLEN</v>
      </c>
    </row>
    <row r="802" customFormat="false" ht="12.75" hidden="false" customHeight="true" outlineLevel="0" collapsed="false">
      <c r="A802" s="15" t="n">
        <f aca="false">Report!C1251</f>
        <v>46239</v>
      </c>
      <c r="B802" s="1" t="str">
        <f aca="false">Report!E1251</f>
        <v>BRF S A</v>
      </c>
      <c r="C802" s="16" t="n">
        <f aca="false">Report!U1251</f>
        <v>395.62</v>
      </c>
      <c r="D802" s="1" t="str">
        <f aca="false">Report!X1251</f>
        <v>NF 1611346 ELLEN</v>
      </c>
    </row>
    <row r="803" customFormat="false" ht="12.75" hidden="false" customHeight="true" outlineLevel="0" collapsed="false">
      <c r="A803" s="15" t="n">
        <f aca="false">Report!C1252</f>
        <v>46239</v>
      </c>
      <c r="B803" s="1" t="str">
        <f aca="false">Report!E1252</f>
        <v>MAXFRI DISTRIUIDORA LTDA</v>
      </c>
      <c r="C803" s="16" t="n">
        <f aca="false">Report!U1252</f>
        <v>3840</v>
      </c>
      <c r="D803" s="1" t="str">
        <f aca="false">Report!X1252</f>
        <v>NF 14864 ELLEN</v>
      </c>
    </row>
    <row r="804" customFormat="false" ht="12.75" hidden="false" customHeight="true" outlineLevel="0" collapsed="false">
      <c r="A804" s="15" t="n">
        <f aca="false">Report!C1254</f>
        <v>46239</v>
      </c>
      <c r="B804" s="1" t="str">
        <f aca="false">Report!E1254</f>
        <v>LIMA E BARANDA COMERCIO DE PRODUTOS REGI</v>
      </c>
      <c r="C804" s="16" t="n">
        <f aca="false">Report!U1254</f>
        <v>266</v>
      </c>
      <c r="D804" s="1" t="str">
        <f aca="false">Report!X1254</f>
        <v>NF 31668 ELLEN</v>
      </c>
    </row>
    <row r="805" customFormat="false" ht="12.75" hidden="false" customHeight="true" outlineLevel="0" collapsed="false">
      <c r="A805" s="15" t="n">
        <f aca="false">Report!C1255</f>
        <v>46239</v>
      </c>
      <c r="B805" s="1" t="str">
        <f aca="false">Report!E1255</f>
        <v>NEYLIANE S DE OLIVEIRA &amp; CIA LTDA</v>
      </c>
      <c r="C805" s="16" t="n">
        <f aca="false">Report!U1255</f>
        <v>210</v>
      </c>
      <c r="D805" s="1" t="str">
        <f aca="false">Report!X1255</f>
        <v>COMPRAS - 15L DE AÇAI - PG NO P 4/8/26-ELLEN</v>
      </c>
    </row>
    <row r="806" customFormat="false" ht="12.75" hidden="false" customHeight="true" outlineLevel="0" collapsed="false">
      <c r="A806" s="15" t="n">
        <f aca="false">Report!C1256</f>
        <v>46239</v>
      </c>
      <c r="B806" s="1" t="str">
        <f aca="false">Report!E1256</f>
        <v>H L M PADARIA E CONFEITARIA LTDA</v>
      </c>
      <c r="C806" s="16" t="n">
        <f aca="false">Report!U1256</f>
        <v>200</v>
      </c>
      <c r="D806" s="1" t="str">
        <f aca="false">Report!X1256</f>
        <v>NF 123 COMPRAS-BOLO PG NO P 5/8/26 - ELLEN</v>
      </c>
    </row>
    <row r="807" customFormat="false" ht="12.75" hidden="false" customHeight="true" outlineLevel="0" collapsed="false">
      <c r="A807" s="15" t="n">
        <f aca="false">Report!C1278</f>
        <v>46240</v>
      </c>
      <c r="B807" s="1" t="str">
        <f aca="false">Report!E1278</f>
        <v>CRBS S/A</v>
      </c>
      <c r="C807" s="16" t="n">
        <f aca="false">Report!U1278</f>
        <v>305.98</v>
      </c>
      <c r="D807" s="1" t="str">
        <f aca="false">Report!X1278</f>
        <v>NF 924535 ELLEN</v>
      </c>
    </row>
    <row r="808" customFormat="false" ht="12.75" hidden="false" customHeight="true" outlineLevel="0" collapsed="false">
      <c r="A808" s="15" t="n">
        <f aca="false">Report!C1279</f>
        <v>46240</v>
      </c>
      <c r="B808" s="1" t="str">
        <f aca="false">Report!E1279</f>
        <v>EMPRESA BRASILEIRA DE DISTRIBUICAO LTDA</v>
      </c>
      <c r="C808" s="16" t="n">
        <f aca="false">Report!U1279</f>
        <v>658.6</v>
      </c>
      <c r="D808" s="1" t="str">
        <f aca="false">Report!X1279</f>
        <v>NF 2299705 ELLEN</v>
      </c>
    </row>
    <row r="809" customFormat="false" ht="12.75" hidden="false" customHeight="true" outlineLevel="0" collapsed="false">
      <c r="A809" s="15" t="n">
        <f aca="false">Report!C1280</f>
        <v>46240</v>
      </c>
      <c r="B809" s="1" t="str">
        <f aca="false">Report!E1280</f>
        <v>EMPRESA BRASILEIRA DE DISTRIBUICAO LTDA</v>
      </c>
      <c r="C809" s="16" t="n">
        <f aca="false">Report!U1280</f>
        <v>377.46</v>
      </c>
      <c r="D809" s="1" t="str">
        <f aca="false">Report!X1280</f>
        <v>NF 2299703 ELLEN</v>
      </c>
    </row>
    <row r="810" customFormat="false" ht="12.75" hidden="false" customHeight="true" outlineLevel="0" collapsed="false">
      <c r="A810" s="15" t="n">
        <f aca="false">Report!C1281</f>
        <v>46240</v>
      </c>
      <c r="B810" s="1" t="str">
        <f aca="false">Report!E1281</f>
        <v>OESA COMERCIO E REPRESENTACOES S/A</v>
      </c>
      <c r="C810" s="16" t="n">
        <f aca="false">Report!U1281</f>
        <v>682.63</v>
      </c>
      <c r="D810" s="1" t="str">
        <f aca="false">Report!X1281</f>
        <v>NF 426652 ELLEN</v>
      </c>
    </row>
    <row r="811" customFormat="false" ht="12.75" hidden="false" customHeight="true" outlineLevel="0" collapsed="false">
      <c r="A811" s="15" t="n">
        <f aca="false">Report!C1282</f>
        <v>46240</v>
      </c>
      <c r="B811" s="1" t="str">
        <f aca="false">Report!E1282</f>
        <v>DISTRIBUIDORA FARIAS LTDA.</v>
      </c>
      <c r="C811" s="16" t="n">
        <f aca="false">Report!U1282</f>
        <v>580.89</v>
      </c>
      <c r="D811" s="1" t="str">
        <f aca="false">Report!X1282</f>
        <v>NF 682520 ELLEN</v>
      </c>
    </row>
    <row r="812" customFormat="false" ht="12.75" hidden="false" customHeight="true" outlineLevel="0" collapsed="false">
      <c r="A812" s="15" t="n">
        <f aca="false">Report!C1283</f>
        <v>46240</v>
      </c>
      <c r="B812" s="1" t="str">
        <f aca="false">Report!E1283</f>
        <v>RISADINHA LTDA</v>
      </c>
      <c r="C812" s="16" t="n">
        <f aca="false">Report!U1283</f>
        <v>381</v>
      </c>
      <c r="D812" s="1" t="str">
        <f aca="false">Report!X1283</f>
        <v>NF 664184 ELLEN</v>
      </c>
    </row>
    <row r="813" customFormat="false" ht="12.75" hidden="false" customHeight="true" outlineLevel="0" collapsed="false">
      <c r="A813" s="15" t="n">
        <f aca="false">Report!C1284</f>
        <v>46240</v>
      </c>
      <c r="B813" s="1" t="str">
        <f aca="false">Report!E1284</f>
        <v>D DE J SANTOS LTDA</v>
      </c>
      <c r="C813" s="16" t="n">
        <f aca="false">Report!U1284</f>
        <v>1040</v>
      </c>
      <c r="D813" s="1" t="str">
        <f aca="false">Report!X1284</f>
        <v>NF 261 ELLEN</v>
      </c>
    </row>
    <row r="814" customFormat="false" ht="12.75" hidden="false" customHeight="true" outlineLevel="0" collapsed="false">
      <c r="A814" s="15" t="n">
        <f aca="false">Report!C1285</f>
        <v>46240</v>
      </c>
      <c r="B814" s="1" t="str">
        <f aca="false">Report!E1285</f>
        <v>BRASIL NORTE BEBIDAS S/A</v>
      </c>
      <c r="C814" s="16" t="n">
        <f aca="false">Report!U1285</f>
        <v>1717.19</v>
      </c>
      <c r="D814" s="1" t="str">
        <f aca="false">Report!X1285</f>
        <v>NF 1949480 ELLEN</v>
      </c>
    </row>
    <row r="815" customFormat="false" ht="12.75" hidden="false" customHeight="true" outlineLevel="0" collapsed="false">
      <c r="A815" s="15" t="n">
        <f aca="false">Report!C1286</f>
        <v>46240</v>
      </c>
      <c r="B815" s="1" t="str">
        <f aca="false">Report!E1286</f>
        <v>BRASIL NORTE BEBIDAS S/A</v>
      </c>
      <c r="C815" s="16" t="n">
        <f aca="false">Report!U1286</f>
        <v>203.42</v>
      </c>
      <c r="D815" s="1" t="str">
        <f aca="false">Report!X1286</f>
        <v>NF 1215300 ELLEN</v>
      </c>
    </row>
    <row r="816" customFormat="false" ht="12.75" hidden="false" customHeight="true" outlineLevel="0" collapsed="false">
      <c r="A816" s="15" t="n">
        <f aca="false">Report!C1287</f>
        <v>46240</v>
      </c>
      <c r="B816" s="1" t="str">
        <f aca="false">Report!E1287</f>
        <v>SABIA COMERCIO DE COSMETICOS LTDA</v>
      </c>
      <c r="C816" s="16" t="n">
        <f aca="false">Report!U1287</f>
        <v>306.18</v>
      </c>
      <c r="D816" s="1" t="str">
        <f aca="false">Report!X1287</f>
        <v>NF 253576 ELLEN</v>
      </c>
    </row>
    <row r="817" customFormat="false" ht="12.75" hidden="false" customHeight="true" outlineLevel="0" collapsed="false">
      <c r="A817" s="15" t="n">
        <f aca="false">Report!C1288</f>
        <v>46240</v>
      </c>
      <c r="B817" s="1" t="str">
        <f aca="false">Report!E1288</f>
        <v>H. L. DO NASCIMENTO</v>
      </c>
      <c r="C817" s="16" t="n">
        <f aca="false">Report!U1288</f>
        <v>524.65</v>
      </c>
      <c r="D817" s="1" t="str">
        <f aca="false">Report!X1288</f>
        <v>NF 5889 ELLEN</v>
      </c>
    </row>
    <row r="818" customFormat="false" ht="12.75" hidden="false" customHeight="true" outlineLevel="0" collapsed="false">
      <c r="A818" s="15" t="n">
        <f aca="false">Report!C1289</f>
        <v>46240</v>
      </c>
      <c r="B818" s="1" t="str">
        <f aca="false">Report!E1289</f>
        <v>ADRIANO FEITOSA OLIVEIRA LTDA</v>
      </c>
      <c r="C818" s="16" t="n">
        <f aca="false">Report!U1289</f>
        <v>733.78</v>
      </c>
      <c r="D818" s="1" t="str">
        <f aca="false">Report!X1289</f>
        <v>NF 351 ELLEN</v>
      </c>
    </row>
    <row r="819" customFormat="false" ht="12.75" hidden="false" customHeight="true" outlineLevel="0" collapsed="false">
      <c r="A819" s="15" t="n">
        <f aca="false">Report!C1290</f>
        <v>46240</v>
      </c>
      <c r="B819" s="1" t="str">
        <f aca="false">Report!E1290</f>
        <v>PANIFICADORA E CONFEITARIA REAL MADRI LTDA</v>
      </c>
      <c r="C819" s="16" t="n">
        <f aca="false">Report!U1290</f>
        <v>357.1</v>
      </c>
      <c r="D819" s="1" t="str">
        <f aca="false">Report!X1290</f>
        <v>NF 740 ELLEN</v>
      </c>
    </row>
    <row r="820" customFormat="false" ht="12.75" hidden="false" customHeight="true" outlineLevel="0" collapsed="false">
      <c r="A820" s="15" t="n">
        <f aca="false">Report!C1291</f>
        <v>46240</v>
      </c>
      <c r="B820" s="1" t="str">
        <f aca="false">Report!E1291</f>
        <v>ADICSO FABIAN GONZALEZ MONTILLA 70302186</v>
      </c>
      <c r="C820" s="16" t="n">
        <f aca="false">Report!U1291</f>
        <v>180</v>
      </c>
      <c r="D820" s="1" t="str">
        <f aca="false">Report!X1291</f>
        <v>NF 577 ELLEN</v>
      </c>
    </row>
    <row r="821" customFormat="false" ht="12.75" hidden="false" customHeight="true" outlineLevel="0" collapsed="false">
      <c r="A821" s="15" t="n">
        <f aca="false">Report!C1292</f>
        <v>46240</v>
      </c>
      <c r="B821" s="1" t="str">
        <f aca="false">Report!E1292</f>
        <v>L. DOS SANTOS PIMENTEL LTDA</v>
      </c>
      <c r="C821" s="16" t="n">
        <f aca="false">Report!U1292</f>
        <v>136.5</v>
      </c>
      <c r="D821" s="1" t="str">
        <f aca="false">Report!X1292</f>
        <v>NF 306 COMPRAS-IOGURTE CASEIRO PG NO P 6/8/26 - ELLEN</v>
      </c>
    </row>
    <row r="822" customFormat="false" ht="12.75" hidden="false" customHeight="true" outlineLevel="0" collapsed="false">
      <c r="A822" s="15" t="n">
        <f aca="false">Report!C1293</f>
        <v>46240</v>
      </c>
      <c r="B822" s="1" t="str">
        <f aca="false">Report!E1293</f>
        <v>NEYLIANE S DE OLIVEIRA &amp; CIA LTDA</v>
      </c>
      <c r="C822" s="16" t="n">
        <f aca="false">Report!U1293</f>
        <v>300</v>
      </c>
      <c r="D822" s="1" t="str">
        <f aca="false">Report!X1293</f>
        <v>COMPRAS - 20L DE AÇAI - PG NO P 6/8/26-ELLEN</v>
      </c>
    </row>
    <row r="823" customFormat="false" ht="12.75" hidden="false" customHeight="true" outlineLevel="0" collapsed="false">
      <c r="A823" s="15" t="n">
        <f aca="false">Report!C1297</f>
        <v>46241</v>
      </c>
      <c r="B823" s="1" t="str">
        <f aca="false">Report!E1297</f>
        <v>COMERCIO DE FRIOS MANAUS LTDA</v>
      </c>
      <c r="C823" s="16" t="n">
        <f aca="false">Report!U1297</f>
        <v>1262.8</v>
      </c>
      <c r="D823" s="1" t="str">
        <f aca="false">Report!X1297</f>
        <v>NF 173885 ELLEN</v>
      </c>
    </row>
    <row r="824" customFormat="false" ht="12.75" hidden="false" customHeight="true" outlineLevel="0" collapsed="false">
      <c r="A824" s="15" t="n">
        <f aca="false">Report!C1298</f>
        <v>46241</v>
      </c>
      <c r="B824" s="1" t="str">
        <f aca="false">Report!E1298</f>
        <v>DISTRIBUIDORA FARIAS LTDA.</v>
      </c>
      <c r="C824" s="16" t="n">
        <f aca="false">Report!U1298</f>
        <v>509.25</v>
      </c>
      <c r="D824" s="1" t="str">
        <f aca="false">Report!X1298</f>
        <v>NF 681127 ELLEN</v>
      </c>
    </row>
    <row r="825" customFormat="false" ht="12.75" hidden="false" customHeight="true" outlineLevel="0" collapsed="false">
      <c r="A825" s="15" t="n">
        <f aca="false">Report!C1299</f>
        <v>46241</v>
      </c>
      <c r="B825" s="1" t="str">
        <f aca="false">Report!E1299</f>
        <v>MARTINS COM SERV DISTR SA</v>
      </c>
      <c r="C825" s="16" t="n">
        <f aca="false">Report!U1299</f>
        <v>278.28</v>
      </c>
      <c r="D825" s="1" t="str">
        <f aca="false">Report!X1299</f>
        <v>NF'S 1781169/1781170 ELLEN</v>
      </c>
    </row>
    <row r="826" customFormat="false" ht="12.75" hidden="false" customHeight="true" outlineLevel="0" collapsed="false">
      <c r="A826" s="15" t="n">
        <f aca="false">Report!C1301</f>
        <v>46241</v>
      </c>
      <c r="B826" s="1" t="str">
        <f aca="false">Report!E1301</f>
        <v>SOUZA CRUZ LTDA.</v>
      </c>
      <c r="C826" s="16" t="n">
        <f aca="false">Report!U1301</f>
        <v>6221.08</v>
      </c>
      <c r="D826" s="1" t="str">
        <f aca="false">Report!X1301</f>
        <v>NF 568309 ELLEN</v>
      </c>
    </row>
    <row r="827" customFormat="false" ht="12.75" hidden="false" customHeight="true" outlineLevel="0" collapsed="false">
      <c r="A827" s="15" t="n">
        <f aca="false">Report!C1302</f>
        <v>46241</v>
      </c>
      <c r="B827" s="1" t="str">
        <f aca="false">Report!E1302</f>
        <v>MIKITOS IND.COM.DE GEN. ALIM. DO AM. LTD</v>
      </c>
      <c r="C827" s="16" t="n">
        <f aca="false">Report!U1302</f>
        <v>690</v>
      </c>
      <c r="D827" s="1" t="str">
        <f aca="false">Report!X1302</f>
        <v>NF 294640 ELLEN</v>
      </c>
    </row>
    <row r="828" customFormat="false" ht="12.75" hidden="false" customHeight="true" outlineLevel="0" collapsed="false">
      <c r="A828" s="15" t="n">
        <f aca="false">Report!C1303</f>
        <v>46241</v>
      </c>
      <c r="B828" s="1" t="str">
        <f aca="false">Report!E1303</f>
        <v>T A DE MATTOS COMIM EIRELI</v>
      </c>
      <c r="C828" s="16" t="n">
        <f aca="false">Report!U1303</f>
        <v>228</v>
      </c>
      <c r="D828" s="1" t="str">
        <f aca="false">Report!X1303</f>
        <v>NF 10760 ELLEN</v>
      </c>
    </row>
    <row r="829" customFormat="false" ht="12.75" hidden="false" customHeight="true" outlineLevel="0" collapsed="false">
      <c r="A829" s="15" t="n">
        <f aca="false">Report!C1304</f>
        <v>46241</v>
      </c>
      <c r="B829" s="1" t="str">
        <f aca="false">Report!E1304</f>
        <v>BONNA VITTA INDUSTRIA E COMERCIO LTDA.</v>
      </c>
      <c r="C829" s="16" t="n">
        <f aca="false">Report!U1304</f>
        <v>740.52</v>
      </c>
      <c r="D829" s="1" t="str">
        <f aca="false">Report!X1304</f>
        <v>NF 1842 ELLEN</v>
      </c>
    </row>
    <row r="830" customFormat="false" ht="12.75" hidden="false" customHeight="true" outlineLevel="0" collapsed="false">
      <c r="A830" s="15" t="n">
        <f aca="false">Report!C1305</f>
        <v>46241</v>
      </c>
      <c r="B830" s="1" t="str">
        <f aca="false">Report!E1305</f>
        <v>NEYLIANE S DE OLIVEIRA &amp; CIA LTDA</v>
      </c>
      <c r="C830" s="16" t="n">
        <f aca="false">Report!U1305</f>
        <v>300</v>
      </c>
      <c r="D830" s="1" t="str">
        <f aca="false">Report!X1305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Report!C1307</f>
        <v>46241</v>
      </c>
      <c r="B831" s="1" t="str">
        <f aca="false">Report!E1307</f>
        <v>DISTRIBUIDORA LOPES LTDA</v>
      </c>
      <c r="C831" s="16" t="n">
        <f aca="false">Report!U1307</f>
        <v>328.14</v>
      </c>
      <c r="D831" s="1" t="str">
        <f aca="false">Report!X1307</f>
        <v>NF 1702357 ELLEN</v>
      </c>
    </row>
    <row r="832" customFormat="false" ht="12.75" hidden="false" customHeight="true" outlineLevel="0" collapsed="false">
      <c r="A832" s="15" t="n">
        <f aca="false">Report!C1308</f>
        <v>46241</v>
      </c>
      <c r="B832" s="1" t="str">
        <f aca="false">Report!E1308</f>
        <v>NEYLIANE S DE OLIVEIRA &amp; CIA LTDA</v>
      </c>
      <c r="C832" s="16" t="n">
        <f aca="false">Report!U1308</f>
        <v>175</v>
      </c>
      <c r="D832" s="1" t="str">
        <f aca="false">Report!X1308</f>
        <v>FEIRA - PACOVA/LIMAO-PIX P CNPJ 67.144.863/0001-03- ELLEN</v>
      </c>
    </row>
    <row r="833" customFormat="false" ht="12.75" hidden="false" customHeight="true" outlineLevel="0" collapsed="false">
      <c r="A833" s="15" t="n">
        <f aca="false">Report!C1309</f>
        <v>46241</v>
      </c>
      <c r="B833" s="1" t="str">
        <f aca="false">Report!E1309</f>
        <v>NEYLIANE S DE OLIVEIRA &amp; CIA LTDA</v>
      </c>
      <c r="C833" s="16" t="n">
        <f aca="false">Report!U1309</f>
        <v>1848.86</v>
      </c>
      <c r="D833" s="1" t="str">
        <f aca="false">Report!X1309</f>
        <v>FEIRA - TRANF P/ C6-BANK-RENATO- ELLEN</v>
      </c>
    </row>
    <row r="834" customFormat="false" ht="12.75" hidden="false" customHeight="true" outlineLevel="0" collapsed="false">
      <c r="A834" s="15" t="n">
        <f aca="false">Report!C1310</f>
        <v>46241</v>
      </c>
      <c r="B834" s="1" t="str">
        <f aca="false">Report!E1310</f>
        <v>FEIRA</v>
      </c>
      <c r="C834" s="16" t="n">
        <f aca="false">Report!U1310</f>
        <v>320</v>
      </c>
      <c r="D834" s="1" t="str">
        <f aca="false">Report!X1310</f>
        <v>FEIRA - TRANF P/ C6-BANK-RENATO (MAÇA/PERA) ELLEN</v>
      </c>
    </row>
    <row r="835" customFormat="false" ht="12.75" hidden="false" customHeight="true" outlineLevel="0" collapsed="false">
      <c r="A835" s="15" t="n">
        <f aca="false">Report!C1313</f>
        <v>46242</v>
      </c>
      <c r="B835" s="1" t="str">
        <f aca="false">Report!E1313</f>
        <v>MARE DISTRIBUIDORA DE BEBIDAS E DE PRODUTOS ALIMENTICIOS LTDA</v>
      </c>
      <c r="C835" s="16" t="n">
        <f aca="false">Report!U1313</f>
        <v>1821.1</v>
      </c>
      <c r="D835" s="1" t="str">
        <f aca="false">Report!X1313</f>
        <v>NF 1401844 ELLEN</v>
      </c>
    </row>
    <row r="836" customFormat="false" ht="12.75" hidden="false" customHeight="true" outlineLevel="0" collapsed="false">
      <c r="A836" s="15" t="n">
        <f aca="false">Report!C1314</f>
        <v>46242</v>
      </c>
      <c r="B836" s="1" t="str">
        <f aca="false">Report!E1314</f>
        <v>ADRIANA DISTRIBUIDORA DE PRODUTOS ALIMEN</v>
      </c>
      <c r="C836" s="16" t="n">
        <f aca="false">Report!U1314</f>
        <v>1006.04</v>
      </c>
      <c r="D836" s="1" t="str">
        <f aca="false">Report!X1314</f>
        <v>NF 886799 ELLEN</v>
      </c>
    </row>
    <row r="837" customFormat="false" ht="12.75" hidden="false" customHeight="true" outlineLevel="0" collapsed="false">
      <c r="A837" s="15" t="n">
        <f aca="false">Report!C1315</f>
        <v>46242</v>
      </c>
      <c r="B837" s="1" t="str">
        <f aca="false">Report!E1315</f>
        <v>J G COMERCIO DE PRODUTOS ALIMENTICIOS LTDA</v>
      </c>
      <c r="C837" s="16" t="n">
        <f aca="false">Report!U1315</f>
        <v>439.5</v>
      </c>
      <c r="D837" s="1" t="str">
        <f aca="false">Report!X1315</f>
        <v>NF 395656 ELLEN</v>
      </c>
    </row>
    <row r="838" customFormat="false" ht="12.75" hidden="false" customHeight="true" outlineLevel="0" collapsed="false">
      <c r="A838" s="15" t="n">
        <f aca="false">Report!C1316</f>
        <v>46242</v>
      </c>
      <c r="B838" s="1" t="str">
        <f aca="false">Report!E1316</f>
        <v>BRAGA TABACARIA EIRELI ME</v>
      </c>
      <c r="C838" s="16" t="n">
        <f aca="false">Report!U1316</f>
        <v>1563.41</v>
      </c>
      <c r="D838" s="1" t="str">
        <f aca="false">Report!X1316</f>
        <v>NF 19579 ELLEN</v>
      </c>
    </row>
    <row r="839" customFormat="false" ht="12.75" hidden="false" customHeight="true" outlineLevel="0" collapsed="false">
      <c r="A839" s="15" t="n">
        <f aca="false">Report!C1317</f>
        <v>46242</v>
      </c>
      <c r="B839" s="1" t="str">
        <f aca="false">Report!E1317</f>
        <v>SILVA E SANTOS FRIGORIFICO LTDA</v>
      </c>
      <c r="C839" s="16" t="n">
        <f aca="false">Report!U1317</f>
        <v>3277.5</v>
      </c>
      <c r="D839" s="1" t="str">
        <f aca="false">Report!X1317</f>
        <v>NF 32186 ELLEN</v>
      </c>
    </row>
    <row r="840" customFormat="false" ht="12.75" hidden="false" customHeight="true" outlineLevel="0" collapsed="false">
      <c r="A840" s="15" t="n">
        <f aca="false">Report!C1318</f>
        <v>46242</v>
      </c>
      <c r="B840" s="1" t="str">
        <f aca="false">Report!E1318</f>
        <v>H L M PADARIA E CONFEITARIA LTDA</v>
      </c>
      <c r="C840" s="16" t="n">
        <f aca="false">Report!U1318</f>
        <v>200</v>
      </c>
      <c r="D840" s="1" t="str">
        <f aca="false">Report!X1318</f>
        <v>NF 138 COMPRAS - BOLO PG NO P 8/8/26 ELLEN</v>
      </c>
    </row>
    <row r="841" customFormat="false" ht="12.75" hidden="false" customHeight="true" outlineLevel="0" collapsed="false">
      <c r="A841" s="15" t="n">
        <f aca="false">Report!C1329</f>
        <v>46244</v>
      </c>
      <c r="B841" s="1" t="str">
        <f aca="false">Report!E1329</f>
        <v>E. D. SENA &amp; CIA LTDA</v>
      </c>
      <c r="C841" s="16" t="n">
        <f aca="false">Report!U1329</f>
        <v>531.18</v>
      </c>
      <c r="D841" s="1" t="str">
        <f aca="false">Report!X1329</f>
        <v>NF 9495 ELLEN</v>
      </c>
    </row>
    <row r="842" customFormat="false" ht="12.75" hidden="false" customHeight="true" outlineLevel="0" collapsed="false">
      <c r="A842" s="15" t="n">
        <f aca="false">Report!C1331</f>
        <v>46244</v>
      </c>
      <c r="B842" s="1" t="str">
        <f aca="false">Report!E1331</f>
        <v>TAPAJOS COM DE PERFUMARIA COSMETICOS E G</v>
      </c>
      <c r="C842" s="16" t="n">
        <f aca="false">Report!U1331</f>
        <v>823.61</v>
      </c>
      <c r="D842" s="1" t="str">
        <f aca="false">Report!X1331</f>
        <v>NF 580865 ELLEN</v>
      </c>
    </row>
    <row r="843" customFormat="false" ht="12.75" hidden="false" customHeight="true" outlineLevel="0" collapsed="false">
      <c r="A843" s="15" t="n">
        <f aca="false">Report!C1332</f>
        <v>46244</v>
      </c>
      <c r="B843" s="1" t="str">
        <f aca="false">Report!E1332</f>
        <v>DUNORTE DISTRIBUIDORA DE PRODUTOS DE CONSUMO LTDA</v>
      </c>
      <c r="C843" s="16" t="n">
        <f aca="false">Report!U1332</f>
        <v>1315.48</v>
      </c>
      <c r="D843" s="1" t="str">
        <f aca="false">Report!X1332</f>
        <v>NF 3218196 ELLEN</v>
      </c>
    </row>
    <row r="844" customFormat="false" ht="12.75" hidden="false" customHeight="true" outlineLevel="0" collapsed="false">
      <c r="A844" s="15" t="n">
        <f aca="false">Report!C1333</f>
        <v>46244</v>
      </c>
      <c r="B844" s="1" t="str">
        <f aca="false">Report!E1333</f>
        <v>DUNORTE DISTRIBUIDORA DE PRODUTOS DE CONSUMO LTDA</v>
      </c>
      <c r="C844" s="16" t="n">
        <f aca="false">Report!U1333</f>
        <v>1387.05</v>
      </c>
      <c r="D844" s="1" t="str">
        <f aca="false">Report!X1333</f>
        <v>NF 3218198 ELLEN</v>
      </c>
    </row>
    <row r="845" customFormat="false" ht="12.75" hidden="false" customHeight="true" outlineLevel="0" collapsed="false">
      <c r="A845" s="15" t="n">
        <f aca="false">Report!C1334</f>
        <v>46244</v>
      </c>
      <c r="B845" s="1" t="str">
        <f aca="false">Report!E1334</f>
        <v>DUNORTE DISTRIBUIDORA DE PRODUTOS DE CONSUMO LTDA</v>
      </c>
      <c r="C845" s="16" t="n">
        <f aca="false">Report!U1334</f>
        <v>920.12</v>
      </c>
      <c r="D845" s="1" t="str">
        <f aca="false">Report!X1334</f>
        <v>NF 3218197 ELLEN</v>
      </c>
    </row>
    <row r="846" customFormat="false" ht="12.75" hidden="false" customHeight="true" outlineLevel="0" collapsed="false">
      <c r="A846" s="15" t="n">
        <f aca="false">Report!C1335</f>
        <v>46244</v>
      </c>
      <c r="B846" s="1" t="str">
        <f aca="false">Report!E1335</f>
        <v>TAPAJOS COM DE PERFUMARIA COSMETICOS E G</v>
      </c>
      <c r="C846" s="16" t="n">
        <f aca="false">Report!U1335</f>
        <v>1472.09</v>
      </c>
      <c r="D846" s="1" t="str">
        <f aca="false">Report!X1335</f>
        <v>NF 580864 ELLEN</v>
      </c>
    </row>
    <row r="847" customFormat="false" ht="12.75" hidden="false" customHeight="true" outlineLevel="0" collapsed="false">
      <c r="A847" s="15" t="n">
        <f aca="false">Report!C1336</f>
        <v>46244</v>
      </c>
      <c r="B847" s="1" t="str">
        <f aca="false">Report!E1336</f>
        <v>TAPAJOS COM DE PERFUMARIA COSMETICOS E G</v>
      </c>
      <c r="C847" s="16" t="n">
        <f aca="false">Report!U1336</f>
        <v>1413.72</v>
      </c>
      <c r="D847" s="1" t="str">
        <f aca="false">Report!X1336</f>
        <v>NF 580863 ELLEN</v>
      </c>
    </row>
    <row r="848" customFormat="false" ht="12.75" hidden="false" customHeight="true" outlineLevel="0" collapsed="false">
      <c r="A848" s="15" t="n">
        <f aca="false">Report!C1337</f>
        <v>46244</v>
      </c>
      <c r="B848" s="1" t="str">
        <f aca="false">Report!E1337</f>
        <v>TAPAJOS COM DE PERFUMARIA COSMETICOS E G</v>
      </c>
      <c r="C848" s="16" t="n">
        <f aca="false">Report!U1337</f>
        <v>1142.36</v>
      </c>
      <c r="D848" s="1" t="str">
        <f aca="false">Report!X1337</f>
        <v>NF 580861 ELLEN</v>
      </c>
    </row>
    <row r="849" customFormat="false" ht="12.75" hidden="false" customHeight="true" outlineLevel="0" collapsed="false">
      <c r="A849" s="15" t="n">
        <f aca="false">Report!C1338</f>
        <v>46244</v>
      </c>
      <c r="B849" s="1" t="str">
        <f aca="false">Report!E1338</f>
        <v>CB COMERCIO E DISTRIBUIDORA DE ALIMENTOS</v>
      </c>
      <c r="C849" s="16" t="n">
        <f aca="false">Report!U1338</f>
        <v>676.97</v>
      </c>
      <c r="D849" s="1" t="str">
        <f aca="false">Report!X1338</f>
        <v>NF 854967 ELLEN</v>
      </c>
    </row>
    <row r="850" customFormat="false" ht="12.75" hidden="false" customHeight="true" outlineLevel="0" collapsed="false">
      <c r="A850" s="15" t="n">
        <f aca="false">Report!C1339</f>
        <v>46244</v>
      </c>
      <c r="B850" s="1" t="str">
        <f aca="false">Report!E1339</f>
        <v>PRIME PET DISTRIBUIDORA LTDA</v>
      </c>
      <c r="C850" s="16" t="n">
        <f aca="false">Report!U1339</f>
        <v>446.28</v>
      </c>
      <c r="D850" s="1" t="str">
        <f aca="false">Report!X1339</f>
        <v>NF 11173 ELLEN</v>
      </c>
    </row>
    <row r="851" customFormat="false" ht="12.75" hidden="false" customHeight="true" outlineLevel="0" collapsed="false">
      <c r="A851" s="15" t="n">
        <f aca="false">Report!C1341</f>
        <v>46244</v>
      </c>
      <c r="B851" s="1" t="str">
        <f aca="false">Report!E1341</f>
        <v>CRBS S/A</v>
      </c>
      <c r="C851" s="16" t="n">
        <f aca="false">Report!U1341</f>
        <v>315.97</v>
      </c>
      <c r="D851" s="1" t="str">
        <f aca="false">Report!X1341</f>
        <v>NF 932576 ELLEN</v>
      </c>
    </row>
    <row r="852" customFormat="false" ht="12.75" hidden="false" customHeight="true" outlineLevel="0" collapsed="false">
      <c r="A852" s="15" t="n">
        <f aca="false">Report!C1342</f>
        <v>46244</v>
      </c>
      <c r="B852" s="1" t="str">
        <f aca="false">Report!E1342</f>
        <v>COMERCIO DE FRIOS MANAUS LTDA</v>
      </c>
      <c r="C852" s="16" t="n">
        <f aca="false">Report!U1342</f>
        <v>1349.7</v>
      </c>
      <c r="D852" s="1" t="str">
        <f aca="false">Report!X1342</f>
        <v>NF 174094 ELLEN</v>
      </c>
    </row>
    <row r="853" customFormat="false" ht="12.75" hidden="false" customHeight="true" outlineLevel="0" collapsed="false">
      <c r="A853" s="15" t="n">
        <f aca="false">Report!C1343</f>
        <v>46244</v>
      </c>
      <c r="B853" s="1" t="str">
        <f aca="false">Report!E1343</f>
        <v>FENNIX BRASIL DISTRIBUIDORA DE PRODUTOS</v>
      </c>
      <c r="C853" s="16" t="n">
        <f aca="false">Report!U1343</f>
        <v>416.64</v>
      </c>
      <c r="D853" s="1" t="str">
        <f aca="false">Report!X1343</f>
        <v>NF 315892 ELLEN</v>
      </c>
    </row>
    <row r="854" customFormat="false" ht="12.75" hidden="false" customHeight="true" outlineLevel="0" collapsed="false">
      <c r="A854" s="15" t="n">
        <f aca="false">Report!C1344</f>
        <v>46244</v>
      </c>
      <c r="B854" s="1" t="str">
        <f aca="false">Report!E1344</f>
        <v>NOVA FRIOS COMERCIO ATACADISTA DE LATICINIOS LTDA</v>
      </c>
      <c r="C854" s="16" t="n">
        <f aca="false">Report!U1344</f>
        <v>219.3</v>
      </c>
      <c r="D854" s="1" t="str">
        <f aca="false">Report!X1344</f>
        <v>NF 4280 ELLEN</v>
      </c>
    </row>
    <row r="855" customFormat="false" ht="12.75" hidden="false" customHeight="true" outlineLevel="0" collapsed="false">
      <c r="A855" s="15" t="n">
        <f aca="false">Report!C1345</f>
        <v>46244</v>
      </c>
      <c r="B855" s="1" t="str">
        <f aca="false">Report!E1345</f>
        <v>PANIFICADORA E CONFEITARIA REAL MADRI LTDA</v>
      </c>
      <c r="C855" s="16" t="n">
        <f aca="false">Report!U1345</f>
        <v>312.1</v>
      </c>
      <c r="D855" s="1" t="str">
        <f aca="false">Report!X1345</f>
        <v>NF 747 ELLEN</v>
      </c>
    </row>
    <row r="856" customFormat="false" ht="12.75" hidden="false" customHeight="true" outlineLevel="0" collapsed="false">
      <c r="A856" s="15" t="n">
        <f aca="false">Report!C1346</f>
        <v>46244</v>
      </c>
      <c r="B856" s="1" t="str">
        <f aca="false">Report!E1346</f>
        <v>BRAGA TABACARIA EIRELI ME</v>
      </c>
      <c r="C856" s="16" t="n">
        <f aca="false">Report!U1346</f>
        <v>795.6</v>
      </c>
      <c r="D856" s="1" t="str">
        <f aca="false">Report!X1346</f>
        <v>RECIBO 55379- COMPRAS-CIGARROS/COPO DESC- ELLEN</v>
      </c>
    </row>
    <row r="857" customFormat="false" ht="12.75" hidden="false" customHeight="true" outlineLevel="0" collapsed="false">
      <c r="A857" s="15" t="n">
        <f aca="false">Report!C1347</f>
        <v>46244</v>
      </c>
      <c r="B857" s="1" t="str">
        <f aca="false">Report!E1347</f>
        <v>M. J. M. DE S. ALMEIDA LTDA</v>
      </c>
      <c r="C857" s="16" t="n">
        <f aca="false">Report!U1347</f>
        <v>390</v>
      </c>
      <c r="D857" s="1" t="str">
        <f aca="false">Report!X1347</f>
        <v>NF 367 BISCOITOS BOM GOSTO - ELLEN</v>
      </c>
    </row>
    <row r="858" customFormat="false" ht="12.75" hidden="false" customHeight="true" outlineLevel="0" collapsed="false">
      <c r="A858" s="15" t="n">
        <f aca="false">Report!C1348</f>
        <v>46244</v>
      </c>
      <c r="B858" s="1" t="str">
        <f aca="false">Report!E1348</f>
        <v>J W N DOS SANTOS</v>
      </c>
      <c r="C858" s="16" t="n">
        <f aca="false">Report!U1348</f>
        <v>183</v>
      </c>
      <c r="D858" s="1" t="str">
        <f aca="false">Report!X1348</f>
        <v>NF 395 ELLEN</v>
      </c>
    </row>
    <row r="859" customFormat="false" ht="12.75" hidden="false" customHeight="true" outlineLevel="0" collapsed="false">
      <c r="A859" s="15" t="n">
        <f aca="false">Report!C1349</f>
        <v>46244</v>
      </c>
      <c r="B859" s="1" t="str">
        <f aca="false">Report!E1349</f>
        <v>PANIFICADORA E CONFEITARIA REAL MADRI LTDA</v>
      </c>
      <c r="C859" s="16" t="n">
        <f aca="false">Report!U1349</f>
        <v>374.7</v>
      </c>
      <c r="D859" s="1" t="str">
        <f aca="false">Report!X1349</f>
        <v>NF 752 ELLEN</v>
      </c>
    </row>
    <row r="860" customFormat="false" ht="12.75" hidden="false" customHeight="true" outlineLevel="0" collapsed="false">
      <c r="A860" s="15" t="n">
        <f aca="false">Report!C1350</f>
        <v>46244</v>
      </c>
      <c r="B860" s="1" t="str">
        <f aca="false">Report!E1350</f>
        <v>ADICSO FABIAN GONZALEZ MONTILLA 70302186</v>
      </c>
      <c r="C860" s="16" t="n">
        <f aca="false">Report!U1350</f>
        <v>420</v>
      </c>
      <c r="D860" s="1" t="str">
        <f aca="false">Report!X1350</f>
        <v>NF 579 ELLEN</v>
      </c>
    </row>
    <row r="861" customFormat="false" ht="12.75" hidden="false" customHeight="true" outlineLevel="0" collapsed="false">
      <c r="A861" s="15" t="n">
        <f aca="false">Report!C1352</f>
        <v>46244</v>
      </c>
      <c r="B861" s="1" t="str">
        <f aca="false">Report!E1352</f>
        <v>NEYLIANE S DE OLIVEIRA &amp; CIA LTDA</v>
      </c>
      <c r="C861" s="16" t="n">
        <f aca="false">Report!U1352</f>
        <v>375</v>
      </c>
      <c r="D861" s="1" t="str">
        <f aca="false">Report!X1352</f>
        <v>COMPRAS-25L DE AÇAI- PG NO P 8/8/26-ELLEN</v>
      </c>
    </row>
    <row r="862" customFormat="false" ht="12.75" hidden="false" customHeight="true" outlineLevel="0" collapsed="false">
      <c r="A862" s="15" t="n">
        <f aca="false">Report!C1354</f>
        <v>46245</v>
      </c>
      <c r="B862" s="1" t="str">
        <f aca="false">Report!E1354</f>
        <v>SEM FORNECEDOR</v>
      </c>
      <c r="C862" s="16" t="n">
        <f aca="false">Report!U1354</f>
        <v>72</v>
      </c>
      <c r="D862" s="1" t="str">
        <f aca="false">Report!X1354</f>
        <v>recibo - 4 cxs brigadeiros caseiro/jose - Ellen</v>
      </c>
    </row>
    <row r="863" customFormat="false" ht="12.75" hidden="false" customHeight="true" outlineLevel="0" collapsed="false">
      <c r="A863" s="15" t="n">
        <f aca="false">Report!C1355</f>
        <v>46245</v>
      </c>
      <c r="B863" s="1" t="str">
        <f aca="false">Report!E1355</f>
        <v>SEM FORNECEDOR</v>
      </c>
      <c r="C863" s="16" t="n">
        <f aca="false">Report!U1355</f>
        <v>200</v>
      </c>
      <c r="D863" s="1" t="str">
        <f aca="false">Report!X1355</f>
        <v>recibo - trufas / genio - Ellen</v>
      </c>
    </row>
    <row r="864" customFormat="false" ht="12.75" hidden="false" customHeight="true" outlineLevel="0" collapsed="false">
      <c r="A864" s="15" t="n">
        <f aca="false">Report!C1357</f>
        <v>46245</v>
      </c>
      <c r="B864" s="1" t="str">
        <f aca="false">Report!E1357</f>
        <v>PRIME PET DISTRIBUIDORA LTDA</v>
      </c>
      <c r="C864" s="16" t="n">
        <f aca="false">Report!U1357</f>
        <v>1361.81</v>
      </c>
      <c r="D864" s="1" t="str">
        <f aca="false">Report!X1357</f>
        <v>NF 10860 ELLEN</v>
      </c>
    </row>
    <row r="865" customFormat="false" ht="12.75" hidden="false" customHeight="true" outlineLevel="0" collapsed="false">
      <c r="A865" s="15" t="n">
        <f aca="false">Report!C1358</f>
        <v>46245</v>
      </c>
      <c r="B865" s="1" t="str">
        <f aca="false">Report!E1358</f>
        <v>BRASIL NORTE BEBIDAS S/A</v>
      </c>
      <c r="C865" s="16" t="n">
        <f aca="false">Report!U1358</f>
        <v>868.27</v>
      </c>
      <c r="D865" s="1" t="str">
        <f aca="false">Report!X1358</f>
        <v>NF 1955856 ELLEN</v>
      </c>
    </row>
    <row r="866" customFormat="false" ht="12.75" hidden="false" customHeight="true" outlineLevel="0" collapsed="false">
      <c r="A866" s="15" t="n">
        <f aca="false">Report!C1359</f>
        <v>46245</v>
      </c>
      <c r="B866" s="1" t="str">
        <f aca="false">Report!E1359</f>
        <v>BRASIL NORTE BEBIDAS S/A</v>
      </c>
      <c r="C866" s="16" t="n">
        <f aca="false">Report!U1359</f>
        <v>659.74</v>
      </c>
      <c r="D866" s="1" t="str">
        <f aca="false">Report!X1359</f>
        <v>NF 1221623 ELLEN</v>
      </c>
    </row>
    <row r="867" customFormat="false" ht="12.75" hidden="false" customHeight="true" outlineLevel="0" collapsed="false">
      <c r="A867" s="15" t="n">
        <f aca="false">Report!C1361</f>
        <v>46245</v>
      </c>
      <c r="B867" s="1" t="str">
        <f aca="false">Report!E1361</f>
        <v>ATACADAO S.A.</v>
      </c>
      <c r="C867" s="16" t="n">
        <f aca="false">Report!U1361</f>
        <v>639.52</v>
      </c>
      <c r="D867" s="1" t="str">
        <f aca="false">Report!X1361</f>
        <v>NF 1905832 ELLEN</v>
      </c>
    </row>
    <row r="868" customFormat="false" ht="12.75" hidden="false" customHeight="true" outlineLevel="0" collapsed="false">
      <c r="A868" s="15" t="n">
        <f aca="false">Report!C1363</f>
        <v>46245</v>
      </c>
      <c r="B868" s="1" t="str">
        <f aca="false">Report!E1363</f>
        <v>MARCLEY MACHADO CHAVES</v>
      </c>
      <c r="C868" s="16" t="n">
        <f aca="false">Report!U1363</f>
        <v>1009.92</v>
      </c>
      <c r="D868" s="1" t="str">
        <f aca="false">Report!X1363</f>
        <v>NF 3551 ELLEN</v>
      </c>
    </row>
    <row r="869" customFormat="false" ht="12.75" hidden="false" customHeight="true" outlineLevel="0" collapsed="false">
      <c r="A869" s="15" t="n">
        <f aca="false">Report!C1364</f>
        <v>46245</v>
      </c>
      <c r="B869" s="1" t="str">
        <f aca="false">Report!E1364</f>
        <v>BONNA VITTA INDUSTRIA E COMERCIO LTDA.</v>
      </c>
      <c r="C869" s="16" t="n">
        <f aca="false">Report!U1364</f>
        <v>926.71</v>
      </c>
      <c r="D869" s="1" t="str">
        <f aca="false">Report!X1364</f>
        <v>NF 2078 ELLEN</v>
      </c>
    </row>
    <row r="870" customFormat="false" ht="12.75" hidden="false" customHeight="true" outlineLevel="0" collapsed="false">
      <c r="A870" s="15" t="n">
        <f aca="false">Report!C1365</f>
        <v>46245</v>
      </c>
      <c r="B870" s="1" t="str">
        <f aca="false">Report!E1365</f>
        <v>FRUTAL INDUSTRIA E COMERCIO LTDA</v>
      </c>
      <c r="C870" s="16" t="n">
        <f aca="false">Report!U1365</f>
        <v>362.06</v>
      </c>
      <c r="D870" s="1" t="str">
        <f aca="false">Report!X1365</f>
        <v>NF 227803 ELLEN</v>
      </c>
    </row>
    <row r="871" customFormat="false" ht="12.75" hidden="false" customHeight="true" outlineLevel="0" collapsed="false">
      <c r="A871" s="15" t="n">
        <f aca="false">Report!C1366</f>
        <v>46245</v>
      </c>
      <c r="B871" s="1" t="str">
        <f aca="false">Report!E1366</f>
        <v>JAB COMERCIO DE PRODUTOS ALIMENTICIOS LT</v>
      </c>
      <c r="C871" s="16" t="n">
        <f aca="false">Report!U1366</f>
        <v>166</v>
      </c>
      <c r="D871" s="1" t="str">
        <f aca="false">Report!X1366</f>
        <v>NF 3674 ELLEN</v>
      </c>
    </row>
    <row r="872" customFormat="false" ht="12.75" hidden="false" customHeight="true" outlineLevel="0" collapsed="false">
      <c r="A872" s="15" t="n">
        <f aca="false">Report!C1367</f>
        <v>46245</v>
      </c>
      <c r="B872" s="1" t="str">
        <f aca="false">Report!E1367</f>
        <v>RV TECNOLOGIA E SISTEMAS S.A</v>
      </c>
      <c r="C872" s="16" t="n">
        <f aca="false">Report!U1367</f>
        <v>640</v>
      </c>
      <c r="D872" s="1" t="str">
        <f aca="false">Report!X1367</f>
        <v>RECARGA DE CELULAR MO2 - KEILA</v>
      </c>
    </row>
    <row r="873" customFormat="false" ht="12.75" hidden="false" customHeight="true" outlineLevel="0" collapsed="false">
      <c r="A873" s="15" t="n">
        <f aca="false">Report!C1368</f>
        <v>46245</v>
      </c>
      <c r="B873" s="1" t="str">
        <f aca="false">Report!E1368</f>
        <v>NEYLIANE S DE OLIVEIRA &amp; CIA LTDA</v>
      </c>
      <c r="C873" s="16" t="n">
        <f aca="false">Report!U1368</f>
        <v>175</v>
      </c>
      <c r="D873" s="1" t="str">
        <f aca="false">Report!X1368</f>
        <v>COMPRAS-PACOVA/LIMAO-PIX CNPJ 67144863/0001-03-ELLEN</v>
      </c>
    </row>
    <row r="874" customFormat="false" ht="12.75" hidden="false" customHeight="true" outlineLevel="0" collapsed="false">
      <c r="A874" s="15" t="n">
        <f aca="false">Report!C1369</f>
        <v>46245</v>
      </c>
      <c r="B874" s="1" t="str">
        <f aca="false">Report!E1369</f>
        <v>NEYLIANE S DE OLIVEIRA &amp; CIA LTDA</v>
      </c>
      <c r="C874" s="16" t="n">
        <f aca="false">Report!U1369</f>
        <v>1838.25</v>
      </c>
      <c r="D874" s="1" t="str">
        <f aca="false">Report!X1369</f>
        <v>FEIRA - PG P/ C6-BANK/RENATO - ELLEN</v>
      </c>
    </row>
    <row r="875" customFormat="false" ht="12.75" hidden="false" customHeight="true" outlineLevel="0" collapsed="false">
      <c r="A875" s="15" t="n">
        <f aca="false">Report!C1370</f>
        <v>46245</v>
      </c>
      <c r="B875" s="1" t="str">
        <f aca="false">Report!E1370</f>
        <v>FEIRA</v>
      </c>
      <c r="C875" s="16" t="n">
        <f aca="false">Report!U1370</f>
        <v>550</v>
      </c>
      <c r="D875" s="1" t="str">
        <f aca="false">Report!X1370</f>
        <v>FEIRA - PG P/ C6-BANK/RENATO (UVA/KIWI) SOMAR C NF 2600-ELLEN</v>
      </c>
    </row>
    <row r="876" customFormat="false" ht="12.75" hidden="false" customHeight="true" outlineLevel="0" collapsed="false">
      <c r="A876" s="15" t="n">
        <f aca="false">Report!C1373</f>
        <v>46246</v>
      </c>
      <c r="B876" s="1" t="str">
        <f aca="false">Report!E1373</f>
        <v>H L M PADARIA E CONFEITARIA LTDA</v>
      </c>
      <c r="C876" s="16" t="n">
        <f aca="false">Report!U1373</f>
        <v>140</v>
      </c>
      <c r="D876" s="1" t="str">
        <f aca="false">Report!X1373</f>
        <v>NF 153 COMPRAS-BOLO PG NO P 12/8/26 ELLEN</v>
      </c>
    </row>
    <row r="877" customFormat="false" ht="12.75" hidden="false" customHeight="true" outlineLevel="0" collapsed="false">
      <c r="A877" s="15" t="n">
        <f aca="false">Report!C1374</f>
        <v>46246</v>
      </c>
      <c r="B877" s="1" t="str">
        <f aca="false">Report!E1374</f>
        <v>SB COMERCIO LTDA</v>
      </c>
      <c r="C877" s="16" t="n">
        <f aca="false">Report!U1374</f>
        <v>1504.05</v>
      </c>
      <c r="D877" s="1" t="str">
        <f aca="false">Report!X1374</f>
        <v>NF 1962669 ELLEN</v>
      </c>
    </row>
    <row r="878" customFormat="false" ht="12.75" hidden="false" customHeight="true" outlineLevel="0" collapsed="false">
      <c r="A878" s="15" t="n">
        <f aca="false">Report!C1375</f>
        <v>46246</v>
      </c>
      <c r="B878" s="1" t="str">
        <f aca="false">Report!E1375</f>
        <v>DISTRIBUIDORA LOPES LTDA</v>
      </c>
      <c r="C878" s="16" t="n">
        <f aca="false">Report!U1375</f>
        <v>1207.28</v>
      </c>
      <c r="D878" s="1" t="str">
        <f aca="false">Report!X1375</f>
        <v>NF 1692730 ELLEN</v>
      </c>
    </row>
    <row r="879" customFormat="false" ht="12.75" hidden="false" customHeight="true" outlineLevel="0" collapsed="false">
      <c r="A879" s="15" t="n">
        <f aca="false">Report!C1376</f>
        <v>46246</v>
      </c>
      <c r="B879" s="1" t="str">
        <f aca="false">Report!E1376</f>
        <v>DURAES DISTRIBUIDORA DE ESTIVAS LTDA</v>
      </c>
      <c r="C879" s="16" t="n">
        <f aca="false">Report!U1376</f>
        <v>607.58</v>
      </c>
      <c r="D879" s="1" t="str">
        <f aca="false">Report!X1376</f>
        <v>NF 650221 ELLEN</v>
      </c>
    </row>
    <row r="880" customFormat="false" ht="12.75" hidden="false" customHeight="true" outlineLevel="0" collapsed="false">
      <c r="A880" s="15" t="n">
        <f aca="false">Report!C1377</f>
        <v>46246</v>
      </c>
      <c r="B880" s="1" t="str">
        <f aca="false">Report!E1377</f>
        <v>BONNA VITTA INDUSTRIA E COMERCIO LTDA.</v>
      </c>
      <c r="C880" s="16" t="n">
        <f aca="false">Report!U1377</f>
        <v>109.51</v>
      </c>
      <c r="D880" s="1" t="str">
        <f aca="false">Report!X1377</f>
        <v>NF 1625 ELLEN</v>
      </c>
    </row>
    <row r="881" customFormat="false" ht="12.75" hidden="false" customHeight="true" outlineLevel="0" collapsed="false">
      <c r="A881" s="15" t="n">
        <f aca="false">Report!C1378</f>
        <v>46246</v>
      </c>
      <c r="B881" s="1" t="str">
        <f aca="false">Report!E1378</f>
        <v>J G COMERCIO DE PRODUTOS ALIMENTICIOS LTDA</v>
      </c>
      <c r="C881" s="16" t="n">
        <f aca="false">Report!U1378</f>
        <v>1164.4</v>
      </c>
      <c r="D881" s="1" t="str">
        <f aca="false">Report!X1378</f>
        <v>NF 393890 ELLEN</v>
      </c>
    </row>
    <row r="882" customFormat="false" ht="12.75" hidden="false" customHeight="true" outlineLevel="0" collapsed="false">
      <c r="A882" s="15" t="n">
        <f aca="false">Report!C1379</f>
        <v>46246</v>
      </c>
      <c r="B882" s="1" t="str">
        <f aca="false">Report!E1379</f>
        <v>FUNNY PET DISTRIBUIDORA DE ALIMENTOS PAR</v>
      </c>
      <c r="C882" s="16" t="n">
        <f aca="false">Report!U1379</f>
        <v>1501.36</v>
      </c>
      <c r="D882" s="1" t="str">
        <f aca="false">Report!X1379</f>
        <v>NF 21189 ELLEN</v>
      </c>
    </row>
    <row r="883" customFormat="false" ht="12.75" hidden="false" customHeight="true" outlineLevel="0" collapsed="false">
      <c r="A883" s="15" t="n">
        <f aca="false">Report!C1380</f>
        <v>46246</v>
      </c>
      <c r="B883" s="1" t="str">
        <f aca="false">Report!E1380</f>
        <v>OPPORTUNITY ALIMENTOS PARA ANIMAIS LTDA</v>
      </c>
      <c r="C883" s="16" t="n">
        <f aca="false">Report!U1380</f>
        <v>591.06</v>
      </c>
      <c r="D883" s="1" t="str">
        <f aca="false">Report!X1380</f>
        <v>NF 34738 ELLEN</v>
      </c>
    </row>
    <row r="884" customFormat="false" ht="12.75" hidden="false" customHeight="true" outlineLevel="0" collapsed="false">
      <c r="A884" s="15" t="n">
        <f aca="false">Report!C1381</f>
        <v>46246</v>
      </c>
      <c r="B884" s="1" t="str">
        <f aca="false">Report!E1381</f>
        <v>DISTRIBUIDORA LOPES LTDA</v>
      </c>
      <c r="C884" s="16" t="n">
        <f aca="false">Report!U1381</f>
        <v>1188</v>
      </c>
      <c r="D884" s="1" t="str">
        <f aca="false">Report!X1381</f>
        <v>NF 1697796 ELLEN</v>
      </c>
    </row>
    <row r="885" customFormat="false" ht="12.75" hidden="false" customHeight="true" outlineLevel="0" collapsed="false">
      <c r="A885" s="15" t="n">
        <f aca="false">Report!C1382</f>
        <v>46246</v>
      </c>
      <c r="B885" s="1" t="str">
        <f aca="false">Report!E1382</f>
        <v>BRF S A</v>
      </c>
      <c r="C885" s="16" t="n">
        <f aca="false">Report!U1382</f>
        <v>395.62</v>
      </c>
      <c r="D885" s="1" t="str">
        <f aca="false">Report!X1382</f>
        <v>NF 1611346 ELLEN</v>
      </c>
    </row>
    <row r="886" customFormat="false" ht="12.75" hidden="false" customHeight="true" outlineLevel="0" collapsed="false">
      <c r="A886" s="15" t="n">
        <f aca="false">Report!C1384</f>
        <v>46246</v>
      </c>
      <c r="B886" s="1" t="str">
        <f aca="false">Report!E1384</f>
        <v>TOYA INDUSTRIA E COMERCIO LTDA.</v>
      </c>
      <c r="C886" s="16" t="n">
        <f aca="false">Report!U1384</f>
        <v>894.16</v>
      </c>
      <c r="D886" s="1" t="str">
        <f aca="false">Report!X1384</f>
        <v>NF 256582 ELLEN</v>
      </c>
    </row>
    <row r="887" customFormat="false" ht="12.75" hidden="false" customHeight="true" outlineLevel="0" collapsed="false">
      <c r="A887" s="15" t="n">
        <f aca="false">Report!C1385</f>
        <v>46246</v>
      </c>
      <c r="B887" s="1" t="str">
        <f aca="false">Report!E1385</f>
        <v>BRF S A</v>
      </c>
      <c r="C887" s="16" t="n">
        <f aca="false">Report!U1385</f>
        <v>1190.19</v>
      </c>
      <c r="D887" s="1" t="str">
        <f aca="false">Report!X1385</f>
        <v>NF 1614426 ELLEN</v>
      </c>
    </row>
    <row r="888" customFormat="false" ht="12.75" hidden="false" customHeight="true" outlineLevel="0" collapsed="false">
      <c r="A888" s="15" t="n">
        <f aca="false">Report!C1386</f>
        <v>46246</v>
      </c>
      <c r="B888" s="1" t="str">
        <f aca="false">Report!E1386</f>
        <v>NORTELAC DISTRIBUIDORA DE FRIOS LTDA</v>
      </c>
      <c r="C888" s="16" t="n">
        <f aca="false">Report!U1386</f>
        <v>460</v>
      </c>
      <c r="D888" s="1" t="str">
        <f aca="false">Report!X1386</f>
        <v>NF 45441 ELLEN</v>
      </c>
    </row>
    <row r="889" customFormat="false" ht="12.75" hidden="false" customHeight="true" outlineLevel="0" collapsed="false">
      <c r="A889" s="15" t="n">
        <f aca="false">Report!C1387</f>
        <v>46246</v>
      </c>
      <c r="B889" s="1" t="str">
        <f aca="false">Report!E1387</f>
        <v>P. A. P. CAVALCANTE LTDA</v>
      </c>
      <c r="C889" s="16" t="n">
        <f aca="false">Report!U1387</f>
        <v>370.49</v>
      </c>
      <c r="D889" s="1" t="str">
        <f aca="false">Report!X1387</f>
        <v>NF 394 COMPRAS-LEITE DOBON/POMAROLA - ELLEN</v>
      </c>
    </row>
    <row r="890" customFormat="false" ht="12.75" hidden="false" customHeight="true" outlineLevel="0" collapsed="false">
      <c r="A890" s="15" t="n">
        <f aca="false">Report!C1388</f>
        <v>46246</v>
      </c>
      <c r="B890" s="1" t="str">
        <f aca="false">Report!E1388</f>
        <v>P. A. P. CAVALCANTE LTDA</v>
      </c>
      <c r="C890" s="16" t="n">
        <f aca="false">Report!U1388</f>
        <v>346</v>
      </c>
      <c r="D890" s="1" t="str">
        <f aca="false">Report!X1388</f>
        <v>NF 399 COMPRAS-SKARLOF/FLOCAO - ELLEN</v>
      </c>
    </row>
    <row r="891" customFormat="false" ht="12.75" hidden="false" customHeight="true" outlineLevel="0" collapsed="false">
      <c r="A891" s="15" t="n">
        <f aca="false">Report!C1389</f>
        <v>46246</v>
      </c>
      <c r="B891" s="1" t="str">
        <f aca="false">Report!E1389</f>
        <v>P. A. P. CAVALCANTE LTDA</v>
      </c>
      <c r="C891" s="16" t="n">
        <f aca="false">Report!U1389</f>
        <v>710</v>
      </c>
      <c r="D891" s="1" t="str">
        <f aca="false">Report!X1389</f>
        <v>RECIBO - COMPRAS - ITAIPAVA - ELLEN</v>
      </c>
    </row>
    <row r="892" customFormat="false" ht="12.75" hidden="false" customHeight="true" outlineLevel="0" collapsed="false">
      <c r="A892" s="15" t="n">
        <f aca="false">Report!C1394</f>
        <v>46247</v>
      </c>
      <c r="B892" s="1" t="str">
        <f aca="false">Report!E1394</f>
        <v>DISTRIBUIDORA FARIAS LTDA.</v>
      </c>
      <c r="C892" s="16" t="n">
        <f aca="false">Report!U1394</f>
        <v>580.9</v>
      </c>
      <c r="D892" s="1" t="str">
        <f aca="false">Report!X1394</f>
        <v>NF 682520 ELLEN</v>
      </c>
    </row>
    <row r="893" customFormat="false" ht="12.75" hidden="false" customHeight="true" outlineLevel="0" collapsed="false">
      <c r="A893" s="15" t="n">
        <f aca="false">Report!C1395</f>
        <v>46247</v>
      </c>
      <c r="B893" s="1" t="str">
        <f aca="false">Report!E1395</f>
        <v>RISADINHA LTDA</v>
      </c>
      <c r="C893" s="16" t="n">
        <f aca="false">Report!U1395</f>
        <v>381</v>
      </c>
      <c r="D893" s="1" t="str">
        <f aca="false">Report!X1395</f>
        <v>NF 664184 ELLEN</v>
      </c>
    </row>
    <row r="894" customFormat="false" ht="12.75" hidden="false" customHeight="true" outlineLevel="0" collapsed="false">
      <c r="A894" s="15" t="n">
        <f aca="false">Report!C1396</f>
        <v>46247</v>
      </c>
      <c r="B894" s="1" t="str">
        <f aca="false">Report!E1396</f>
        <v>DURAES DISTRIBUIDORA DE ESTIVAS LTDA</v>
      </c>
      <c r="C894" s="16" t="n">
        <f aca="false">Report!U1396</f>
        <v>727.23</v>
      </c>
      <c r="D894" s="1" t="str">
        <f aca="false">Report!X1396</f>
        <v>NF 651350 ELLEN</v>
      </c>
    </row>
    <row r="895" customFormat="false" ht="12.75" hidden="false" customHeight="true" outlineLevel="0" collapsed="false">
      <c r="A895" s="15" t="n">
        <f aca="false">Report!C1397</f>
        <v>46247</v>
      </c>
      <c r="B895" s="1" t="str">
        <f aca="false">Report!E1397</f>
        <v>DA FRUTA DISTRIBUIDORA LTDA</v>
      </c>
      <c r="C895" s="16" t="n">
        <f aca="false">Report!U1397</f>
        <v>830.88</v>
      </c>
      <c r="D895" s="1" t="str">
        <f aca="false">Report!X1397</f>
        <v>NF 197070 ELLEN</v>
      </c>
    </row>
    <row r="896" customFormat="false" ht="12.75" hidden="false" customHeight="true" outlineLevel="0" collapsed="false">
      <c r="A896" s="15" t="n">
        <f aca="false">Report!C1398</f>
        <v>46247</v>
      </c>
      <c r="B896" s="1" t="str">
        <f aca="false">Report!E1398</f>
        <v>OCIDENTAL COMERCIO DE FRIOS LTDA</v>
      </c>
      <c r="C896" s="16" t="n">
        <f aca="false">Report!U1398</f>
        <v>459.25</v>
      </c>
      <c r="D896" s="1" t="str">
        <f aca="false">Report!X1398</f>
        <v>NF 1253268 ELLEN</v>
      </c>
    </row>
    <row r="897" customFormat="false" ht="12.75" hidden="false" customHeight="true" outlineLevel="0" collapsed="false">
      <c r="A897" s="15" t="n">
        <f aca="false">Report!C1399</f>
        <v>46247</v>
      </c>
      <c r="B897" s="1" t="str">
        <f aca="false">Report!E1399</f>
        <v>H L M PADARIA E CONFEITARIA LTDA</v>
      </c>
      <c r="C897" s="16" t="n">
        <f aca="false">Report!U1399</f>
        <v>120</v>
      </c>
      <c r="D897" s="1" t="str">
        <f aca="false">Report!X1399</f>
        <v>NF 158 COMPRAS-BOLO PG NO P 13/8/26 ELLEN</v>
      </c>
    </row>
    <row r="898" customFormat="false" ht="12.75" hidden="false" customHeight="true" outlineLevel="0" collapsed="false">
      <c r="A898" s="15" t="n">
        <f aca="false">Report!C1400</f>
        <v>46247</v>
      </c>
      <c r="B898" s="1" t="str">
        <f aca="false">Report!E1400</f>
        <v>J G COMERCIO DE PRODUTOS ALIMENTICIOS LTDA</v>
      </c>
      <c r="C898" s="16" t="n">
        <f aca="false">Report!U1400</f>
        <v>628.2</v>
      </c>
      <c r="D898" s="1" t="str">
        <f aca="false">Report!X1400</f>
        <v>NF 396443 ELLEN</v>
      </c>
    </row>
    <row r="899" customFormat="false" ht="12.75" hidden="false" customHeight="true" outlineLevel="0" collapsed="false">
      <c r="A899" s="15" t="n">
        <f aca="false">Report!C1401</f>
        <v>46247</v>
      </c>
      <c r="B899" s="1" t="str">
        <f aca="false">Report!E1401</f>
        <v>SAO JOSE COMERCIO DE LATICINIOS E FRIOS</v>
      </c>
      <c r="C899" s="16" t="n">
        <f aca="false">Report!U1401</f>
        <v>589.5</v>
      </c>
      <c r="D899" s="1" t="str">
        <f aca="false">Report!X1401</f>
        <v>NF 3785 ELLEN</v>
      </c>
    </row>
    <row r="900" customFormat="false" ht="12.75" hidden="false" customHeight="true" outlineLevel="0" collapsed="false">
      <c r="A900" s="15" t="n">
        <f aca="false">Report!C1402</f>
        <v>46247</v>
      </c>
      <c r="B900" s="1" t="str">
        <f aca="false">Report!E1402</f>
        <v>REAL BEBIDAS DA AMAZONIA LTDA</v>
      </c>
      <c r="C900" s="16" t="n">
        <f aca="false">Report!U1402</f>
        <v>485</v>
      </c>
      <c r="D900" s="1" t="str">
        <f aca="false">Report!X1402</f>
        <v>NF 616330 ELLEN</v>
      </c>
    </row>
    <row r="901" customFormat="false" ht="12.75" hidden="false" customHeight="true" outlineLevel="0" collapsed="false">
      <c r="A901" s="15" t="n">
        <f aca="false">Report!C1403</f>
        <v>46247</v>
      </c>
      <c r="B901" s="1" t="str">
        <f aca="false">Report!E1403</f>
        <v>ADRIANO FEITOSA OLIVEIRA LTDA</v>
      </c>
      <c r="C901" s="16" t="n">
        <f aca="false">Report!U1403</f>
        <v>899.5</v>
      </c>
      <c r="D901" s="1" t="str">
        <f aca="false">Report!X1403</f>
        <v>NF 355 ELLEN</v>
      </c>
    </row>
    <row r="902" customFormat="false" ht="12.75" hidden="false" customHeight="true" outlineLevel="0" collapsed="false">
      <c r="A902" s="15" t="n">
        <f aca="false">Report!C1404</f>
        <v>46247</v>
      </c>
      <c r="B902" s="1" t="str">
        <f aca="false">Report!E1404</f>
        <v>NEYLIANE S DE OLIVEIRA &amp; CIA LTDA</v>
      </c>
      <c r="C902" s="16" t="n">
        <f aca="false">Report!U1404</f>
        <v>1900</v>
      </c>
      <c r="D902" s="1" t="str">
        <f aca="false">Report!X1404</f>
        <v>COMPRAS - FARINHA - 3 IRMÃOS - ELLEN</v>
      </c>
    </row>
    <row r="903" customFormat="false" ht="12.75" hidden="false" customHeight="true" outlineLevel="0" collapsed="false">
      <c r="A903" s="15" t="n">
        <f aca="false">Report!C1405</f>
        <v>46247</v>
      </c>
      <c r="B903" s="1" t="str">
        <f aca="false">Report!E1405</f>
        <v>MAXFRI DISTRIUIDORA LTDA</v>
      </c>
      <c r="C903" s="16" t="n">
        <f aca="false">Report!U1405</f>
        <v>4131.7</v>
      </c>
      <c r="D903" s="1" t="str">
        <f aca="false">Report!X1405</f>
        <v>NF 14956 ELLEN</v>
      </c>
    </row>
    <row r="904" customFormat="false" ht="12.75" hidden="false" customHeight="true" outlineLevel="0" collapsed="false">
      <c r="A904" s="15" t="n">
        <f aca="false">Report!C1414</f>
        <v>46248</v>
      </c>
      <c r="B904" s="1" t="str">
        <f aca="false">Report!E1414</f>
        <v>RV TECNOLOGIA E SISTEMAS S.A</v>
      </c>
      <c r="C904" s="16" t="n">
        <f aca="false">Report!U1414</f>
        <v>585</v>
      </c>
      <c r="D904" s="1" t="str">
        <f aca="false">Report!X1414</f>
        <v>RECARGA CELULAR CHIP  MO2 - KEILA</v>
      </c>
    </row>
    <row r="905" customFormat="false" ht="12.75" hidden="false" customHeight="true" outlineLevel="0" collapsed="false">
      <c r="A905" s="15" t="n">
        <f aca="false">Report!C1416</f>
        <v>46248</v>
      </c>
      <c r="B905" s="1" t="str">
        <f aca="false">Report!E1416</f>
        <v>SB COMERCIO LTDA</v>
      </c>
      <c r="C905" s="16" t="n">
        <f aca="false">Report!U1416</f>
        <v>945.12</v>
      </c>
      <c r="D905" s="1" t="str">
        <f aca="false">Report!X1416</f>
        <v>NF 1964289 ELLEN</v>
      </c>
    </row>
    <row r="906" customFormat="false" ht="12.75" hidden="false" customHeight="true" outlineLevel="0" collapsed="false">
      <c r="A906" s="15" t="n">
        <f aca="false">Report!C1417</f>
        <v>46248</v>
      </c>
      <c r="B906" s="1" t="str">
        <f aca="false">Report!E1417</f>
        <v>BF COMERCIO DE ALIMENTOS REPRESENTACAO L</v>
      </c>
      <c r="C906" s="16" t="n">
        <f aca="false">Report!U1417</f>
        <v>581.65</v>
      </c>
      <c r="D906" s="1" t="str">
        <f aca="false">Report!X1417</f>
        <v>NF 21130 ELLEN</v>
      </c>
    </row>
    <row r="907" customFormat="false" ht="12.75" hidden="false" customHeight="true" outlineLevel="0" collapsed="false">
      <c r="A907" s="15" t="n">
        <f aca="false">Report!C1418</f>
        <v>46248</v>
      </c>
      <c r="B907" s="1" t="str">
        <f aca="false">Report!E1418</f>
        <v>SOUZA CRUZ LTDA.</v>
      </c>
      <c r="C907" s="16" t="n">
        <f aca="false">Report!U1418</f>
        <v>6409.6</v>
      </c>
      <c r="D907" s="1" t="str">
        <f aca="false">Report!X1418</f>
        <v>NF 568309 ELLEN</v>
      </c>
    </row>
    <row r="908" customFormat="false" ht="12.75" hidden="false" customHeight="true" outlineLevel="0" collapsed="false">
      <c r="A908" s="15" t="n">
        <f aca="false">Report!C1419</f>
        <v>46248</v>
      </c>
      <c r="B908" s="1" t="str">
        <f aca="false">Report!E1419</f>
        <v>DISTRIBUIDORA LOPES LTDA</v>
      </c>
      <c r="C908" s="16" t="n">
        <f aca="false">Report!U1419</f>
        <v>1111.12</v>
      </c>
      <c r="D908" s="1" t="str">
        <f aca="false">Report!X1419</f>
        <v>NF 1698151 ELLEN</v>
      </c>
    </row>
    <row r="909" customFormat="false" ht="12.75" hidden="false" customHeight="true" outlineLevel="0" collapsed="false">
      <c r="A909" s="15" t="n">
        <f aca="false">Report!C1420</f>
        <v>46248</v>
      </c>
      <c r="B909" s="1" t="str">
        <f aca="false">Report!E1420</f>
        <v>MIKITOS IND.COM.DE GEN. ALIM. DO AM. LTD</v>
      </c>
      <c r="C909" s="16" t="n">
        <f aca="false">Report!U1420</f>
        <v>690</v>
      </c>
      <c r="D909" s="1" t="str">
        <f aca="false">Report!X1420</f>
        <v>NF 294640 ELLEN</v>
      </c>
    </row>
    <row r="910" customFormat="false" ht="12.75" hidden="false" customHeight="true" outlineLevel="0" collapsed="false">
      <c r="A910" s="15" t="n">
        <f aca="false">Report!C1421</f>
        <v>46248</v>
      </c>
      <c r="B910" s="1" t="str">
        <f aca="false">Report!E1421</f>
        <v>BONNA VITTA INDUSTRIA E COMERCIO LTDA.</v>
      </c>
      <c r="C910" s="16" t="n">
        <f aca="false">Report!U1421</f>
        <v>740.52</v>
      </c>
      <c r="D910" s="1" t="str">
        <f aca="false">Report!X1421</f>
        <v>NF 1842 ELLEN</v>
      </c>
    </row>
    <row r="911" customFormat="false" ht="12.75" hidden="false" customHeight="true" outlineLevel="0" collapsed="false">
      <c r="A911" s="15" t="n">
        <f aca="false">Report!C1422</f>
        <v>46248</v>
      </c>
      <c r="B911" s="1" t="str">
        <f aca="false">Report!E1422</f>
        <v>ORIENTE COM. ATACADISTA E REPRES. LTDA</v>
      </c>
      <c r="C911" s="16" t="n">
        <f aca="false">Report!U1422</f>
        <v>2975.9</v>
      </c>
      <c r="D911" s="1" t="str">
        <f aca="false">Report!X1422</f>
        <v>NF 3040 ELLEN</v>
      </c>
    </row>
    <row r="912" customFormat="false" ht="12.75" hidden="false" customHeight="true" outlineLevel="0" collapsed="false">
      <c r="A912" s="15" t="n">
        <f aca="false">Report!C1423</f>
        <v>46248</v>
      </c>
      <c r="B912" s="1" t="str">
        <f aca="false">Report!E1423</f>
        <v>EDSON AGUIAR DE SOUZA</v>
      </c>
      <c r="C912" s="16" t="n">
        <f aca="false">Report!U1423</f>
        <v>120</v>
      </c>
      <c r="D912" s="1" t="str">
        <f aca="false">Report!X1423</f>
        <v>COMPRAS - CHEIRO-VERDE - ELLEN</v>
      </c>
    </row>
    <row r="913" customFormat="false" ht="12.75" hidden="false" customHeight="true" outlineLevel="0" collapsed="false">
      <c r="A913" s="15" t="n">
        <f aca="false">Report!C1424</f>
        <v>46248</v>
      </c>
      <c r="B913" s="1" t="str">
        <f aca="false">Report!E1424</f>
        <v>EDSON AGUIAR DE SOUZA</v>
      </c>
      <c r="C913" s="16" t="n">
        <f aca="false">Report!U1424</f>
        <v>144.5</v>
      </c>
      <c r="D913" s="1" t="str">
        <f aca="false">Report!X1424</f>
        <v>COMPRAS - CHEIRO-VERDE - ELLEN</v>
      </c>
    </row>
    <row r="914" customFormat="false" ht="12.75" hidden="false" customHeight="true" outlineLevel="0" collapsed="false">
      <c r="A914" s="15" t="n">
        <f aca="false">Report!C1425</f>
        <v>46248</v>
      </c>
      <c r="B914" s="1" t="str">
        <f aca="false">Report!E1425</f>
        <v>COMERCIO DE FRIOS MANAUS LTDA</v>
      </c>
      <c r="C914" s="16" t="n">
        <f aca="false">Report!U1425</f>
        <v>2347.2</v>
      </c>
      <c r="D914" s="1" t="str">
        <f aca="false">Report!X1425</f>
        <v>NF 174275 ELLEN</v>
      </c>
    </row>
    <row r="915" customFormat="false" ht="12.75" hidden="false" customHeight="true" outlineLevel="0" collapsed="false">
      <c r="A915" s="15" t="n">
        <f aca="false">Report!C1426</f>
        <v>46248</v>
      </c>
      <c r="B915" s="1" t="str">
        <f aca="false">Report!E1426</f>
        <v>EDSON AGUIAR DE SOUZA</v>
      </c>
      <c r="C915" s="16" t="n">
        <f aca="false">Report!U1426</f>
        <v>184</v>
      </c>
      <c r="D915" s="1" t="str">
        <f aca="false">Report!X1426</f>
        <v>COMPRAS - CHEIRO-VERDE - ELLEN</v>
      </c>
    </row>
    <row r="916" customFormat="false" ht="12.75" hidden="false" customHeight="true" outlineLevel="0" collapsed="false">
      <c r="A916" s="15" t="n">
        <f aca="false">Report!C1427</f>
        <v>46248</v>
      </c>
      <c r="B916" s="1" t="str">
        <f aca="false">Report!E1427</f>
        <v>NEYLIANE S DE OLIVEIRA &amp; CIA LTDA</v>
      </c>
      <c r="C916" s="16" t="n">
        <f aca="false">Report!U1427</f>
        <v>225</v>
      </c>
      <c r="D916" s="1" t="str">
        <f aca="false">Report!X1427</f>
        <v>COMPRAS - 15L DE AÇAI - PG NO P 13/8/26 ELLEN</v>
      </c>
    </row>
    <row r="917" customFormat="false" ht="12.75" hidden="false" customHeight="true" outlineLevel="0" collapsed="false">
      <c r="A917" s="15" t="n">
        <f aca="false">Report!C1428</f>
        <v>46248</v>
      </c>
      <c r="B917" s="1" t="str">
        <f aca="false">Report!E1428</f>
        <v>BROTHERS  INDUSTRIA DE ALIMENTOS LTDA</v>
      </c>
      <c r="C917" s="16" t="n">
        <f aca="false">Report!U1428</f>
        <v>497.91</v>
      </c>
      <c r="D917" s="1" t="str">
        <f aca="false">Report!X1428</f>
        <v>NF 1035731 ELLEN</v>
      </c>
    </row>
    <row r="918" customFormat="false" ht="12.75" hidden="false" customHeight="true" outlineLevel="0" collapsed="false">
      <c r="A918" s="15" t="n">
        <f aca="false">Report!C1429</f>
        <v>46248</v>
      </c>
      <c r="B918" s="1" t="str">
        <f aca="false">Report!E1429</f>
        <v>KAROLINY RODRIGUES SOUZA VENANCIO 915783</v>
      </c>
      <c r="C918" s="16" t="n">
        <f aca="false">Report!U1429</f>
        <v>250</v>
      </c>
      <c r="D918" s="1" t="str">
        <f aca="false">Report!X1429</f>
        <v>NF 1978 ELLEN</v>
      </c>
    </row>
    <row r="919" customFormat="false" ht="12.75" hidden="false" customHeight="true" outlineLevel="0" collapsed="false">
      <c r="A919" s="15" t="n">
        <f aca="false">Report!C1430</f>
        <v>46248</v>
      </c>
      <c r="B919" s="1" t="str">
        <f aca="false">Report!E1430</f>
        <v>FALCAO INDUSTRIA DE ALIMENTOS LTDA</v>
      </c>
      <c r="C919" s="16" t="n">
        <f aca="false">Report!U1430</f>
        <v>1023.98</v>
      </c>
      <c r="D919" s="1" t="str">
        <f aca="false">Report!X1430</f>
        <v>NF 32318 ELLEN</v>
      </c>
    </row>
    <row r="920" customFormat="false" ht="12.75" hidden="false" customHeight="true" outlineLevel="0" collapsed="false">
      <c r="A920" s="15" t="n">
        <f aca="false">Report!C1431</f>
        <v>46248</v>
      </c>
      <c r="B920" s="1" t="str">
        <f aca="false">Report!E1431</f>
        <v>SOUZA CRUZ LTDA.</v>
      </c>
      <c r="C920" s="16" t="n">
        <f aca="false">Report!U1431</f>
        <v>4470.03</v>
      </c>
      <c r="D920" s="1" t="str">
        <f aca="false">Report!X1431</f>
        <v>NF 569335 ELLEN</v>
      </c>
    </row>
    <row r="921" customFormat="false" ht="12.75" hidden="false" customHeight="true" outlineLevel="0" collapsed="false">
      <c r="A921" s="15" t="n">
        <f aca="false">Report!C1432</f>
        <v>46248</v>
      </c>
      <c r="B921" s="1" t="str">
        <f aca="false">Report!E1432</f>
        <v>EDSON AGUIAR DE SOUZA</v>
      </c>
      <c r="C921" s="16" t="n">
        <f aca="false">Report!U1432</f>
        <v>216.5</v>
      </c>
      <c r="D921" s="1" t="str">
        <f aca="false">Report!X1432</f>
        <v>COMPRAS - CHEIRO-VERDE - ELLEN</v>
      </c>
    </row>
    <row r="922" customFormat="false" ht="12.75" hidden="false" customHeight="true" outlineLevel="0" collapsed="false">
      <c r="A922" s="15" t="n">
        <f aca="false">Report!C1433</f>
        <v>46248</v>
      </c>
      <c r="B922" s="1" t="str">
        <f aca="false">Report!E1433</f>
        <v>EDSON AGUIAR DE SOUZA</v>
      </c>
      <c r="C922" s="16" t="n">
        <f aca="false">Report!U1433</f>
        <v>136</v>
      </c>
      <c r="D922" s="1" t="str">
        <f aca="false">Report!X1433</f>
        <v>COMPRAS - CHEIRO-VERDE - ELLEN</v>
      </c>
    </row>
    <row r="923" customFormat="false" ht="12.75" hidden="false" customHeight="true" outlineLevel="0" collapsed="false">
      <c r="A923" s="15" t="n">
        <f aca="false">Report!C1434</f>
        <v>46248</v>
      </c>
      <c r="B923" s="1" t="str">
        <f aca="false">Report!E1434</f>
        <v>ADICSO FABIAN GONZALEZ MONTILLA 70302186</v>
      </c>
      <c r="C923" s="16" t="n">
        <f aca="false">Report!U1434</f>
        <v>240</v>
      </c>
      <c r="D923" s="1" t="str">
        <f aca="false">Report!X1434</f>
        <v>NF 598 ELLEN</v>
      </c>
    </row>
    <row r="924" customFormat="false" ht="12.75" hidden="false" customHeight="true" outlineLevel="0" collapsed="false">
      <c r="A924" s="15" t="n">
        <f aca="false">Report!C1435</f>
        <v>46248</v>
      </c>
      <c r="B924" s="1" t="str">
        <f aca="false">Report!E1435</f>
        <v>NEYLIANE S DE OLIVEIRA &amp; CIA LTDA</v>
      </c>
      <c r="C924" s="16" t="n">
        <f aca="false">Report!U1435</f>
        <v>115</v>
      </c>
      <c r="D924" s="1" t="str">
        <f aca="false">Report!X1435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Report!C1436</f>
        <v>46248</v>
      </c>
      <c r="B925" s="1" t="str">
        <f aca="false">Report!E1436</f>
        <v>NEYLIANE S DE OLIVEIRA &amp; CIA LTDA</v>
      </c>
      <c r="C925" s="16" t="n">
        <f aca="false">Report!U1436</f>
        <v>1899.7</v>
      </c>
      <c r="D925" s="1" t="str">
        <f aca="false">Report!X1436</f>
        <v>FEIRA - PIX P C6-BANK-RENATO - ELLEN</v>
      </c>
    </row>
    <row r="926" customFormat="false" ht="12.75" hidden="false" customHeight="true" outlineLevel="0" collapsed="false">
      <c r="A926" s="15" t="n">
        <f aca="false">Report!C1437</f>
        <v>46248</v>
      </c>
      <c r="B926" s="1" t="str">
        <f aca="false">Report!E1437</f>
        <v>FEIRA</v>
      </c>
      <c r="C926" s="16" t="n">
        <f aca="false">Report!U1437</f>
        <v>399</v>
      </c>
      <c r="D926" s="1" t="str">
        <f aca="false">Report!X1437</f>
        <v>FEIRA - PIX P C6-BANK-RENATO (ALHO/UVA) ELLEN</v>
      </c>
    </row>
    <row r="927" customFormat="false" ht="12.75" hidden="false" customHeight="true" outlineLevel="0" collapsed="false">
      <c r="A927" s="15" t="n">
        <f aca="false">Report!C1438</f>
        <v>46248</v>
      </c>
      <c r="B927" s="1" t="str">
        <f aca="false">Report!E1438</f>
        <v>EDSON AGUIAR DE SOUZA</v>
      </c>
      <c r="C927" s="16" t="n">
        <f aca="false">Report!U1438</f>
        <v>117</v>
      </c>
      <c r="D927" s="1" t="str">
        <f aca="false">Report!X1438</f>
        <v>COMPRAS - CHEIRO-VERDE - ELLEN</v>
      </c>
    </row>
    <row r="928" customFormat="false" ht="12.75" hidden="false" customHeight="true" outlineLevel="0" collapsed="false">
      <c r="A928" s="15" t="n">
        <f aca="false">Report!C1439</f>
        <v>46248</v>
      </c>
      <c r="B928" s="1" t="str">
        <f aca="false">Report!E1439</f>
        <v>EDSON AGUIAR DE SOUZA</v>
      </c>
      <c r="C928" s="16" t="n">
        <f aca="false">Report!U1439</f>
        <v>79</v>
      </c>
      <c r="D928" s="1" t="str">
        <f aca="false">Report!X1439</f>
        <v>COMPRAS - CHEIRO-VERDE - ELLEN</v>
      </c>
    </row>
    <row r="929" customFormat="false" ht="12.75" hidden="false" customHeight="true" outlineLevel="0" collapsed="false">
      <c r="A929" s="15" t="n">
        <f aca="false">Report!C1445</f>
        <v>46249</v>
      </c>
      <c r="B929" s="1" t="str">
        <f aca="false">Report!E1445</f>
        <v>FE COMERCIO DE MATERIAIS DE CONSTRUCAO</v>
      </c>
      <c r="C929" s="16" t="n">
        <f aca="false">Report!U1445</f>
        <v>819.53</v>
      </c>
      <c r="D929" s="1" t="str">
        <f aca="false">Report!X1445</f>
        <v>NF 4467 ELLEN</v>
      </c>
    </row>
    <row r="930" customFormat="false" ht="12.75" hidden="false" customHeight="true" outlineLevel="0" collapsed="false">
      <c r="A930" s="15" t="n">
        <f aca="false">Report!C1446</f>
        <v>46249</v>
      </c>
      <c r="B930" s="1" t="str">
        <f aca="false">Report!E1446</f>
        <v>ADRIANA DISTRIBUIDORA DE PRODUTOS ALIMEN</v>
      </c>
      <c r="C930" s="16" t="n">
        <f aca="false">Report!U1446</f>
        <v>1006.03</v>
      </c>
      <c r="D930" s="1" t="str">
        <f aca="false">Report!X1446</f>
        <v>NF 886799 ELLEN</v>
      </c>
    </row>
    <row r="931" customFormat="false" ht="12.75" hidden="false" customHeight="true" outlineLevel="0" collapsed="false">
      <c r="A931" s="15" t="n">
        <f aca="false">Report!C1447</f>
        <v>46249</v>
      </c>
      <c r="B931" s="1" t="str">
        <f aca="false">Report!E1447</f>
        <v>BRASIL NORTE BEBIDAS S/A</v>
      </c>
      <c r="C931" s="16" t="n">
        <f aca="false">Report!U1447</f>
        <v>2636.73</v>
      </c>
      <c r="D931" s="1" t="str">
        <f aca="false">Report!X1447</f>
        <v>NF 1964129 ELLEN</v>
      </c>
    </row>
    <row r="932" customFormat="false" ht="12.75" hidden="false" customHeight="true" outlineLevel="0" collapsed="false">
      <c r="A932" s="15" t="n">
        <f aca="false">Report!C1448</f>
        <v>46249</v>
      </c>
      <c r="B932" s="1" t="str">
        <f aca="false">Report!E1448</f>
        <v>BRASIL NORTE BEBIDAS S/A</v>
      </c>
      <c r="C932" s="16" t="n">
        <f aca="false">Report!U1448</f>
        <v>45.18</v>
      </c>
      <c r="D932" s="1" t="str">
        <f aca="false">Report!X1448</f>
        <v>NF 1964130 ELLEN</v>
      </c>
    </row>
    <row r="933" customFormat="false" ht="12.75" hidden="false" customHeight="true" outlineLevel="0" collapsed="false">
      <c r="A933" s="15" t="n">
        <f aca="false">Report!C1449</f>
        <v>46249</v>
      </c>
      <c r="B933" s="1" t="str">
        <f aca="false">Report!E1449</f>
        <v>BRASIL NORTE BEBIDAS S/A</v>
      </c>
      <c r="C933" s="16" t="n">
        <f aca="false">Report!U1449</f>
        <v>327.46</v>
      </c>
      <c r="D933" s="1" t="str">
        <f aca="false">Report!X1449</f>
        <v>NF 1228756 ELLEN</v>
      </c>
    </row>
    <row r="934" customFormat="false" ht="12.75" hidden="false" customHeight="true" outlineLevel="0" collapsed="false">
      <c r="A934" s="15" t="n">
        <f aca="false">Report!C1450</f>
        <v>46249</v>
      </c>
      <c r="B934" s="1" t="str">
        <f aca="false">Report!E1450</f>
        <v>BRASIL NORTE BEBIDAS S/A</v>
      </c>
      <c r="C934" s="16" t="n">
        <f aca="false">Report!U1450</f>
        <v>190.71</v>
      </c>
      <c r="D934" s="1" t="str">
        <f aca="false">Report!X1450</f>
        <v>NF 1228757 ELLEN</v>
      </c>
    </row>
    <row r="935" customFormat="false" ht="12.75" hidden="false" customHeight="true" outlineLevel="0" collapsed="false">
      <c r="A935" s="15" t="n">
        <f aca="false">Report!C1451</f>
        <v>46249</v>
      </c>
      <c r="B935" s="1" t="str">
        <f aca="false">Report!E1451</f>
        <v>BRASIL NORTE BEBIDAS S/A</v>
      </c>
      <c r="C935" s="16" t="n">
        <f aca="false">Report!U1451</f>
        <v>538.46</v>
      </c>
      <c r="D935" s="1" t="str">
        <f aca="false">Report!X1451</f>
        <v>NF 1964124 NOTA C/ BONIFICAÇÃO/DESCONTO - ELLEN</v>
      </c>
    </row>
    <row r="936" customFormat="false" ht="12.75" hidden="false" customHeight="true" outlineLevel="0" collapsed="false">
      <c r="A936" s="15" t="n">
        <f aca="false">Report!C1452</f>
        <v>46249</v>
      </c>
      <c r="B936" s="1" t="str">
        <f aca="false">Report!E1452</f>
        <v>BRAGA TABACARIA EIRELI ME</v>
      </c>
      <c r="C936" s="16" t="n">
        <f aca="false">Report!U1452</f>
        <v>1563.41</v>
      </c>
      <c r="D936" s="1" t="str">
        <f aca="false">Report!X1452</f>
        <v>NF 19579 ELLEN</v>
      </c>
    </row>
    <row r="937" customFormat="false" ht="12.75" hidden="false" customHeight="true" outlineLevel="0" collapsed="false">
      <c r="A937" s="15" t="n">
        <f aca="false">Report!C1453</f>
        <v>46249</v>
      </c>
      <c r="B937" s="1" t="str">
        <f aca="false">Report!E1453</f>
        <v>SILVA E SANTOS FRIGORIFICO LTDA</v>
      </c>
      <c r="C937" s="16" t="n">
        <f aca="false">Report!U1453</f>
        <v>2918.55</v>
      </c>
      <c r="D937" s="1" t="str">
        <f aca="false">Report!X1453</f>
        <v>NF 32337 ELLEN</v>
      </c>
    </row>
    <row r="938" customFormat="false" ht="12.75" hidden="false" customHeight="true" outlineLevel="0" collapsed="false">
      <c r="A938" s="15" t="n">
        <f aca="false">Report!C1454</f>
        <v>46249</v>
      </c>
      <c r="B938" s="1" t="str">
        <f aca="false">Report!E1454</f>
        <v>MAXFRI DISTRIUIDORA LTDA</v>
      </c>
      <c r="C938" s="16" t="n">
        <f aca="false">Report!U1454</f>
        <v>4599.9</v>
      </c>
      <c r="D938" s="1" t="str">
        <f aca="false">Report!X1454</f>
        <v>NF 14993 ELLEN</v>
      </c>
    </row>
    <row r="939" customFormat="false" ht="12.75" hidden="false" customHeight="true" outlineLevel="0" collapsed="false">
      <c r="A939" s="15" t="n">
        <f aca="false">Report!C1455</f>
        <v>46249</v>
      </c>
      <c r="B939" s="1" t="str">
        <f aca="false">Report!E1455</f>
        <v>NEYLIANE S DE OLIVEIRA &amp; CIA LTDA</v>
      </c>
      <c r="C939" s="16" t="n">
        <f aca="false">Report!U1455</f>
        <v>270</v>
      </c>
      <c r="D939" s="1" t="str">
        <f aca="false">Report!X1455</f>
        <v>COMPRAS - 18L DE ACAI - PG NO P 15/8/26 - ELLEN</v>
      </c>
    </row>
    <row r="940" customFormat="false" ht="12.75" hidden="false" customHeight="true" outlineLevel="0" collapsed="false">
      <c r="A940" s="15" t="n">
        <f aca="false">Report!C1456</f>
        <v>46249</v>
      </c>
      <c r="B940" s="1" t="str">
        <f aca="false">Report!E1456</f>
        <v>H L M PADARIA E CONFEITARIA LTDA</v>
      </c>
      <c r="C940" s="16" t="n">
        <f aca="false">Report!U1456</f>
        <v>200</v>
      </c>
      <c r="D940" s="1" t="str">
        <f aca="false">Report!X1456</f>
        <v>NF 174 COMPRAS-BOLO PG NO P 15/8/26-ELLEN</v>
      </c>
    </row>
    <row r="941" customFormat="false" ht="12.75" hidden="false" customHeight="true" outlineLevel="0" collapsed="false">
      <c r="A941" s="15" t="n">
        <f aca="false">Report!C1457</f>
        <v>46249</v>
      </c>
      <c r="B941" s="1" t="str">
        <f aca="false">Report!E1457</f>
        <v>BRAGA TABACARIA EIRELI ME</v>
      </c>
      <c r="C941" s="16" t="n">
        <f aca="false">Report!U1457</f>
        <v>718.8</v>
      </c>
      <c r="D941" s="1" t="str">
        <f aca="false">Report!X1457</f>
        <v>PAG COMPRAS NO DIA 15/08 RENATO P MO2 - KEILA</v>
      </c>
    </row>
    <row r="942" customFormat="false" ht="12.75" hidden="false" customHeight="true" outlineLevel="0" collapsed="false">
      <c r="A942" s="15" t="n">
        <f aca="false">Report!C1463</f>
        <v>46251</v>
      </c>
      <c r="B942" s="1" t="str">
        <f aca="false">Report!E1463</f>
        <v>TAPAJOS COM DE PERFUMARIA COSMETICOS E G</v>
      </c>
      <c r="C942" s="16" t="n">
        <f aca="false">Report!U1463</f>
        <v>1415.72</v>
      </c>
      <c r="D942" s="1" t="str">
        <f aca="false">Report!X1463</f>
        <v>NF 580863 ELLEN</v>
      </c>
    </row>
    <row r="943" customFormat="false" ht="12.75" hidden="false" customHeight="true" outlineLevel="0" collapsed="false">
      <c r="A943" s="15" t="n">
        <f aca="false">Report!C1464</f>
        <v>46251</v>
      </c>
      <c r="B943" s="1" t="str">
        <f aca="false">Report!E1464</f>
        <v>TAPAJOS COM DE PERFUMARIA COSMETICOS E G</v>
      </c>
      <c r="C943" s="16" t="n">
        <f aca="false">Report!U1464</f>
        <v>1144.36</v>
      </c>
      <c r="D943" s="1" t="str">
        <f aca="false">Report!X1464</f>
        <v>NF 580861 ELLEN</v>
      </c>
    </row>
    <row r="944" customFormat="false" ht="12.75" hidden="false" customHeight="true" outlineLevel="0" collapsed="false">
      <c r="A944" s="15" t="n">
        <f aca="false">Report!C1465</f>
        <v>46251</v>
      </c>
      <c r="B944" s="1" t="str">
        <f aca="false">Report!E1465</f>
        <v>CB COMERCIO E DISTRIBUIDORA DE ALIMENTOS</v>
      </c>
      <c r="C944" s="16" t="n">
        <f aca="false">Report!U1465</f>
        <v>676.98</v>
      </c>
      <c r="D944" s="1" t="str">
        <f aca="false">Report!X1465</f>
        <v>NF 854967 ELLEN</v>
      </c>
    </row>
    <row r="945" customFormat="false" ht="12.75" hidden="false" customHeight="true" outlineLevel="0" collapsed="false">
      <c r="A945" s="15" t="n">
        <f aca="false">Report!C1466</f>
        <v>46251</v>
      </c>
      <c r="B945" s="1" t="str">
        <f aca="false">Report!E1466</f>
        <v>BRASIL NORTE BEBIDAS S/A</v>
      </c>
      <c r="C945" s="16" t="n">
        <f aca="false">Report!U1466</f>
        <v>114.61</v>
      </c>
      <c r="D945" s="1" t="str">
        <f aca="false">Report!X1466</f>
        <v>NF 1210021 ELLEN</v>
      </c>
    </row>
    <row r="946" customFormat="false" ht="12.75" hidden="false" customHeight="true" outlineLevel="0" collapsed="false">
      <c r="A946" s="15" t="n">
        <f aca="false">Report!C1467</f>
        <v>46251</v>
      </c>
      <c r="B946" s="1" t="str">
        <f aca="false">Report!E1467</f>
        <v>FENNIX BRASIL DISTRIBUIDORA DE PRODUTOS</v>
      </c>
      <c r="C946" s="16" t="n">
        <f aca="false">Report!U1467</f>
        <v>416.64</v>
      </c>
      <c r="D946" s="1" t="str">
        <f aca="false">Report!X1467</f>
        <v>NF 315892 ELLEN</v>
      </c>
    </row>
    <row r="947" customFormat="false" ht="12.75" hidden="false" customHeight="true" outlineLevel="0" collapsed="false">
      <c r="A947" s="15" t="n">
        <f aca="false">Report!C1468</f>
        <v>46251</v>
      </c>
      <c r="B947" s="1" t="str">
        <f aca="false">Report!E1468</f>
        <v>CRBS S/A</v>
      </c>
      <c r="C947" s="16" t="n">
        <f aca="false">Report!U1468</f>
        <v>2448.61</v>
      </c>
      <c r="D947" s="1" t="str">
        <f aca="false">Report!X1468</f>
        <v>NF 940437 ELLEN</v>
      </c>
    </row>
    <row r="948" customFormat="false" ht="12.75" hidden="false" customHeight="true" outlineLevel="0" collapsed="false">
      <c r="A948" s="15" t="n">
        <f aca="false">Report!C1469</f>
        <v>46251</v>
      </c>
      <c r="B948" s="1" t="str">
        <f aca="false">Report!E1469</f>
        <v>OCIDENTAL COMERCIO DE FRIOS LTDA</v>
      </c>
      <c r="C948" s="16" t="n">
        <f aca="false">Report!U1469</f>
        <v>364.47</v>
      </c>
      <c r="D948" s="1" t="str">
        <f aca="false">Report!X1469</f>
        <v>NF 1257279 ELLEN</v>
      </c>
    </row>
    <row r="949" customFormat="false" ht="12.75" hidden="false" customHeight="true" outlineLevel="0" collapsed="false">
      <c r="A949" s="15" t="n">
        <f aca="false">Report!C1470</f>
        <v>46251</v>
      </c>
      <c r="B949" s="1" t="str">
        <f aca="false">Report!E1470</f>
        <v>T. M. L. DA SILVA LTDA</v>
      </c>
      <c r="C949" s="16" t="n">
        <f aca="false">Report!U1470</f>
        <v>284.93</v>
      </c>
      <c r="D949" s="1" t="str">
        <f aca="false">Report!X1470</f>
        <v>NF 15234 ELLEN</v>
      </c>
    </row>
    <row r="950" customFormat="false" ht="12.75" hidden="false" customHeight="true" outlineLevel="0" collapsed="false">
      <c r="A950" s="15" t="n">
        <f aca="false">Report!C1471</f>
        <v>46251</v>
      </c>
      <c r="B950" s="1" t="str">
        <f aca="false">Report!E1471</f>
        <v>LIMA E BARANDA COMERCIO DE PRODUTOS REGI</v>
      </c>
      <c r="C950" s="16" t="n">
        <f aca="false">Report!U1471</f>
        <v>138</v>
      </c>
      <c r="D950" s="1" t="str">
        <f aca="false">Report!X1471</f>
        <v>NF 31847 ELLEN</v>
      </c>
    </row>
    <row r="951" customFormat="false" ht="12.75" hidden="false" customHeight="true" outlineLevel="0" collapsed="false">
      <c r="A951" s="15" t="n">
        <f aca="false">Report!C1472</f>
        <v>46251</v>
      </c>
      <c r="B951" s="1" t="str">
        <f aca="false">Report!E1472</f>
        <v>CRBS S/A</v>
      </c>
      <c r="C951" s="16" t="n">
        <f aca="false">Report!U1472</f>
        <v>1125.94</v>
      </c>
      <c r="D951" s="1" t="str">
        <f aca="false">Report!X1472</f>
        <v>NF 948218 ELLEN</v>
      </c>
    </row>
    <row r="952" customFormat="false" ht="12.75" hidden="false" customHeight="true" outlineLevel="0" collapsed="false">
      <c r="A952" s="15" t="n">
        <f aca="false">Report!C1473</f>
        <v>46251</v>
      </c>
      <c r="B952" s="1" t="str">
        <f aca="false">Report!E1473</f>
        <v>FEMAR IND E COM DE BEBIDAS LTDA</v>
      </c>
      <c r="C952" s="16" t="n">
        <f aca="false">Report!U1473</f>
        <v>304.02</v>
      </c>
      <c r="D952" s="1" t="str">
        <f aca="false">Report!X1473</f>
        <v>NF 55971 ELLEN</v>
      </c>
    </row>
    <row r="953" customFormat="false" ht="12.75" hidden="false" customHeight="true" outlineLevel="0" collapsed="false">
      <c r="A953" s="15" t="n">
        <f aca="false">Report!C1474</f>
        <v>46251</v>
      </c>
      <c r="B953" s="1" t="str">
        <f aca="false">Report!E1474</f>
        <v>NOVA FRIOS COMERCIO ATACADISTA DE LATICINIOS LTDA</v>
      </c>
      <c r="C953" s="16" t="n">
        <f aca="false">Report!U1474</f>
        <v>279.65</v>
      </c>
      <c r="D953" s="1" t="str">
        <f aca="false">Report!X1474</f>
        <v>NF 4340 ELLEN</v>
      </c>
    </row>
    <row r="954" customFormat="false" ht="12.75" hidden="false" customHeight="true" outlineLevel="0" collapsed="false">
      <c r="A954" s="15" t="n">
        <f aca="false">Report!C1475</f>
        <v>46251</v>
      </c>
      <c r="B954" s="1" t="str">
        <f aca="false">Report!E1475</f>
        <v>PANIFICADORA E CONFEITARIA REAL MADRI LTDA</v>
      </c>
      <c r="C954" s="16" t="n">
        <f aca="false">Report!U1475</f>
        <v>317.18</v>
      </c>
      <c r="D954" s="1" t="str">
        <f aca="false">Report!X1475</f>
        <v>NF 760 ELLEN</v>
      </c>
    </row>
    <row r="955" customFormat="false" ht="12.75" hidden="false" customHeight="true" outlineLevel="0" collapsed="false">
      <c r="A955" s="15" t="n">
        <f aca="false">Report!C1476</f>
        <v>46251</v>
      </c>
      <c r="B955" s="1" t="str">
        <f aca="false">Report!E1476</f>
        <v>J W N DOS SANTOS</v>
      </c>
      <c r="C955" s="16" t="n">
        <f aca="false">Report!U1476</f>
        <v>183</v>
      </c>
      <c r="D955" s="1" t="str">
        <f aca="false">Report!X1476</f>
        <v>NF 401 - ELLEN</v>
      </c>
    </row>
    <row r="956" customFormat="false" ht="12.75" hidden="false" customHeight="true" outlineLevel="0" collapsed="false">
      <c r="A956" s="15" t="n">
        <f aca="false">Report!C1477</f>
        <v>46251</v>
      </c>
      <c r="B956" s="1" t="str">
        <f aca="false">Report!E1477</f>
        <v>NEYLIANE S DE OLIVEIRA &amp; CIA LTDA</v>
      </c>
      <c r="C956" s="16" t="n">
        <f aca="false">Report!U1477</f>
        <v>225</v>
      </c>
      <c r="D956" s="1" t="str">
        <f aca="false">Report!X1477</f>
        <v>COMPRAS - 15L DE ACAI - PG NO P 17/8/26 - ELLEN</v>
      </c>
    </row>
    <row r="957" customFormat="false" ht="12.75" hidden="false" customHeight="true" outlineLevel="0" collapsed="false">
      <c r="A957" s="15" t="n">
        <f aca="false">Report!C1478</f>
        <v>46251</v>
      </c>
      <c r="B957" s="1" t="str">
        <f aca="false">Report!E1478</f>
        <v>H L M PADARIA E CONFEITARIA LTDA</v>
      </c>
      <c r="C957" s="16" t="n">
        <f aca="false">Report!U1478</f>
        <v>140</v>
      </c>
      <c r="D957" s="1" t="str">
        <f aca="false">Report!X1478</f>
        <v>NF 181 COMPRAS-BOLO PG NO P 17/8/26 ELLEN</v>
      </c>
    </row>
    <row r="958" customFormat="false" ht="12.75" hidden="false" customHeight="true" outlineLevel="0" collapsed="false">
      <c r="A958" s="15" t="n">
        <f aca="false">Report!C1481</f>
        <v>46252</v>
      </c>
      <c r="B958" s="1" t="str">
        <f aca="false">Report!E1481</f>
        <v>ATACADAO S.A.</v>
      </c>
      <c r="C958" s="16" t="n">
        <f aca="false">Report!U1481</f>
        <v>479.64</v>
      </c>
      <c r="D958" s="1" t="str">
        <f aca="false">Report!X1481</f>
        <v>NF 1905833 ELLEN</v>
      </c>
    </row>
    <row r="959" customFormat="false" ht="12.75" hidden="false" customHeight="true" outlineLevel="0" collapsed="false">
      <c r="A959" s="15" t="n">
        <f aca="false">Report!C1483</f>
        <v>46252</v>
      </c>
      <c r="B959" s="1" t="str">
        <f aca="false">Report!E1483</f>
        <v>NEYLIANE S DE OLIVEIRA &amp; CIA LTDA</v>
      </c>
      <c r="C959" s="16" t="n">
        <f aca="false">Report!U1483</f>
        <v>200</v>
      </c>
      <c r="D959" s="1" t="str">
        <f aca="false">Report!X1483</f>
        <v>FEIRA-PACOVA/LIMAO-PG P/ CNPJ:67144863/001-03-ELLEN</v>
      </c>
    </row>
    <row r="960" customFormat="false" ht="12.75" hidden="false" customHeight="true" outlineLevel="0" collapsed="false">
      <c r="A960" s="15" t="n">
        <f aca="false">Report!C1484</f>
        <v>46252</v>
      </c>
      <c r="B960" s="1" t="str">
        <f aca="false">Report!E1484</f>
        <v>NEYLIANE S DE OLIVEIRA &amp; CIA LTDA</v>
      </c>
      <c r="C960" s="16" t="n">
        <f aca="false">Report!U1484</f>
        <v>1404</v>
      </c>
      <c r="D960" s="1" t="str">
        <f aca="false">Report!X1484</f>
        <v>FEIRA - PG P/ C6-BANK/RENATO - ELLEN</v>
      </c>
    </row>
    <row r="961" customFormat="false" ht="12.75" hidden="false" customHeight="true" outlineLevel="0" collapsed="false">
      <c r="A961" s="15" t="n">
        <f aca="false">Report!C1485</f>
        <v>46252</v>
      </c>
      <c r="B961" s="1" t="str">
        <f aca="false">Report!E1485</f>
        <v>FEIRA</v>
      </c>
      <c r="C961" s="16" t="n">
        <f aca="false">Report!U1485</f>
        <v>190</v>
      </c>
      <c r="D961" s="1" t="str">
        <f aca="false">Report!X1485</f>
        <v>FEIRA-PG P/ C6-BANK-RENATO (MAÇA) - ELLEN</v>
      </c>
    </row>
    <row r="962" customFormat="false" ht="12.75" hidden="false" customHeight="true" outlineLevel="0" collapsed="false">
      <c r="A962" s="15" t="n">
        <f aca="false">Report!C1488</f>
        <v>46253</v>
      </c>
      <c r="B962" s="1" t="str">
        <f aca="false">Report!E1488</f>
        <v>SEM FORNECEDOR</v>
      </c>
      <c r="C962" s="16" t="n">
        <f aca="false">Report!U1488</f>
        <v>30</v>
      </c>
      <c r="D962" s="1" t="str">
        <f aca="false">Report!X1488</f>
        <v>rest pg de sexta-feira ceara da verdura</v>
      </c>
    </row>
    <row r="963" customFormat="false" ht="12.75" hidden="false" customHeight="true" outlineLevel="0" collapsed="false">
      <c r="A963" s="15" t="n">
        <f aca="false">Report!C1489</f>
        <v>46253</v>
      </c>
      <c r="B963" s="1" t="str">
        <f aca="false">Report!E1489</f>
        <v>SB COMERCIO LTDA</v>
      </c>
      <c r="C963" s="16" t="n">
        <f aca="false">Report!U1489</f>
        <v>1504.06</v>
      </c>
      <c r="D963" s="1" t="str">
        <f aca="false">Report!X1489</f>
        <v>NF 1962669 ELLEN</v>
      </c>
    </row>
    <row r="964" customFormat="false" ht="12.75" hidden="false" customHeight="true" outlineLevel="0" collapsed="false">
      <c r="A964" s="15" t="n">
        <f aca="false">Report!C1490</f>
        <v>46253</v>
      </c>
      <c r="B964" s="1" t="str">
        <f aca="false">Report!E1490</f>
        <v>BONNA VITTA INDUSTRIA E COMERCIO LTDA.</v>
      </c>
      <c r="C964" s="16" t="n">
        <f aca="false">Report!U1490</f>
        <v>109.51</v>
      </c>
      <c r="D964" s="1" t="str">
        <f aca="false">Report!X1490</f>
        <v>NF 1625 ELLEN</v>
      </c>
    </row>
    <row r="965" customFormat="false" ht="12.75" hidden="false" customHeight="true" outlineLevel="0" collapsed="false">
      <c r="A965" s="15" t="n">
        <f aca="false">Report!C1491</f>
        <v>46253</v>
      </c>
      <c r="B965" s="1" t="str">
        <f aca="false">Report!E1491</f>
        <v>BRF S A</v>
      </c>
      <c r="C965" s="16" t="n">
        <f aca="false">Report!U1491</f>
        <v>1190.19</v>
      </c>
      <c r="D965" s="1" t="str">
        <f aca="false">Report!X1491</f>
        <v>NF 1614426 ELLEN</v>
      </c>
    </row>
    <row r="966" customFormat="false" ht="12.75" hidden="false" customHeight="true" outlineLevel="0" collapsed="false">
      <c r="A966" s="15" t="n">
        <f aca="false">Report!C1492</f>
        <v>46253</v>
      </c>
      <c r="B966" s="1" t="str">
        <f aca="false">Report!E1492</f>
        <v>BONNA VITTA INDUSTRIA E COMERCIO LTDA.</v>
      </c>
      <c r="C966" s="16" t="n">
        <f aca="false">Report!U1492</f>
        <v>491.46</v>
      </c>
      <c r="D966" s="1" t="str">
        <f aca="false">Report!X1492</f>
        <v>NF 2658 ELLEN</v>
      </c>
    </row>
    <row r="967" customFormat="false" ht="12.75" hidden="false" customHeight="true" outlineLevel="0" collapsed="false">
      <c r="A967" s="15" t="n">
        <f aca="false">Report!C1493</f>
        <v>46253</v>
      </c>
      <c r="B967" s="1" t="str">
        <f aca="false">Report!E1493</f>
        <v>BRF S A</v>
      </c>
      <c r="C967" s="16" t="n">
        <f aca="false">Report!U1493</f>
        <v>1275.54</v>
      </c>
      <c r="D967" s="1" t="str">
        <f aca="false">Report!X1493</f>
        <v>NF 1616567 ELLEN</v>
      </c>
    </row>
    <row r="968" customFormat="false" ht="12.75" hidden="false" customHeight="true" outlineLevel="0" collapsed="false">
      <c r="A968" s="15" t="n">
        <f aca="false">Report!C1494</f>
        <v>46253</v>
      </c>
      <c r="B968" s="1" t="str">
        <f aca="false">Report!E1494</f>
        <v>ADRIANA DISTRIBUIDORA DE PRODUTOS ALIMEN</v>
      </c>
      <c r="C968" s="16" t="n">
        <f aca="false">Report!U1494</f>
        <v>349</v>
      </c>
      <c r="D968" s="1" t="str">
        <f aca="false">Report!X1494</f>
        <v>NF 889827 ELLEN</v>
      </c>
    </row>
    <row r="969" customFormat="false" ht="12.75" hidden="false" customHeight="true" outlineLevel="0" collapsed="false">
      <c r="A969" s="15" t="n">
        <f aca="false">Report!C1495</f>
        <v>46253</v>
      </c>
      <c r="B969" s="1" t="str">
        <f aca="false">Report!E1495</f>
        <v>ADRIANO FEITOSA OLIVEIRA LTDA</v>
      </c>
      <c r="C969" s="16" t="n">
        <f aca="false">Report!U1495</f>
        <v>899.5</v>
      </c>
      <c r="D969" s="1" t="str">
        <f aca="false">Report!X1495</f>
        <v>NF 360 ELLEN</v>
      </c>
    </row>
    <row r="970" customFormat="false" ht="12.75" hidden="false" customHeight="true" outlineLevel="0" collapsed="false">
      <c r="A970" s="15" t="n">
        <f aca="false">Report!C1496</f>
        <v>46253</v>
      </c>
      <c r="B970" s="1" t="str">
        <f aca="false">Report!E1496</f>
        <v>NEYLIANE S DE OLIVEIRA &amp; CIA LTDA</v>
      </c>
      <c r="C970" s="16" t="n">
        <f aca="false">Report!U1496</f>
        <v>225</v>
      </c>
      <c r="D970" s="1" t="str">
        <f aca="false">Report!X1496</f>
        <v>COMPRAS - 15L DE AÇAI- PG NO P 19/8/26 - ELLEN</v>
      </c>
    </row>
    <row r="971" customFormat="false" ht="12.75" hidden="false" customHeight="true" outlineLevel="0" collapsed="false">
      <c r="A971" s="15" t="n">
        <f aca="false">Report!C1497</f>
        <v>46254</v>
      </c>
      <c r="B971" s="1" t="str">
        <f aca="false">Report!E1497</f>
        <v>SEM FORNECEDOR</v>
      </c>
      <c r="C971" s="16" t="n">
        <f aca="false">Report!U1497</f>
        <v>72</v>
      </c>
      <c r="D971" s="1" t="str">
        <f aca="false">Report!X1497</f>
        <v>recibo-compras 4 cxs brigadeiro-jose castro</v>
      </c>
    </row>
    <row r="972" customFormat="false" ht="12.75" hidden="false" customHeight="true" outlineLevel="0" collapsed="false">
      <c r="A972" s="15" t="n">
        <f aca="false">Report!C1499</f>
        <v>46254</v>
      </c>
      <c r="B972" s="1" t="str">
        <f aca="false">Report!E1499</f>
        <v>RISADINHA LTDA</v>
      </c>
      <c r="C972" s="16" t="n">
        <f aca="false">Report!U1499</f>
        <v>381</v>
      </c>
      <c r="D972" s="1" t="str">
        <f aca="false">Report!X1499</f>
        <v>NF 664184 ELLEN</v>
      </c>
    </row>
    <row r="973" customFormat="false" ht="12.75" hidden="false" customHeight="true" outlineLevel="0" collapsed="false">
      <c r="A973" s="15" t="n">
        <f aca="false">Report!C1501</f>
        <v>46254</v>
      </c>
      <c r="B973" s="1" t="str">
        <f aca="false">Report!E1501</f>
        <v>PRIME PET DISTRIBUIDORA LTDA</v>
      </c>
      <c r="C973" s="16" t="n">
        <f aca="false">Report!U1501</f>
        <v>446.28</v>
      </c>
      <c r="D973" s="1" t="str">
        <f aca="false">Report!X1501</f>
        <v>NF 11173 ELLEN</v>
      </c>
    </row>
    <row r="974" customFormat="false" ht="12.75" hidden="false" customHeight="true" outlineLevel="0" collapsed="false">
      <c r="A974" s="15" t="n">
        <f aca="false">Report!C1502</f>
        <v>46254</v>
      </c>
      <c r="B974" s="1" t="str">
        <f aca="false">Report!E1502</f>
        <v>J G COMERCIO DE PRODUTOS ALIMENTICIOS LTDA</v>
      </c>
      <c r="C974" s="16" t="n">
        <f aca="false">Report!U1502</f>
        <v>628.2</v>
      </c>
      <c r="D974" s="1" t="str">
        <f aca="false">Report!X1502</f>
        <v>NF 396443 ELLEN</v>
      </c>
    </row>
    <row r="975" customFormat="false" ht="12.75" hidden="false" customHeight="true" outlineLevel="0" collapsed="false">
      <c r="A975" s="15" t="n">
        <f aca="false">Report!C1503</f>
        <v>46254</v>
      </c>
      <c r="B975" s="1" t="str">
        <f aca="false">Report!E1503</f>
        <v>EDMARA COMERCIO DE HIGIENE PESSOAL LTDA</v>
      </c>
      <c r="C975" s="16" t="n">
        <f aca="false">Report!U1503</f>
        <v>382.62</v>
      </c>
      <c r="D975" s="1" t="str">
        <f aca="false">Report!X1503</f>
        <v>NF 8582 ELLEN</v>
      </c>
    </row>
    <row r="976" customFormat="false" ht="12.75" hidden="false" customHeight="true" outlineLevel="0" collapsed="false">
      <c r="A976" s="15" t="n">
        <f aca="false">Report!C1506</f>
        <v>46254</v>
      </c>
      <c r="B976" s="1" t="str">
        <f aca="false">Report!E1506</f>
        <v>REAL BEBIDAS DA AMAZONIA LTDA</v>
      </c>
      <c r="C976" s="16" t="n">
        <f aca="false">Report!U1506</f>
        <v>149</v>
      </c>
      <c r="D976" s="1" t="str">
        <f aca="false">Report!X1506</f>
        <v>NF 321794 ELLEN</v>
      </c>
    </row>
    <row r="977" customFormat="false" ht="12.75" hidden="false" customHeight="true" outlineLevel="0" collapsed="false">
      <c r="A977" s="15" t="n">
        <f aca="false">Report!C1507</f>
        <v>46254</v>
      </c>
      <c r="B977" s="1" t="str">
        <f aca="false">Report!E1507</f>
        <v>H. L. DO NASCIMENTO</v>
      </c>
      <c r="C977" s="16" t="n">
        <f aca="false">Report!U1507</f>
        <v>597.4</v>
      </c>
      <c r="D977" s="1" t="str">
        <f aca="false">Report!X1507</f>
        <v>NF 5971 ELLEN</v>
      </c>
    </row>
    <row r="978" customFormat="false" ht="12.75" hidden="false" customHeight="true" outlineLevel="0" collapsed="false">
      <c r="A978" s="15" t="n">
        <f aca="false">Report!C1509</f>
        <v>46254</v>
      </c>
      <c r="B978" s="1" t="str">
        <f aca="false">Report!E1509</f>
        <v>ADICSO FABIAN GONZALEZ MONTILLA 70302186</v>
      </c>
      <c r="C978" s="16" t="n">
        <f aca="false">Report!U1509</f>
        <v>204</v>
      </c>
      <c r="D978" s="1" t="str">
        <f aca="false">Report!X1509</f>
        <v>NF 605 ELLEN</v>
      </c>
    </row>
    <row r="979" customFormat="false" ht="12.75" hidden="false" customHeight="true" outlineLevel="0" collapsed="false">
      <c r="A979" s="15" t="n">
        <f aca="false">Report!C1519</f>
        <v>46255</v>
      </c>
      <c r="B979" s="1" t="str">
        <f aca="false">Report!E1519</f>
        <v>PRIME PET DISTRIBUIDORA LTDA</v>
      </c>
      <c r="C979" s="16" t="n">
        <f aca="false">Report!U1519</f>
        <v>1361.81</v>
      </c>
      <c r="D979" s="1" t="str">
        <f aca="false">Report!X1519</f>
        <v>NF 10860 ELLEN</v>
      </c>
    </row>
    <row r="980" customFormat="false" ht="12.75" hidden="false" customHeight="true" outlineLevel="0" collapsed="false">
      <c r="A980" s="15" t="n">
        <f aca="false">Report!C1520</f>
        <v>46255</v>
      </c>
      <c r="B980" s="1" t="str">
        <f aca="false">Report!E1520</f>
        <v>MIKITOS IND.COM.DE GEN. ALIM. DO AM. LTD</v>
      </c>
      <c r="C980" s="16" t="n">
        <f aca="false">Report!U1520</f>
        <v>690</v>
      </c>
      <c r="D980" s="1" t="str">
        <f aca="false">Report!X1520</f>
        <v>NF 294640 ELLEN</v>
      </c>
    </row>
    <row r="981" customFormat="false" ht="12.75" hidden="false" customHeight="true" outlineLevel="0" collapsed="false">
      <c r="A981" s="15" t="n">
        <f aca="false">Report!C1521</f>
        <v>46255</v>
      </c>
      <c r="B981" s="1" t="str">
        <f aca="false">Report!E1521</f>
        <v>PANIFICADORA E CONFEITARIA REAL MADRI LTDA</v>
      </c>
      <c r="C981" s="16" t="n">
        <f aca="false">Report!U1521</f>
        <v>237.74</v>
      </c>
      <c r="D981" s="1" t="str">
        <f aca="false">Report!X1521</f>
        <v>NF 767 ELLEN</v>
      </c>
    </row>
    <row r="982" customFormat="false" ht="12.75" hidden="false" customHeight="true" outlineLevel="0" collapsed="false">
      <c r="A982" s="15" t="n">
        <f aca="false">Report!C1522</f>
        <v>46255</v>
      </c>
      <c r="B982" s="1" t="str">
        <f aca="false">Report!E1522</f>
        <v>BRASIL NORTE BEBIDAS S/A</v>
      </c>
      <c r="C982" s="16" t="n">
        <f aca="false">Report!U1522</f>
        <v>540.41</v>
      </c>
      <c r="D982" s="1" t="str">
        <f aca="false">Report!X1522</f>
        <v>NF 1237147 ELLEN</v>
      </c>
    </row>
    <row r="983" customFormat="false" ht="12.75" hidden="false" customHeight="true" outlineLevel="0" collapsed="false">
      <c r="A983" s="15" t="n">
        <f aca="false">Report!C1523</f>
        <v>46255</v>
      </c>
      <c r="B983" s="1" t="str">
        <f aca="false">Report!E1523</f>
        <v>BRASIL NORTE BEBIDAS S/A</v>
      </c>
      <c r="C983" s="16" t="n">
        <f aca="false">Report!U1523</f>
        <v>3289.2</v>
      </c>
      <c r="D983" s="1" t="str">
        <f aca="false">Report!X1523</f>
        <v>NF 1973888 ELLEN</v>
      </c>
    </row>
    <row r="984" customFormat="false" ht="12.75" hidden="false" customHeight="true" outlineLevel="0" collapsed="false">
      <c r="A984" s="15" t="n">
        <f aca="false">Report!C1524</f>
        <v>46255</v>
      </c>
      <c r="B984" s="1" t="str">
        <f aca="false">Report!E1524</f>
        <v>BRASIL NORTE BEBIDAS S/A</v>
      </c>
      <c r="C984" s="16" t="n">
        <f aca="false">Report!U1524</f>
        <v>201.65</v>
      </c>
      <c r="D984" s="1" t="str">
        <f aca="false">Report!X1524</f>
        <v>NF 1236446 ELLEN</v>
      </c>
    </row>
    <row r="985" customFormat="false" ht="12.75" hidden="false" customHeight="true" outlineLevel="0" collapsed="false">
      <c r="A985" s="15" t="n">
        <f aca="false">Report!C1525</f>
        <v>46255</v>
      </c>
      <c r="B985" s="1" t="str">
        <f aca="false">Report!E1525</f>
        <v>FALCAO INDUSTRIA DE ALIMENTOS LTDA</v>
      </c>
      <c r="C985" s="16" t="n">
        <f aca="false">Report!U1525</f>
        <v>1023.97</v>
      </c>
      <c r="D985" s="1" t="str">
        <f aca="false">Report!X1525</f>
        <v>NF 32318 ELLEN</v>
      </c>
    </row>
    <row r="986" customFormat="false" ht="12.75" hidden="false" customHeight="true" outlineLevel="0" collapsed="false">
      <c r="A986" s="15" t="n">
        <f aca="false">Report!C1526</f>
        <v>46255</v>
      </c>
      <c r="B986" s="1" t="str">
        <f aca="false">Report!E1526</f>
        <v>SOUZA CRUZ LTDA.</v>
      </c>
      <c r="C986" s="16" t="n">
        <f aca="false">Report!U1526</f>
        <v>4470.03</v>
      </c>
      <c r="D986" s="1" t="str">
        <f aca="false">Report!X1526</f>
        <v>NF 569335 ELLEN</v>
      </c>
    </row>
    <row r="987" customFormat="false" ht="12.75" hidden="false" customHeight="true" outlineLevel="0" collapsed="false">
      <c r="A987" s="15" t="n">
        <f aca="false">Report!C1527</f>
        <v>46255</v>
      </c>
      <c r="B987" s="1" t="str">
        <f aca="false">Report!E1527</f>
        <v>LIMA E BARANDA COMERCIO DE PRODUTOS REGI</v>
      </c>
      <c r="C987" s="16" t="n">
        <f aca="false">Report!U1527</f>
        <v>195</v>
      </c>
      <c r="D987" s="1" t="str">
        <f aca="false">Report!X1527</f>
        <v>NF 31936 ELLEN</v>
      </c>
    </row>
    <row r="988" customFormat="false" ht="12.75" hidden="false" customHeight="true" outlineLevel="0" collapsed="false">
      <c r="A988" s="15" t="n">
        <f aca="false">Report!C1528</f>
        <v>46255</v>
      </c>
      <c r="B988" s="1" t="str">
        <f aca="false">Report!E1528</f>
        <v>D DE J SANTOS LTDA</v>
      </c>
      <c r="C988" s="16" t="n">
        <f aca="false">Report!U1528</f>
        <v>1045</v>
      </c>
      <c r="D988" s="1" t="str">
        <f aca="false">Report!X1528</f>
        <v>NF 269 ELLEN</v>
      </c>
    </row>
    <row r="989" customFormat="false" ht="12.75" hidden="false" customHeight="true" outlineLevel="0" collapsed="false">
      <c r="A989" s="15" t="n">
        <f aca="false">Report!C1529</f>
        <v>46255</v>
      </c>
      <c r="B989" s="1" t="str">
        <f aca="false">Report!E1529</f>
        <v>DISTRIBUIDORA LOPES LTDA</v>
      </c>
      <c r="C989" s="16" t="n">
        <f aca="false">Report!U1529</f>
        <v>877.23</v>
      </c>
      <c r="D989" s="1" t="str">
        <f aca="false">Report!X1529</f>
        <v>NF 1711525 ELLEN</v>
      </c>
    </row>
    <row r="990" customFormat="false" ht="12.75" hidden="false" customHeight="true" outlineLevel="0" collapsed="false">
      <c r="A990" s="15" t="n">
        <f aca="false">Report!C1530</f>
        <v>46255</v>
      </c>
      <c r="B990" s="1" t="str">
        <f aca="false">Report!E1530</f>
        <v>NORTELAC DISTRIBUIDORA DE FRIOS LTDA</v>
      </c>
      <c r="C990" s="16" t="n">
        <f aca="false">Report!U1530</f>
        <v>460</v>
      </c>
      <c r="D990" s="1" t="str">
        <f aca="false">Report!X1530</f>
        <v>NF 46106 ELLEN</v>
      </c>
    </row>
    <row r="991" customFormat="false" ht="12.75" hidden="false" customHeight="true" outlineLevel="0" collapsed="false">
      <c r="A991" s="15" t="n">
        <f aca="false">Report!C1531</f>
        <v>46255</v>
      </c>
      <c r="B991" s="1" t="str">
        <f aca="false">Report!E1531</f>
        <v>FRUTAL INDUSTRIA E COMERCIO LTDA</v>
      </c>
      <c r="C991" s="16" t="n">
        <f aca="false">Report!U1531</f>
        <v>571.73</v>
      </c>
      <c r="D991" s="1" t="str">
        <f aca="false">Report!X1531</f>
        <v>NF 228832 ELLEN</v>
      </c>
    </row>
    <row r="992" customFormat="false" ht="12.75" hidden="false" customHeight="true" outlineLevel="0" collapsed="false">
      <c r="A992" s="15" t="n">
        <f aca="false">Report!C1532</f>
        <v>46255</v>
      </c>
      <c r="B992" s="1" t="str">
        <f aca="false">Report!E1532</f>
        <v>JAB COMERCIO DE PRODUTOS ALIMENTICIOS LT</v>
      </c>
      <c r="C992" s="16" t="n">
        <f aca="false">Report!U1532</f>
        <v>142</v>
      </c>
      <c r="D992" s="1" t="str">
        <f aca="false">Report!X1532</f>
        <v>NF 3728 ELLEN</v>
      </c>
    </row>
    <row r="993" customFormat="false" ht="12.75" hidden="false" customHeight="true" outlineLevel="0" collapsed="false">
      <c r="A993" s="15" t="n">
        <f aca="false">Report!C1534</f>
        <v>46255</v>
      </c>
      <c r="B993" s="1" t="str">
        <f aca="false">Report!E1534</f>
        <v>NEYLIANE S DE OLIVEIRA &amp; CIA LTDA</v>
      </c>
      <c r="C993" s="16" t="n">
        <f aca="false">Report!U1534</f>
        <v>300</v>
      </c>
      <c r="D993" s="1" t="str">
        <f aca="false">Report!X1534</f>
        <v>COMPRAS - 20L DE AÇAI - PG NO P 21/8/26- ELLEN</v>
      </c>
    </row>
    <row r="994" customFormat="false" ht="12.75" hidden="false" customHeight="true" outlineLevel="0" collapsed="false">
      <c r="A994" s="15" t="n">
        <f aca="false">Report!C1535</f>
        <v>46255</v>
      </c>
      <c r="B994" s="1" t="str">
        <f aca="false">Report!E1535</f>
        <v>NEYLIANE S DE OLIVEIRA &amp; CIA LTDA</v>
      </c>
      <c r="C994" s="16" t="n">
        <f aca="false">Report!U1535</f>
        <v>200</v>
      </c>
      <c r="D994" s="1" t="str">
        <f aca="false">Report!X1535</f>
        <v>COMPRAS-PACOVA/LIMAO-PG P/ CNPJ:67144863/0001-03-ELLEN</v>
      </c>
    </row>
    <row r="995" customFormat="false" ht="12.75" hidden="false" customHeight="true" outlineLevel="0" collapsed="false">
      <c r="A995" s="15" t="n">
        <f aca="false">Report!C1536</f>
        <v>46255</v>
      </c>
      <c r="B995" s="1" t="str">
        <f aca="false">Report!E1536</f>
        <v>H L M PADARIA E CONFEITARIA LTDA</v>
      </c>
      <c r="C995" s="16" t="n">
        <f aca="false">Report!U1536</f>
        <v>200</v>
      </c>
      <c r="D995" s="1" t="str">
        <f aca="false">Report!X1536</f>
        <v>NF 189 COMPRAS-BOLO PG NO P 21/8/26 ELLEN</v>
      </c>
    </row>
    <row r="996" customFormat="false" ht="12.75" hidden="false" customHeight="true" outlineLevel="0" collapsed="false">
      <c r="A996" s="15" t="n">
        <f aca="false">Report!C1540</f>
        <v>46256</v>
      </c>
      <c r="B996" s="1" t="str">
        <f aca="false">Report!E1540</f>
        <v>FUNNY PET DISTRIBUIDORA DE ALIMENTOS PAR</v>
      </c>
      <c r="C996" s="16" t="n">
        <f aca="false">Report!U1540</f>
        <v>1501.38</v>
      </c>
      <c r="D996" s="1" t="str">
        <f aca="false">Report!X1540</f>
        <v>NF 21189 ELLEN</v>
      </c>
    </row>
    <row r="997" customFormat="false" ht="12.75" hidden="false" customHeight="true" outlineLevel="0" collapsed="false">
      <c r="A997" s="15" t="n">
        <f aca="false">Report!C1541</f>
        <v>46256</v>
      </c>
      <c r="B997" s="1" t="str">
        <f aca="false">Report!E1541</f>
        <v>OPPORTUNITY ALIMENTOS PARA ANIMAIS LTDA</v>
      </c>
      <c r="C997" s="16" t="n">
        <f aca="false">Report!U1541</f>
        <v>591.07</v>
      </c>
      <c r="D997" s="1" t="str">
        <f aca="false">Report!X1541</f>
        <v>NF 34738 ELLEN</v>
      </c>
    </row>
    <row r="998" customFormat="false" ht="12.75" hidden="false" customHeight="true" outlineLevel="0" collapsed="false">
      <c r="A998" s="15" t="n">
        <f aca="false">Report!C1542</f>
        <v>46256</v>
      </c>
      <c r="B998" s="1" t="str">
        <f aca="false">Report!E1542</f>
        <v>ADRIANA DISTRIBUIDORA DE PRODUTOS ALIMEN</v>
      </c>
      <c r="C998" s="16" t="n">
        <f aca="false">Report!U1542</f>
        <v>1006.03</v>
      </c>
      <c r="D998" s="1" t="str">
        <f aca="false">Report!X1542</f>
        <v>NF 886799 ELLEN</v>
      </c>
    </row>
    <row r="999" customFormat="false" ht="12.75" hidden="false" customHeight="true" outlineLevel="0" collapsed="false">
      <c r="A999" s="15" t="n">
        <f aca="false">Report!C1543</f>
        <v>46256</v>
      </c>
      <c r="B999" s="1" t="str">
        <f aca="false">Report!E1543</f>
        <v>BRAGA TABACARIA EIRELI ME</v>
      </c>
      <c r="C999" s="16" t="n">
        <f aca="false">Report!U1543</f>
        <v>1563.4</v>
      </c>
      <c r="D999" s="1" t="str">
        <f aca="false">Report!X1543</f>
        <v>NF 19579 ELLEN</v>
      </c>
    </row>
    <row r="1000" customFormat="false" ht="12.75" hidden="false" customHeight="true" outlineLevel="0" collapsed="false">
      <c r="A1000" s="15" t="n">
        <f aca="false">Report!C1544</f>
        <v>46256</v>
      </c>
      <c r="B1000" s="1" t="str">
        <f aca="false">Report!E1544</f>
        <v>MARE DISTRIBUIDORA DE BEBIDAS E DE PRODUTOS ALIMENTICIOS LTDA</v>
      </c>
      <c r="C1000" s="16" t="n">
        <f aca="false">Report!U1544</f>
        <v>2852.4</v>
      </c>
      <c r="D1000" s="1" t="str">
        <f aca="false">Report!X1544</f>
        <v>NF 1414620 ELLEN</v>
      </c>
    </row>
    <row r="1001" customFormat="false" ht="12.75" hidden="false" customHeight="true" outlineLevel="0" collapsed="false">
      <c r="A1001" s="15" t="n">
        <f aca="false">Report!C1545</f>
        <v>46256</v>
      </c>
      <c r="B1001" s="1" t="str">
        <f aca="false">Report!E1545</f>
        <v>J G COMERCIO DE PRODUTOS ALIMENTICIOS LTDA</v>
      </c>
      <c r="C1001" s="16" t="n">
        <f aca="false">Report!U1545</f>
        <v>511.98</v>
      </c>
      <c r="D1001" s="1" t="str">
        <f aca="false">Report!X1545</f>
        <v>NF 398015 ELLEN</v>
      </c>
    </row>
    <row r="1002" customFormat="false" ht="12.75" hidden="false" customHeight="true" outlineLevel="0" collapsed="false">
      <c r="A1002" s="15" t="n">
        <f aca="false">Report!C1546</f>
        <v>46256</v>
      </c>
      <c r="B1002" s="1" t="str">
        <f aca="false">Report!E1546</f>
        <v>MAXFRI DISTRIUIDORA LTDA</v>
      </c>
      <c r="C1002" s="16" t="n">
        <f aca="false">Report!U1546</f>
        <v>3472.5</v>
      </c>
      <c r="D1002" s="1" t="str">
        <f aca="false">Report!X1546</f>
        <v>NF 15061 ELLEN</v>
      </c>
    </row>
    <row r="1003" customFormat="false" ht="12.75" hidden="false" customHeight="true" outlineLevel="0" collapsed="false">
      <c r="A1003" s="15" t="n">
        <f aca="false">Report!C1550</f>
        <v>46257</v>
      </c>
      <c r="B1003" s="1" t="str">
        <f aca="false">Report!E1550</f>
        <v>COMERCIO DE FRIOS MANAUS LTDA</v>
      </c>
      <c r="C1003" s="16" t="n">
        <f aca="false">Report!U1550</f>
        <v>3814.8</v>
      </c>
      <c r="D1003" s="1" t="str">
        <f aca="false">Report!X1550</f>
        <v>NF 174797 ELLEN</v>
      </c>
    </row>
    <row r="1004" customFormat="false" ht="12.75" hidden="false" customHeight="true" outlineLevel="0" collapsed="false">
      <c r="A1004" s="15" t="n">
        <f aca="false">Report!C1553</f>
        <v>46258</v>
      </c>
      <c r="B1004" s="1" t="str">
        <f aca="false">Report!E1553</f>
        <v>FENNIX BRASIL DISTRIBUIDORA DE PRODUTOS</v>
      </c>
      <c r="C1004" s="16" t="n">
        <f aca="false">Report!U1553</f>
        <v>416.64</v>
      </c>
      <c r="D1004" s="1" t="str">
        <f aca="false">Report!X1553</f>
        <v>NF 315892 ELLEN</v>
      </c>
    </row>
    <row r="1005" customFormat="false" ht="12.75" hidden="false" customHeight="true" outlineLevel="0" collapsed="false">
      <c r="A1005" s="15" t="n">
        <f aca="false">Report!C1554</f>
        <v>46258</v>
      </c>
      <c r="B1005" s="1" t="str">
        <f aca="false">Report!E1554</f>
        <v>ATACADAO S.A.</v>
      </c>
      <c r="C1005" s="16" t="n">
        <f aca="false">Report!U1554</f>
        <v>1184.7</v>
      </c>
      <c r="D1005" s="1" t="str">
        <f aca="false">Report!X1554</f>
        <v>NF 1915874 ELLEN</v>
      </c>
    </row>
    <row r="1006" customFormat="false" ht="12.75" hidden="false" customHeight="true" outlineLevel="0" collapsed="false">
      <c r="A1006" s="15" t="n">
        <f aca="false">Report!C1555</f>
        <v>46258</v>
      </c>
      <c r="B1006" s="1" t="str">
        <f aca="false">Report!E1555</f>
        <v>BRASIL NORTE BEBIDAS S/A</v>
      </c>
      <c r="C1006" s="16" t="n">
        <f aca="false">Report!U1555</f>
        <v>268.07</v>
      </c>
      <c r="D1006" s="1" t="str">
        <f aca="false">Report!X1555</f>
        <v>NF 1236941 ELLEN</v>
      </c>
    </row>
    <row r="1007" customFormat="false" ht="12.75" hidden="false" customHeight="true" outlineLevel="0" collapsed="false">
      <c r="A1007" s="15" t="n">
        <f aca="false">Report!C1556</f>
        <v>46258</v>
      </c>
      <c r="B1007" s="1" t="str">
        <f aca="false">Report!E1556</f>
        <v>BRASIL NORTE BEBIDAS S/A</v>
      </c>
      <c r="C1007" s="16" t="n">
        <f aca="false">Report!U1556</f>
        <v>360.51</v>
      </c>
      <c r="D1007" s="1" t="str">
        <f aca="false">Report!X1556</f>
        <v>NF 1973404 ELLEN</v>
      </c>
    </row>
    <row r="1008" customFormat="false" ht="12.75" hidden="false" customHeight="true" outlineLevel="0" collapsed="false">
      <c r="A1008" s="15" t="n">
        <f aca="false">Report!C1559</f>
        <v>46258</v>
      </c>
      <c r="B1008" s="1" t="str">
        <f aca="false">Report!E1559</f>
        <v>CRBS S/A</v>
      </c>
      <c r="C1008" s="16" t="n">
        <f aca="false">Report!U1559</f>
        <v>3733.25</v>
      </c>
      <c r="D1008" s="1" t="str">
        <f aca="false">Report!X1559</f>
        <v>NF 957093 ELLEN</v>
      </c>
    </row>
    <row r="1009" customFormat="false" ht="12.75" hidden="false" customHeight="true" outlineLevel="0" collapsed="false">
      <c r="A1009" s="15" t="n">
        <f aca="false">Report!C1560</f>
        <v>46258</v>
      </c>
      <c r="B1009" s="1" t="str">
        <f aca="false">Report!E1560</f>
        <v>NOVA FRIOS COMERCIO ATACADISTA DE LATICINIOS LTDA</v>
      </c>
      <c r="C1009" s="16" t="n">
        <f aca="false">Report!U1560</f>
        <v>301.95</v>
      </c>
      <c r="D1009" s="1" t="str">
        <f aca="false">Report!X1560</f>
        <v>NF 4402 ELLEN</v>
      </c>
    </row>
    <row r="1010" customFormat="false" ht="12.75" hidden="false" customHeight="true" outlineLevel="0" collapsed="false">
      <c r="A1010" s="15" t="n">
        <f aca="false">Report!C1561</f>
        <v>46258</v>
      </c>
      <c r="B1010" s="1" t="str">
        <f aca="false">Report!E1561</f>
        <v>J W N DOS SANTOS</v>
      </c>
      <c r="C1010" s="16" t="n">
        <f aca="false">Report!U1561</f>
        <v>183</v>
      </c>
      <c r="D1010" s="1" t="str">
        <f aca="false">Report!X1561</f>
        <v>NF 398 ELLEN</v>
      </c>
    </row>
    <row r="1011" customFormat="false" ht="12.75" hidden="false" customHeight="true" outlineLevel="0" collapsed="false">
      <c r="A1011" s="15" t="n">
        <f aca="false">Report!C1562</f>
        <v>46258</v>
      </c>
      <c r="B1011" s="1" t="str">
        <f aca="false">Report!E1562</f>
        <v>NEYLIANE S DE OLIVEIRA &amp; CIA LTDA</v>
      </c>
      <c r="C1011" s="16" t="n">
        <f aca="false">Report!U1562</f>
        <v>1863.5</v>
      </c>
      <c r="D1011" s="1" t="str">
        <f aca="false">Report!X1562</f>
        <v>FEIRA - PG P C6-BANK-RENATO - ELLEN</v>
      </c>
    </row>
    <row r="1012" customFormat="false" ht="12.75" hidden="false" customHeight="true" outlineLevel="0" collapsed="false">
      <c r="A1012" s="15" t="n">
        <f aca="false">Report!C1563</f>
        <v>46258</v>
      </c>
      <c r="B1012" s="1" t="str">
        <f aca="false">Report!E1563</f>
        <v>FEIRA</v>
      </c>
      <c r="C1012" s="16" t="n">
        <f aca="false">Report!U1563</f>
        <v>460</v>
      </c>
      <c r="D1012" s="1" t="str">
        <f aca="false">Report!X1563</f>
        <v>FEIRA-PG P C6-BANK/RENATO (MAÇA/PERA) SOMAR C NF 2623- ELLEN</v>
      </c>
    </row>
    <row r="1013" customFormat="false" ht="12.75" hidden="false" customHeight="true" outlineLevel="0" collapsed="false">
      <c r="A1013" s="15" t="n">
        <f aca="false">Report!C1564</f>
        <v>46258</v>
      </c>
      <c r="B1013" s="1" t="str">
        <f aca="false">Report!E1564</f>
        <v>NEYLIANE S DE OLIVEIRA &amp; CIA LTDA</v>
      </c>
      <c r="C1013" s="16" t="n">
        <f aca="false">Report!U1564</f>
        <v>225</v>
      </c>
      <c r="D1013" s="1" t="str">
        <f aca="false">Report!X1564</f>
        <v>COMPRAS - 15L DE AÇAI- PG NO P 24/8/26 - ELLEN</v>
      </c>
    </row>
    <row r="1014" customFormat="false" ht="12.75" hidden="false" customHeight="true" outlineLevel="0" collapsed="false">
      <c r="A1014" s="15" t="n">
        <f aca="false">Report!C1567</f>
        <v>46258</v>
      </c>
      <c r="B1014" s="1" t="str">
        <f aca="false">Report!E1567</f>
        <v>H L M PADARIA E CONFEITARIA LTDA</v>
      </c>
      <c r="C1014" s="16" t="n">
        <f aca="false">Report!U1567</f>
        <v>140</v>
      </c>
      <c r="D1014" s="1" t="str">
        <f aca="false">Report!X1567</f>
        <v>NF 201 COMPRAS-BOLO PG NO P 24/8/26 ELLEN</v>
      </c>
    </row>
    <row r="1015" customFormat="false" ht="12.75" hidden="false" customHeight="true" outlineLevel="0" collapsed="false">
      <c r="A1015" s="15" t="n">
        <f aca="false">Report!C1572</f>
        <v>46259</v>
      </c>
      <c r="B1015" s="1" t="str">
        <f aca="false">Report!E1572</f>
        <v>FE COMERCIO DE MATERIAIS DE CONSTRUCAO</v>
      </c>
      <c r="C1015" s="16" t="n">
        <f aca="false">Report!U1572</f>
        <v>818.55</v>
      </c>
      <c r="D1015" s="1" t="str">
        <f aca="false">Report!X1572</f>
        <v>NF 4467 ELLEN</v>
      </c>
    </row>
    <row r="1016" customFormat="false" ht="12.75" hidden="false" customHeight="true" outlineLevel="0" collapsed="false">
      <c r="A1016" s="15" t="n">
        <f aca="false">Report!C1575</f>
        <v>46259</v>
      </c>
      <c r="B1016" s="1" t="str">
        <f aca="false">Report!E1575</f>
        <v>BROTHERS  INDUSTRIA DE ALIMENTOS LTDA</v>
      </c>
      <c r="C1016" s="16" t="n">
        <f aca="false">Report!U1575</f>
        <v>512.38</v>
      </c>
      <c r="D1016" s="1" t="str">
        <f aca="false">Report!X1575</f>
        <v>NF 1037278 ELLEN</v>
      </c>
    </row>
    <row r="1017" customFormat="false" ht="12.75" hidden="false" customHeight="true" outlineLevel="0" collapsed="false">
      <c r="A1017" s="15" t="n">
        <f aca="false">Report!C1576</f>
        <v>46259</v>
      </c>
      <c r="B1017" s="1" t="str">
        <f aca="false">Report!E1576</f>
        <v>J W N DOS SANTOS</v>
      </c>
      <c r="C1017" s="16" t="n">
        <f aca="false">Report!U1576</f>
        <v>183</v>
      </c>
      <c r="D1017" s="1" t="str">
        <f aca="false">Report!X1576</f>
        <v>NF 408 ELLEN</v>
      </c>
    </row>
    <row r="1018" customFormat="false" ht="12.75" hidden="false" customHeight="true" outlineLevel="0" collapsed="false">
      <c r="A1018" s="15" t="n">
        <f aca="false">Report!C1577</f>
        <v>46259</v>
      </c>
      <c r="B1018" s="1" t="str">
        <f aca="false">Report!E1577</f>
        <v>ADICSO FABIAN GONZALEZ MONTILLA 70302186</v>
      </c>
      <c r="C1018" s="16" t="n">
        <f aca="false">Report!U1577</f>
        <v>240</v>
      </c>
      <c r="D1018" s="1" t="str">
        <f aca="false">Report!X1577</f>
        <v>NF 613 ELLEN</v>
      </c>
    </row>
    <row r="1019" customFormat="false" ht="12.75" hidden="false" customHeight="true" outlineLevel="0" collapsed="false">
      <c r="A1019" s="15" t="n">
        <f aca="false">Report!C1578</f>
        <v>46259</v>
      </c>
      <c r="B1019" s="1" t="str">
        <f aca="false">Report!E1578</f>
        <v>NEYLIANE S DE OLIVEIRA &amp; CIA LTDA</v>
      </c>
      <c r="C1019" s="16" t="n">
        <f aca="false">Report!U1578</f>
        <v>200</v>
      </c>
      <c r="D1019" s="1" t="str">
        <f aca="false">Report!X1578</f>
        <v>COMPRAS-PACOVA/LIMAO- PG P CNPJ: 67144863/0001-03- ELLEN</v>
      </c>
    </row>
    <row r="1020" customFormat="false" ht="12.75" hidden="false" customHeight="true" outlineLevel="0" collapsed="false">
      <c r="A1020" s="15" t="n">
        <f aca="false">Report!C1580</f>
        <v>46259</v>
      </c>
      <c r="B1020" s="1" t="str">
        <f aca="false">Report!E1580</f>
        <v>NEYLIANE S DE OLIVEIRA &amp; CIA LTDA</v>
      </c>
      <c r="C1020" s="16" t="n">
        <f aca="false">Report!U1580</f>
        <v>1352</v>
      </c>
      <c r="D1020" s="1" t="str">
        <f aca="false">Report!X1580</f>
        <v>FEIRA- PG P/ BANCO-C6-RENATO - ELLEN</v>
      </c>
    </row>
    <row r="1021" customFormat="false" ht="12.75" hidden="false" customHeight="true" outlineLevel="0" collapsed="false">
      <c r="A1021" s="15" t="n">
        <f aca="false">Report!C1581</f>
        <v>46259</v>
      </c>
      <c r="B1021" s="1" t="str">
        <f aca="false">Report!E1581</f>
        <v>FEIRA</v>
      </c>
      <c r="C1021" s="16" t="n">
        <f aca="false">Report!U1581</f>
        <v>290</v>
      </c>
      <c r="D1021" s="1" t="str">
        <f aca="false">Report!X1581</f>
        <v>FEIRA -PG P BANCO-C6/RENATO- UVA/QUEIJO-SOMAR C NF 2629-ELLEN</v>
      </c>
    </row>
    <row r="1022" customFormat="false" ht="12.75" hidden="false" customHeight="true" outlineLevel="0" collapsed="false">
      <c r="A1022" s="15" t="n">
        <f aca="false">Report!C1586</f>
        <v>46260</v>
      </c>
      <c r="B1022" s="1" t="str">
        <f aca="false">Report!E1586</f>
        <v>BRF S A</v>
      </c>
      <c r="C1022" s="16" t="n">
        <f aca="false">Report!U1586</f>
        <v>1275.53</v>
      </c>
      <c r="D1022" s="1" t="str">
        <f aca="false">Report!X1586</f>
        <v>NF 1616567 ELLEN</v>
      </c>
    </row>
    <row r="1023" customFormat="false" ht="12.75" hidden="false" customHeight="true" outlineLevel="0" collapsed="false">
      <c r="A1023" s="15" t="n">
        <f aca="false">Report!C1587</f>
        <v>46260</v>
      </c>
      <c r="B1023" s="1" t="str">
        <f aca="false">Report!E1587</f>
        <v>ADRIANA DISTRIBUIDORA DE PRODUTOS ALIMEN</v>
      </c>
      <c r="C1023" s="16" t="n">
        <f aca="false">Report!U1587</f>
        <v>349</v>
      </c>
      <c r="D1023" s="1" t="str">
        <f aca="false">Report!X1587</f>
        <v>NF 889827 ELLEN</v>
      </c>
    </row>
    <row r="1024" customFormat="false" ht="12.75" hidden="false" customHeight="true" outlineLevel="0" collapsed="false">
      <c r="A1024" s="15" t="n">
        <f aca="false">Report!C1588</f>
        <v>46260</v>
      </c>
      <c r="B1024" s="1" t="str">
        <f aca="false">Report!E1588</f>
        <v>DISTRIBUIDORA LOPES LTDA</v>
      </c>
      <c r="C1024" s="16" t="n">
        <f aca="false">Report!U1588</f>
        <v>1279.58</v>
      </c>
      <c r="D1024" s="1" t="str">
        <f aca="false">Report!X1588</f>
        <v>NF 1709601 ELLEN</v>
      </c>
    </row>
    <row r="1025" customFormat="false" ht="12.75" hidden="false" customHeight="true" outlineLevel="0" collapsed="false">
      <c r="A1025" s="15" t="n">
        <f aca="false">Report!C1589</f>
        <v>46260</v>
      </c>
      <c r="B1025" s="1" t="str">
        <f aca="false">Report!E1589</f>
        <v>FH DISTRIBUIDORA DE ALIM. E BEBIDAS LTDA</v>
      </c>
      <c r="C1025" s="16" t="n">
        <f aca="false">Report!U1589</f>
        <v>700.7</v>
      </c>
      <c r="D1025" s="1" t="str">
        <f aca="false">Report!X1589</f>
        <v>NF 330057 ELLEN</v>
      </c>
    </row>
    <row r="1026" customFormat="false" ht="12.75" hidden="false" customHeight="true" outlineLevel="0" collapsed="false">
      <c r="A1026" s="15" t="n">
        <f aca="false">Report!C1590</f>
        <v>46260</v>
      </c>
      <c r="B1026" s="1" t="str">
        <f aca="false">Report!E1590</f>
        <v>BONNA VITTA INDUSTRIA E COMERCIO LTDA.</v>
      </c>
      <c r="C1026" s="16" t="n">
        <f aca="false">Report!U1590</f>
        <v>600</v>
      </c>
      <c r="D1026" s="1" t="str">
        <f aca="false">Report!X1590</f>
        <v>NF 3231 ELLEN</v>
      </c>
    </row>
    <row r="1027" customFormat="false" ht="12.75" hidden="false" customHeight="true" outlineLevel="0" collapsed="false">
      <c r="A1027" s="15" t="n">
        <f aca="false">Report!C1591</f>
        <v>46260</v>
      </c>
      <c r="B1027" s="1" t="str">
        <f aca="false">Report!E1591</f>
        <v>TOYA INDUSTRIA E COMERCIO LTDA.</v>
      </c>
      <c r="C1027" s="16" t="n">
        <f aca="false">Report!U1591</f>
        <v>1050.07</v>
      </c>
      <c r="D1027" s="1" t="str">
        <f aca="false">Report!X1591</f>
        <v>NF 257600 ELLEN</v>
      </c>
    </row>
    <row r="1028" customFormat="false" ht="12.75" hidden="false" customHeight="true" outlineLevel="0" collapsed="false">
      <c r="A1028" s="15" t="n">
        <f aca="false">Report!C1592</f>
        <v>46260</v>
      </c>
      <c r="B1028" s="1" t="str">
        <f aca="false">Report!E1592</f>
        <v>BRF S A</v>
      </c>
      <c r="C1028" s="16" t="n">
        <f aca="false">Report!U1592</f>
        <v>1164.76</v>
      </c>
      <c r="D1028" s="1" t="str">
        <f aca="false">Report!X1592</f>
        <v>NF 1619132 ELLEN</v>
      </c>
    </row>
    <row r="1029" customFormat="false" ht="12.75" hidden="false" customHeight="true" outlineLevel="0" collapsed="false">
      <c r="A1029" s="15" t="n">
        <f aca="false">Report!C1593</f>
        <v>46260</v>
      </c>
      <c r="B1029" s="1" t="str">
        <f aca="false">Report!E1593</f>
        <v>SILVA E SANTOS FRIGORIFICO LTDA</v>
      </c>
      <c r="C1029" s="16" t="n">
        <f aca="false">Report!U1593</f>
        <v>1293.6</v>
      </c>
      <c r="D1029" s="1" t="str">
        <f aca="false">Report!X1593</f>
        <v>NF 32564 ELLEN</v>
      </c>
    </row>
    <row r="1030" customFormat="false" ht="12.75" hidden="false" customHeight="true" outlineLevel="0" collapsed="false">
      <c r="A1030" s="15" t="n">
        <f aca="false">Report!C1594</f>
        <v>46260</v>
      </c>
      <c r="B1030" s="1" t="str">
        <f aca="false">Report!E1594</f>
        <v>NEYLIANE S DE OLIVEIRA &amp; CIA LTDA</v>
      </c>
      <c r="C1030" s="16" t="n">
        <f aca="false">Report!U1594</f>
        <v>300</v>
      </c>
      <c r="D1030" s="1" t="str">
        <f aca="false">Report!X1594</f>
        <v>COMPRAS - VISCERAS (BOLETO) - ELLEN</v>
      </c>
    </row>
    <row r="1031" customFormat="false" ht="12.75" hidden="false" customHeight="true" outlineLevel="0" collapsed="false">
      <c r="A1031" s="15" t="n">
        <f aca="false">Report!C1595</f>
        <v>46260</v>
      </c>
      <c r="B1031" s="1" t="str">
        <f aca="false">Report!E1595</f>
        <v>PANIFICADORA E CONFEITARIA REAL MADRI LTDA</v>
      </c>
      <c r="C1031" s="16" t="n">
        <f aca="false">Report!U1595</f>
        <v>265.81</v>
      </c>
      <c r="D1031" s="1" t="str">
        <f aca="false">Report!X1595</f>
        <v>NF 772 ELLEN</v>
      </c>
    </row>
    <row r="1032" customFormat="false" ht="12.75" hidden="false" customHeight="true" outlineLevel="0" collapsed="false">
      <c r="A1032" s="15" t="n">
        <f aca="false">Report!C1596</f>
        <v>46260</v>
      </c>
      <c r="B1032" s="1" t="str">
        <f aca="false">Report!E1596</f>
        <v>NEYLIANE S DE OLIVEIRA &amp; CIA LTDA</v>
      </c>
      <c r="C1032" s="16" t="n">
        <f aca="false">Report!U1596</f>
        <v>225</v>
      </c>
      <c r="D1032" s="1" t="str">
        <f aca="false">Report!X1596</f>
        <v>COMPRAS - 15L DE AÇAI - PG NO P 26/8/26 - ELLEN</v>
      </c>
    </row>
    <row r="1033" customFormat="false" ht="12.75" hidden="false" customHeight="true" outlineLevel="0" collapsed="false">
      <c r="A1033" s="15" t="n">
        <f aca="false">Report!C1602</f>
        <v>46261</v>
      </c>
      <c r="B1033" s="1" t="str">
        <f aca="false">Report!E1602</f>
        <v>J G COMERCIO DE PRODUTOS ALIMENTICIOS LTDA</v>
      </c>
      <c r="C1033" s="16" t="n">
        <f aca="false">Report!U1602</f>
        <v>628.19</v>
      </c>
      <c r="D1033" s="1" t="str">
        <f aca="false">Report!X1602</f>
        <v>NF 396443 ELLEN</v>
      </c>
    </row>
    <row r="1034" customFormat="false" ht="12.75" hidden="false" customHeight="true" outlineLevel="0" collapsed="false">
      <c r="A1034" s="15" t="n">
        <f aca="false">Report!C1603</f>
        <v>46261</v>
      </c>
      <c r="B1034" s="1" t="str">
        <f aca="false">Report!E1603</f>
        <v>EDMARA COMERCIO DE HIGIENE PESSOAL LTDA</v>
      </c>
      <c r="C1034" s="16" t="n">
        <f aca="false">Report!U1603</f>
        <v>382.62</v>
      </c>
      <c r="D1034" s="1" t="str">
        <f aca="false">Report!X1603</f>
        <v>NF 8582 ELLEN</v>
      </c>
    </row>
    <row r="1035" customFormat="false" ht="12.75" hidden="false" customHeight="true" outlineLevel="0" collapsed="false">
      <c r="A1035" s="15" t="n">
        <f aca="false">Report!C1605</f>
        <v>46261</v>
      </c>
      <c r="B1035" s="1" t="str">
        <f aca="false">Report!E1605</f>
        <v>DISTRIBUIDORA LOPES LTDA</v>
      </c>
      <c r="C1035" s="16" t="n">
        <f aca="false">Report!U1605</f>
        <v>692.26</v>
      </c>
      <c r="D1035" s="1" t="str">
        <f aca="false">Report!X1605</f>
        <v>NF 1710665 ELLEN</v>
      </c>
    </row>
    <row r="1036" customFormat="false" ht="12.75" hidden="false" customHeight="true" outlineLevel="0" collapsed="false">
      <c r="A1036" s="15" t="n">
        <f aca="false">Report!C1606</f>
        <v>46261</v>
      </c>
      <c r="B1036" s="1" t="str">
        <f aca="false">Report!E1606</f>
        <v>FENNIX BRASIL DISTRIBUIDORA DE PRODUTOS</v>
      </c>
      <c r="C1036" s="16" t="n">
        <f aca="false">Report!U1606</f>
        <v>668.77</v>
      </c>
      <c r="D1036" s="1" t="str">
        <f aca="false">Report!X1606</f>
        <v>NF 398227 ELLEN</v>
      </c>
    </row>
    <row r="1037" customFormat="false" ht="12.75" hidden="false" customHeight="true" outlineLevel="0" collapsed="false">
      <c r="A1037" s="15" t="n">
        <f aca="false">Report!C1607</f>
        <v>46261</v>
      </c>
      <c r="B1037" s="1" t="str">
        <f aca="false">Report!E1607</f>
        <v>OCIDENTAL COMERCIO DE FRIOS LTDA</v>
      </c>
      <c r="C1037" s="16" t="n">
        <f aca="false">Report!U1607</f>
        <v>386.74</v>
      </c>
      <c r="D1037" s="1" t="str">
        <f aca="false">Report!X1607</f>
        <v>NF 1258801 ELLEN</v>
      </c>
    </row>
    <row r="1038" customFormat="false" ht="12.75" hidden="false" customHeight="true" outlineLevel="0" collapsed="false">
      <c r="A1038" s="15" t="n">
        <f aca="false">Report!C1608</f>
        <v>46261</v>
      </c>
      <c r="B1038" s="1" t="str">
        <f aca="false">Report!E1608</f>
        <v>CB COMERCIO E DISTRIBUIDORA DE ALIMENTOS</v>
      </c>
      <c r="C1038" s="16" t="n">
        <f aca="false">Report!U1608</f>
        <v>436.02</v>
      </c>
      <c r="D1038" s="1" t="str">
        <f aca="false">Report!X1608</f>
        <v>NF 862791 ELLEN</v>
      </c>
    </row>
    <row r="1039" customFormat="false" ht="12.75" hidden="false" customHeight="true" outlineLevel="0" collapsed="false">
      <c r="A1039" s="15" t="n">
        <f aca="false">Report!C1609</f>
        <v>46261</v>
      </c>
      <c r="B1039" s="1" t="str">
        <f aca="false">Report!E1609</f>
        <v>VICTORIA COMERCIO INTERNACIONAL DE ALIME</v>
      </c>
      <c r="C1039" s="16" t="n">
        <f aca="false">Report!U1609</f>
        <v>855.99</v>
      </c>
      <c r="D1039" s="1" t="str">
        <f aca="false">Report!X1609</f>
        <v>NF 12793 ELLEN</v>
      </c>
    </row>
    <row r="1040" customFormat="false" ht="12.75" hidden="false" customHeight="true" outlineLevel="0" collapsed="false">
      <c r="A1040" s="15" t="n">
        <f aca="false">Report!C1610</f>
        <v>46261</v>
      </c>
      <c r="B1040" s="1" t="str">
        <f aca="false">Report!E1610</f>
        <v>TAPAJOS COM DE PERFUMARIA COSMETICOS E G</v>
      </c>
      <c r="C1040" s="16" t="n">
        <f aca="false">Report!U1610</f>
        <v>793.82</v>
      </c>
      <c r="D1040" s="1" t="str">
        <f aca="false">Report!X1610</f>
        <v>NF 586415 ELLEN</v>
      </c>
    </row>
    <row r="1041" customFormat="false" ht="12.75" hidden="false" customHeight="true" outlineLevel="0" collapsed="false">
      <c r="A1041" s="15" t="n">
        <f aca="false">Report!C1611</f>
        <v>46261</v>
      </c>
      <c r="B1041" s="1" t="str">
        <f aca="false">Report!E1611</f>
        <v>ADRIANO FEITOSA OLIVEIRA LTDA</v>
      </c>
      <c r="C1041" s="16" t="n">
        <f aca="false">Report!U1611</f>
        <v>1734.8</v>
      </c>
      <c r="D1041" s="1" t="str">
        <f aca="false">Report!X1611</f>
        <v>NF 368 ELLEN</v>
      </c>
    </row>
    <row r="1042" customFormat="false" ht="12.75" hidden="false" customHeight="true" outlineLevel="0" collapsed="false">
      <c r="A1042" s="15" t="n">
        <f aca="false">Report!C1612</f>
        <v>46261</v>
      </c>
      <c r="B1042" s="1" t="str">
        <f aca="false">Report!E1612</f>
        <v>ADICSO FABIAN GONZALEZ MONTILLA 70302186</v>
      </c>
      <c r="C1042" s="16" t="n">
        <f aca="false">Report!U1612</f>
        <v>240</v>
      </c>
      <c r="D1042" s="1" t="str">
        <f aca="false">Report!X1612</f>
        <v>NF 621 ELLEN</v>
      </c>
    </row>
    <row r="1043" customFormat="false" ht="12.75" hidden="false" customHeight="true" outlineLevel="0" collapsed="false">
      <c r="A1043" s="15" t="n">
        <f aca="false">Report!C1613</f>
        <v>46261</v>
      </c>
      <c r="B1043" s="1" t="str">
        <f aca="false">Report!E1613</f>
        <v>NEYLIANE S DE OLIVEIRA &amp; CIA LTDA</v>
      </c>
      <c r="C1043" s="16" t="n">
        <f aca="false">Report!U1613</f>
        <v>225</v>
      </c>
      <c r="D1043" s="1" t="str">
        <f aca="false">Report!X1613</f>
        <v>COMPRAS - 15L DE AÇAI - PG NO P 27/8/26-ELLEN</v>
      </c>
    </row>
    <row r="1044" customFormat="false" ht="12.75" hidden="false" customHeight="true" outlineLevel="0" collapsed="false">
      <c r="A1044" s="15" t="n">
        <f aca="false">Report!C1614</f>
        <v>46261</v>
      </c>
      <c r="B1044" s="1" t="str">
        <f aca="false">Report!E1614</f>
        <v>BRAGA TABACARIA EIRELI ME</v>
      </c>
      <c r="C1044" s="16" t="n">
        <f aca="false">Report!U1614</f>
        <v>610.06</v>
      </c>
      <c r="D1044" s="1" t="str">
        <f aca="false">Report!X1614</f>
        <v>RECIBO - 55927 - COMPRAS- CACHAÇA/VINHOD BOSCO- ELLEN</v>
      </c>
    </row>
    <row r="1045" customFormat="false" ht="12.75" hidden="false" customHeight="true" outlineLevel="0" collapsed="false">
      <c r="A1045" s="15" t="n">
        <f aca="false">Report!C1615</f>
        <v>46261</v>
      </c>
      <c r="B1045" s="1" t="str">
        <f aca="false">Report!E1615</f>
        <v>H L M PADARIA E CONFEITARIA LTDA</v>
      </c>
      <c r="C1045" s="16" t="n">
        <f aca="false">Report!U1615</f>
        <v>140</v>
      </c>
      <c r="D1045" s="1" t="str">
        <f aca="false">Report!X1615</f>
        <v>NF 213 COMPRAS - BOLO PG NO P 27/8/26 ELLEN</v>
      </c>
    </row>
    <row r="1046" customFormat="false" ht="12.75" hidden="false" customHeight="true" outlineLevel="0" collapsed="false">
      <c r="A1046" s="15" t="n">
        <f aca="false">Report!C1620</f>
        <v>46262</v>
      </c>
      <c r="B1046" s="1" t="str">
        <f aca="false">Report!E1620</f>
        <v>SOUZA CRUZ LTDA.</v>
      </c>
      <c r="C1046" s="16" t="n">
        <f aca="false">Report!U1620</f>
        <v>4605.48</v>
      </c>
      <c r="D1046" s="1" t="str">
        <f aca="false">Report!X1620</f>
        <v>NF 569335 ELLEN</v>
      </c>
    </row>
    <row r="1047" customFormat="false" ht="12.75" hidden="false" customHeight="true" outlineLevel="0" collapsed="false">
      <c r="A1047" s="15" t="n">
        <f aca="false">Report!C1621</f>
        <v>46262</v>
      </c>
      <c r="B1047" s="1" t="str">
        <f aca="false">Report!E1621</f>
        <v>BRASIL NORTE BEBIDAS S/A</v>
      </c>
      <c r="C1047" s="16" t="n">
        <f aca="false">Report!U1621</f>
        <v>50.85</v>
      </c>
      <c r="D1047" s="1" t="str">
        <f aca="false">Report!X1621</f>
        <v>NF 1246872 ELLEN</v>
      </c>
    </row>
    <row r="1048" customFormat="false" ht="12.75" hidden="false" customHeight="true" outlineLevel="0" collapsed="false">
      <c r="A1048" s="15" t="n">
        <f aca="false">Report!C1622</f>
        <v>46262</v>
      </c>
      <c r="B1048" s="1" t="str">
        <f aca="false">Report!E1622</f>
        <v>BRASIL NORTE BEBIDAS S/A</v>
      </c>
      <c r="C1048" s="16" t="n">
        <f aca="false">Report!U1622</f>
        <v>620.26</v>
      </c>
      <c r="D1048" s="1" t="str">
        <f aca="false">Report!X1622</f>
        <v>NF 1246873 ELLEN</v>
      </c>
    </row>
    <row r="1049" customFormat="false" ht="12.75" hidden="false" customHeight="true" outlineLevel="0" collapsed="false">
      <c r="A1049" s="15" t="n">
        <f aca="false">Report!C1623</f>
        <v>46262</v>
      </c>
      <c r="B1049" s="1" t="str">
        <f aca="false">Report!E1623</f>
        <v>BRASIL NORTE BEBIDAS S/A</v>
      </c>
      <c r="C1049" s="16" t="n">
        <f aca="false">Report!U1623</f>
        <v>2148.12</v>
      </c>
      <c r="D1049" s="1" t="str">
        <f aca="false">Report!X1623</f>
        <v>NF 1986776 ELLEN</v>
      </c>
    </row>
    <row r="1050" customFormat="false" ht="12.75" hidden="false" customHeight="true" outlineLevel="0" collapsed="false">
      <c r="A1050" s="15" t="n">
        <f aca="false">Report!C1624</f>
        <v>46262</v>
      </c>
      <c r="B1050" s="1" t="str">
        <f aca="false">Report!E1624</f>
        <v>L S M COMERCIO DE ALIMENTOS E NAVEGACAO</v>
      </c>
      <c r="C1050" s="16" t="n">
        <f aca="false">Report!U1624</f>
        <v>474.75</v>
      </c>
      <c r="D1050" s="1" t="str">
        <f aca="false">Report!X1624</f>
        <v>NF 311351 ELLEN</v>
      </c>
    </row>
    <row r="1051" customFormat="false" ht="12.75" hidden="false" customHeight="true" outlineLevel="0" collapsed="false">
      <c r="A1051" s="15" t="n">
        <f aca="false">Report!C1625</f>
        <v>46262</v>
      </c>
      <c r="B1051" s="1" t="str">
        <f aca="false">Report!E1625</f>
        <v>COMERCIO DE FRIOS MANAUS LTDA</v>
      </c>
      <c r="C1051" s="16" t="n">
        <f aca="false">Report!U1625</f>
        <v>2334.75</v>
      </c>
      <c r="D1051" s="1" t="str">
        <f aca="false">Report!X1625</f>
        <v>NF 175038 ELLEN</v>
      </c>
    </row>
    <row r="1052" customFormat="false" ht="12.75" hidden="false" customHeight="true" outlineLevel="0" collapsed="false">
      <c r="A1052" s="15" t="n">
        <f aca="false">Report!C1626</f>
        <v>46262</v>
      </c>
      <c r="B1052" s="1" t="str">
        <f aca="false">Report!E1626</f>
        <v>SAO JOSE COMERCIO DE LATICINIOS E FRIOS</v>
      </c>
      <c r="C1052" s="16" t="n">
        <f aca="false">Report!U1626</f>
        <v>814.25</v>
      </c>
      <c r="D1052" s="1" t="str">
        <f aca="false">Report!X1626</f>
        <v>NF 3877 ELLEN</v>
      </c>
    </row>
    <row r="1053" customFormat="false" ht="12.75" hidden="false" customHeight="true" outlineLevel="0" collapsed="false">
      <c r="A1053" s="15" t="n">
        <f aca="false">Report!C1627</f>
        <v>46262</v>
      </c>
      <c r="B1053" s="1" t="str">
        <f aca="false">Report!E1627</f>
        <v>NEYLIANE S DE OLIVEIRA &amp; CIA LTDA</v>
      </c>
      <c r="C1053" s="16" t="n">
        <f aca="false">Report!U1627</f>
        <v>1383</v>
      </c>
      <c r="D1053" s="1" t="str">
        <f aca="false">Report!X1627</f>
        <v>COMPRAS - FARINHA CRUZEIRO - ELLEN</v>
      </c>
    </row>
    <row r="1054" customFormat="false" ht="12.75" hidden="false" customHeight="true" outlineLevel="0" collapsed="false">
      <c r="A1054" s="15" t="n">
        <f aca="false">Report!C1628</f>
        <v>46262</v>
      </c>
      <c r="B1054" s="1" t="str">
        <f aca="false">Report!E1628</f>
        <v>SOUZA CRUZ LTDA.</v>
      </c>
      <c r="C1054" s="16" t="n">
        <f aca="false">Report!U1628</f>
        <v>5860.74</v>
      </c>
      <c r="D1054" s="1" t="str">
        <f aca="false">Report!X1628</f>
        <v>NF 570907 ELLEN</v>
      </c>
    </row>
    <row r="1055" customFormat="false" ht="12.75" hidden="false" customHeight="true" outlineLevel="0" collapsed="false">
      <c r="A1055" s="15" t="n">
        <f aca="false">Report!C1630</f>
        <v>46262</v>
      </c>
      <c r="B1055" s="1" t="str">
        <f aca="false">Report!E1630</f>
        <v>NEYLIANE S DE OLIVEIRA &amp; CIA LTDA</v>
      </c>
      <c r="C1055" s="16" t="n">
        <f aca="false">Report!U1630</f>
        <v>200</v>
      </c>
      <c r="D1055" s="1" t="str">
        <f aca="false">Report!X1630</f>
        <v>COMPRAS -PACOVA/LIMAO PG PIX CNPJ 67144863/0001-03-ELLEN</v>
      </c>
    </row>
    <row r="1056" customFormat="false" ht="12.75" hidden="false" customHeight="true" outlineLevel="0" collapsed="false">
      <c r="A1056" s="15" t="n">
        <f aca="false">Report!C1631</f>
        <v>46262</v>
      </c>
      <c r="B1056" s="1" t="str">
        <f aca="false">Report!E1631</f>
        <v>LOURIVAL ALMEIDA DA SILVA 17128784845</v>
      </c>
      <c r="C1056" s="16" t="n">
        <f aca="false">Report!U1631</f>
        <v>160.32</v>
      </c>
      <c r="D1056" s="1" t="str">
        <f aca="false">Report!X1631</f>
        <v>NF 532 COMPRAS-MARSHMALOW-ELLEN</v>
      </c>
    </row>
    <row r="1057" customFormat="false" ht="12.75" hidden="false" customHeight="true" outlineLevel="0" collapsed="false">
      <c r="A1057" s="15" t="n">
        <f aca="false">Report!C1632</f>
        <v>46262</v>
      </c>
      <c r="B1057" s="1" t="str">
        <f aca="false">Report!E1632</f>
        <v>NEYLIANE S DE OLIVEIRA &amp; CIA LTDA</v>
      </c>
      <c r="C1057" s="16" t="n">
        <f aca="false">Report!U1632</f>
        <v>1457.5</v>
      </c>
      <c r="D1057" s="1" t="str">
        <f aca="false">Report!X1632</f>
        <v>FEIRA - PG P/ C6-BANK-RENATO - ELLEN</v>
      </c>
    </row>
    <row r="1058" customFormat="false" ht="12.75" hidden="false" customHeight="true" outlineLevel="0" collapsed="false">
      <c r="A1058" s="15" t="n">
        <f aca="false">Report!C1633</f>
        <v>46262</v>
      </c>
      <c r="B1058" s="1" t="str">
        <f aca="false">Report!E1633</f>
        <v>FEIRA</v>
      </c>
      <c r="C1058" s="16" t="n">
        <f aca="false">Report!U1633</f>
        <v>380</v>
      </c>
      <c r="D1058" s="1" t="str">
        <f aca="false">Report!X1633</f>
        <v>FEIRA -PG C6-BANK/RENATO-KIWI/UVA/MORAN-SOMAR C NF2637-ELLEN</v>
      </c>
    </row>
    <row r="1059" customFormat="false" ht="12.75" hidden="false" customHeight="true" outlineLevel="0" collapsed="false">
      <c r="A1059" s="15" t="n">
        <f aca="false">Report!C1637</f>
        <v>46263</v>
      </c>
      <c r="B1059" s="1" t="str">
        <f aca="false">Report!E1637</f>
        <v>SEM FORNECEDOR</v>
      </c>
      <c r="C1059" s="16" t="n">
        <f aca="false">Report!U1637</f>
        <v>200</v>
      </c>
      <c r="D1059" s="1" t="str">
        <f aca="false">Report!X1637</f>
        <v>recibo-compras-trufas-genio</v>
      </c>
    </row>
    <row r="1060" customFormat="false" ht="12.75" hidden="false" customHeight="true" outlineLevel="0" collapsed="false">
      <c r="A1060" s="15" t="n">
        <f aca="false">Report!C1638</f>
        <v>46263</v>
      </c>
      <c r="B1060" s="1" t="str">
        <f aca="false">Report!E1638</f>
        <v>SEM FORNECEDOR</v>
      </c>
      <c r="C1060" s="16" t="n">
        <f aca="false">Report!U1638</f>
        <v>72</v>
      </c>
      <c r="D1060" s="1" t="str">
        <f aca="false">Report!X1638</f>
        <v>recibo-compras-4 cxs brigadeiro-jose</v>
      </c>
    </row>
    <row r="1061" customFormat="false" ht="12.75" hidden="false" customHeight="true" outlineLevel="0" collapsed="false">
      <c r="A1061" s="15" t="n">
        <f aca="false">Report!C1641</f>
        <v>46263</v>
      </c>
      <c r="B1061" s="1" t="str">
        <f aca="false">Report!E1641</f>
        <v>DISTRIBUIDORA FARIAS LTDA.</v>
      </c>
      <c r="C1061" s="16" t="n">
        <f aca="false">Report!U1641</f>
        <v>706.56</v>
      </c>
      <c r="D1061" s="1" t="str">
        <f aca="false">Report!X1641</f>
        <v>NF 689222 ELLEN</v>
      </c>
    </row>
    <row r="1062" customFormat="false" ht="12.75" hidden="false" customHeight="true" outlineLevel="0" collapsed="false">
      <c r="A1062" s="15" t="n">
        <f aca="false">Report!C1642</f>
        <v>46263</v>
      </c>
      <c r="B1062" s="1" t="str">
        <f aca="false">Report!E1642</f>
        <v>DISTRIBUIDORA FARIAS LTDA.</v>
      </c>
      <c r="C1062" s="16" t="n">
        <f aca="false">Report!U1642</f>
        <v>1422.67</v>
      </c>
      <c r="D1062" s="1" t="str">
        <f aca="false">Report!X1642</f>
        <v>NF 689224 ELLEN</v>
      </c>
    </row>
    <row r="1063" customFormat="false" ht="12.75" hidden="false" customHeight="true" outlineLevel="0" collapsed="false">
      <c r="A1063" s="15" t="n">
        <f aca="false">Report!C1643</f>
        <v>46263</v>
      </c>
      <c r="B1063" s="1" t="str">
        <f aca="false">Report!E1643</f>
        <v>MAXFRI DISTRIUIDORA LTDA</v>
      </c>
      <c r="C1063" s="16" t="n">
        <f aca="false">Report!U1643</f>
        <v>4164.18</v>
      </c>
      <c r="D1063" s="1" t="str">
        <f aca="false">Report!X1643</f>
        <v>NF 15127 ELLEN</v>
      </c>
    </row>
    <row r="1064" customFormat="false" ht="12.75" hidden="false" customHeight="true" outlineLevel="0" collapsed="false">
      <c r="A1064" s="15" t="n">
        <f aca="false">Report!C1644</f>
        <v>46263</v>
      </c>
      <c r="B1064" s="1" t="str">
        <f aca="false">Report!E1644</f>
        <v>NEYLIANE S DE OLIVEIRA &amp; CIA LTDA</v>
      </c>
      <c r="C1064" s="16" t="n">
        <f aca="false">Report!U1644</f>
        <v>300</v>
      </c>
      <c r="D1064" s="1" t="str">
        <f aca="false">Report!X1644</f>
        <v>COMPRAS - 20L DE AÇAI - PG NO P 29/8/26</v>
      </c>
    </row>
    <row r="1065" customFormat="false" ht="12.75" hidden="false" customHeight="true" outlineLevel="0" collapsed="false">
      <c r="A1065" s="15" t="n">
        <f aca="false">Report!C1645</f>
        <v>46263</v>
      </c>
      <c r="B1065" s="1" t="str">
        <f aca="false">Report!E1645</f>
        <v>H L M PADARIA E CONFEITARIA LTDA</v>
      </c>
      <c r="C1065" s="16" t="n">
        <f aca="false">Report!U1645</f>
        <v>140</v>
      </c>
      <c r="D1065" s="1" t="str">
        <f aca="false">Report!X1645</f>
        <v>NF 218 COMPRAS-BOLO PG NO P 29/8/26 ELLEN</v>
      </c>
    </row>
    <row r="1066" customFormat="false" ht="12.75" hidden="false" customHeight="true" outlineLevel="0" collapsed="false">
      <c r="A1066" s="15" t="n">
        <f aca="false">Report!C1650</f>
        <v>46264</v>
      </c>
      <c r="B1066" s="1" t="str">
        <f aca="false">Report!E1650</f>
        <v>PRIME PET DISTRIBUIDORA LTDA</v>
      </c>
      <c r="C1066" s="16" t="n">
        <f aca="false">Report!U1650</f>
        <v>446.28</v>
      </c>
      <c r="D1066" s="1" t="str">
        <f aca="false">Report!X1650</f>
        <v>NF 11173 ELLEN</v>
      </c>
    </row>
    <row r="1067" customFormat="false" ht="12.75" hidden="false" customHeight="true" outlineLevel="0" collapsed="false">
      <c r="A1067" s="15" t="n">
        <f aca="false">Report!C1651</f>
        <v>46264</v>
      </c>
      <c r="B1067" s="1" t="str">
        <f aca="false">Report!E1651</f>
        <v>COMERCIO DE FRIOS MANAUS LTDA</v>
      </c>
      <c r="C1067" s="16" t="n">
        <f aca="false">Report!U1651</f>
        <v>3809.5</v>
      </c>
      <c r="D1067" s="1" t="str">
        <f aca="false">Report!X1651</f>
        <v>NF 175169 ELLEN</v>
      </c>
    </row>
    <row r="1068" customFormat="false" ht="12.75" hidden="false" customHeight="true" outlineLevel="0" collapsed="false">
      <c r="A1068" s="15" t="n">
        <f aca="false">Report!C1652</f>
        <v>46264</v>
      </c>
      <c r="B1068" s="1" t="str">
        <f aca="false">Report!E1652</f>
        <v>AMAZON DISTRIBUIDORA DE PRODUTOS ALIMENT</v>
      </c>
      <c r="C1068" s="16" t="n">
        <f aca="false">Report!U1652</f>
        <v>618.65</v>
      </c>
      <c r="D1068" s="1" t="str">
        <f aca="false">Report!X1652</f>
        <v>NF 91661 ELLEN</v>
      </c>
    </row>
    <row r="1069" customFormat="false" ht="12.75" hidden="false" customHeight="true" outlineLevel="0" collapsed="false">
      <c r="A1069" s="15" t="n">
        <f aca="false">Report!C1657</f>
        <v>46265</v>
      </c>
      <c r="B1069" s="1" t="str">
        <f aca="false">Report!E1657</f>
        <v>ATACADAO S.A.</v>
      </c>
      <c r="C1069" s="16" t="n">
        <f aca="false">Report!U1657</f>
        <v>1220.6</v>
      </c>
      <c r="D1069" s="1" t="str">
        <f aca="false">Report!X1657</f>
        <v>NF 1915875 ELLEN</v>
      </c>
    </row>
    <row r="1070" customFormat="false" ht="12.75" hidden="false" customHeight="true" outlineLevel="0" collapsed="false">
      <c r="A1070" s="15" t="n">
        <f aca="false">Report!C1658</f>
        <v>46265</v>
      </c>
      <c r="B1070" s="1" t="str">
        <f aca="false">Report!E1658</f>
        <v>EDSON AGUIAR DE SOUZA</v>
      </c>
      <c r="C1070" s="16" t="n">
        <f aca="false">Report!U1658</f>
        <v>97.5</v>
      </c>
      <c r="D1070" s="1" t="str">
        <f aca="false">Report!X1658</f>
        <v>COMPRAS - CHEIRO-VERDE - ELLEN</v>
      </c>
    </row>
    <row r="1071" customFormat="false" ht="12.75" hidden="false" customHeight="true" outlineLevel="0" collapsed="false">
      <c r="A1071" s="15" t="n">
        <f aca="false">Report!C1659</f>
        <v>46265</v>
      </c>
      <c r="B1071" s="1" t="str">
        <f aca="false">Report!E1659</f>
        <v>EDSON AGUIAR DE SOUZA</v>
      </c>
      <c r="C1071" s="16" t="n">
        <f aca="false">Report!U1659</f>
        <v>151</v>
      </c>
      <c r="D1071" s="1" t="str">
        <f aca="false">Report!X1659</f>
        <v>COMPRAS - CHEIRO-VERDE - ELLEN</v>
      </c>
    </row>
    <row r="1072" customFormat="false" ht="12.75" hidden="false" customHeight="true" outlineLevel="0" collapsed="false">
      <c r="A1072" s="15" t="n">
        <f aca="false">Report!C1660</f>
        <v>46265</v>
      </c>
      <c r="B1072" s="1" t="str">
        <f aca="false">Report!E1660</f>
        <v>MARQUES &amp; MELO LTDA - FILIAL</v>
      </c>
      <c r="C1072" s="16" t="n">
        <f aca="false">Report!U1660</f>
        <v>470.34</v>
      </c>
      <c r="D1072" s="1" t="str">
        <f aca="false">Report!X1660</f>
        <v>NF 508442 ELLEN</v>
      </c>
    </row>
    <row r="1073" customFormat="false" ht="12.75" hidden="false" customHeight="true" outlineLevel="0" collapsed="false">
      <c r="A1073" s="15" t="n">
        <f aca="false">Report!C1661</f>
        <v>46265</v>
      </c>
      <c r="B1073" s="1" t="str">
        <f aca="false">Report!E1661</f>
        <v>DURAES DISTRIBUIDORA DE ESTIVAS LTDA</v>
      </c>
      <c r="C1073" s="16" t="n">
        <f aca="false">Report!U1661</f>
        <v>431.3</v>
      </c>
      <c r="D1073" s="1" t="str">
        <f aca="false">Report!X1661</f>
        <v>NF 654908 ELLEN</v>
      </c>
    </row>
    <row r="1074" customFormat="false" ht="12.75" hidden="false" customHeight="true" outlineLevel="0" collapsed="false">
      <c r="A1074" s="15" t="n">
        <f aca="false">Report!C1662</f>
        <v>46265</v>
      </c>
      <c r="B1074" s="1" t="str">
        <f aca="false">Report!E1662</f>
        <v>DURAES DISTRIBUIDORA DE ESTIVAS LTDA</v>
      </c>
      <c r="C1074" s="16" t="n">
        <f aca="false">Report!U1662</f>
        <v>606.55</v>
      </c>
      <c r="D1074" s="1" t="str">
        <f aca="false">Report!X1662</f>
        <v>NF 654907 ELLEN</v>
      </c>
    </row>
    <row r="1075" customFormat="false" ht="12.75" hidden="false" customHeight="true" outlineLevel="0" collapsed="false">
      <c r="A1075" s="15" t="n">
        <f aca="false">Report!C1663</f>
        <v>46265</v>
      </c>
      <c r="B1075" s="1" t="str">
        <f aca="false">Report!E1663</f>
        <v>EDSON AGUIAR DE SOUZA</v>
      </c>
      <c r="C1075" s="16" t="n">
        <f aca="false">Report!U1663</f>
        <v>156</v>
      </c>
      <c r="D1075" s="1" t="str">
        <f aca="false">Report!X1663</f>
        <v>COMPRAS - CHEIRO-VERDE - ELLEN</v>
      </c>
    </row>
    <row r="1076" customFormat="false" ht="12.75" hidden="false" customHeight="true" outlineLevel="0" collapsed="false">
      <c r="A1076" s="15" t="n">
        <f aca="false">Report!C1664</f>
        <v>46265</v>
      </c>
      <c r="B1076" s="1" t="str">
        <f aca="false">Report!E1664</f>
        <v>EDSON AGUIAR DE SOUZA</v>
      </c>
      <c r="C1076" s="16" t="n">
        <f aca="false">Report!U1664</f>
        <v>100.5</v>
      </c>
      <c r="D1076" s="1" t="str">
        <f aca="false">Report!X1664</f>
        <v>COMPRAS - CHEIRO-VERDE - ELLEN</v>
      </c>
    </row>
    <row r="1077" customFormat="false" ht="12.75" hidden="false" customHeight="true" outlineLevel="0" collapsed="false">
      <c r="A1077" s="15" t="n">
        <f aca="false">Report!C1665</f>
        <v>46265</v>
      </c>
      <c r="B1077" s="1" t="str">
        <f aca="false">Report!E1665</f>
        <v>EDSON AGUIAR DE SOUZA</v>
      </c>
      <c r="C1077" s="16" t="n">
        <f aca="false">Report!U1665</f>
        <v>140</v>
      </c>
      <c r="D1077" s="1" t="str">
        <f aca="false">Report!X1665</f>
        <v>COMPRAS - CHEIRO-VERDE - ELLEN</v>
      </c>
    </row>
    <row r="1078" customFormat="false" ht="12.75" hidden="false" customHeight="true" outlineLevel="0" collapsed="false">
      <c r="A1078" s="15" t="n">
        <f aca="false">Report!C1666</f>
        <v>46265</v>
      </c>
      <c r="B1078" s="1" t="str">
        <f aca="false">Report!E1666</f>
        <v>NORTELAC DISTRIBUIDORA DE FRIOS LTDA</v>
      </c>
      <c r="C1078" s="16" t="n">
        <f aca="false">Report!U1666</f>
        <v>460</v>
      </c>
      <c r="D1078" s="1" t="str">
        <f aca="false">Report!X1666</f>
        <v>NF 46622 ELLEN</v>
      </c>
    </row>
    <row r="1079" customFormat="false" ht="12.75" hidden="false" customHeight="true" outlineLevel="0" collapsed="false">
      <c r="A1079" s="15" t="n">
        <f aca="false">Report!C1667</f>
        <v>46265</v>
      </c>
      <c r="B1079" s="1" t="str">
        <f aca="false">Report!E1667</f>
        <v>NOVA FRIOS COMERCIO ATACADISTA DE LATICINIOS LTDA</v>
      </c>
      <c r="C1079" s="16" t="n">
        <f aca="false">Report!U1667</f>
        <v>215.9</v>
      </c>
      <c r="D1079" s="1" t="str">
        <f aca="false">Report!X1667</f>
        <v>NF 4446 ELLEN</v>
      </c>
    </row>
    <row r="1080" customFormat="false" ht="12.75" hidden="false" customHeight="true" outlineLevel="0" collapsed="false">
      <c r="A1080" s="15" t="n">
        <f aca="false">Report!C1668</f>
        <v>46265</v>
      </c>
      <c r="B1080" s="1" t="str">
        <f aca="false">Report!E1668</f>
        <v>EDSON AGUIAR DE SOUZA</v>
      </c>
      <c r="C1080" s="16" t="n">
        <f aca="false">Report!U1668</f>
        <v>126</v>
      </c>
      <c r="D1080" s="1" t="str">
        <f aca="false">Report!X1668</f>
        <v>COMPRAS - CHEIRO-VERDE - ELLEN</v>
      </c>
    </row>
    <row r="1081" customFormat="false" ht="12.75" hidden="false" customHeight="true" outlineLevel="0" collapsed="false">
      <c r="A1081" s="15" t="n">
        <f aca="false">Report!C1671</f>
        <v>46265</v>
      </c>
      <c r="B1081" s="1" t="str">
        <f aca="false">Report!E1671</f>
        <v>EDSON AGUIAR DE SOUZA</v>
      </c>
      <c r="C1081" s="16" t="n">
        <f aca="false">Report!U1671</f>
        <v>137</v>
      </c>
      <c r="D1081" s="1" t="str">
        <f aca="false">Report!X1671</f>
        <v>COMPRAS - CHEIRO-VERDE - ELLEN</v>
      </c>
    </row>
    <row r="1082" customFormat="false" ht="12.75" hidden="false" customHeight="true" outlineLevel="0" collapsed="false">
      <c r="A1082" s="15" t="n">
        <f aca="false">Report!C1672</f>
        <v>46265</v>
      </c>
      <c r="B1082" s="1" t="str">
        <f aca="false">Report!E1672</f>
        <v>J W N DOS SANTOS</v>
      </c>
      <c r="C1082" s="16" t="n">
        <f aca="false">Report!U1672</f>
        <v>214.5</v>
      </c>
      <c r="D1082" s="1" t="str">
        <f aca="false">Report!X1672</f>
        <v>NF 421 COMPRAS-CARVAO - ELLEN</v>
      </c>
    </row>
    <row r="1083" customFormat="false" ht="12.75" hidden="false" customHeight="true" outlineLevel="0" collapsed="false">
      <c r="A1083" s="15" t="n">
        <f aca="false">Report!C1673</f>
        <v>46265</v>
      </c>
      <c r="B1083" s="1" t="str">
        <f aca="false">Report!E1673</f>
        <v>EDSON AGUIAR DE SOUZA</v>
      </c>
      <c r="C1083" s="16" t="n">
        <f aca="false">Report!U1673</f>
        <v>192</v>
      </c>
      <c r="D1083" s="1" t="str">
        <f aca="false">Report!X1673</f>
        <v>COMPRAS - CHEIRO-VERDE - ELLEN</v>
      </c>
    </row>
    <row r="1084" customFormat="false" ht="12.75" hidden="false" customHeight="true" outlineLevel="0" collapsed="false">
      <c r="A1084" s="15" t="n">
        <f aca="false">Report!C1674</f>
        <v>46265</v>
      </c>
      <c r="B1084" s="1" t="str">
        <f aca="false">Report!E1674</f>
        <v>L S M COMERCIO DE ALIMENTOS E NAVEGACAO</v>
      </c>
      <c r="C1084" s="16" t="n">
        <f aca="false">Report!U1674</f>
        <v>658.8</v>
      </c>
      <c r="D1084" s="1" t="str">
        <f aca="false">Report!X1674</f>
        <v>NF 311270 ELLEN</v>
      </c>
    </row>
    <row r="1085" customFormat="false" ht="12.75" hidden="false" customHeight="true" outlineLevel="0" collapsed="false">
      <c r="A1085" s="15" t="n">
        <f aca="false">Report!C1675</f>
        <v>46265</v>
      </c>
      <c r="B1085" s="1" t="str">
        <f aca="false">Report!E1675</f>
        <v>NEYLIANE S DE OLIVEIRA &amp; CIA LTDA</v>
      </c>
      <c r="C1085" s="16" t="n">
        <f aca="false">Report!U1675</f>
        <v>300</v>
      </c>
      <c r="D1085" s="1" t="str">
        <f aca="false">Report!X1675</f>
        <v>COMPRAS- 20L DE AÇAI - PG NO P 31/8/26 - ELLEN</v>
      </c>
    </row>
    <row r="1086" customFormat="false" ht="12.75" hidden="false" customHeight="true" outlineLevel="0" collapsed="false">
      <c r="A1086" s="15" t="n">
        <f aca="false">Report!C1676</f>
        <v>46265</v>
      </c>
      <c r="B1086" s="1" t="str">
        <f aca="false">Report!E1676</f>
        <v>EDSON AGUIAR DE SOUZA</v>
      </c>
      <c r="C1086" s="16" t="n">
        <f aca="false">Report!U1676</f>
        <v>148.5</v>
      </c>
      <c r="D1086" s="1" t="str">
        <f aca="false">Report!X1676</f>
        <v>COMPRAS - CHEIRO-VERDE - ELLEN</v>
      </c>
    </row>
    <row r="1087" customFormat="false" ht="12.75" hidden="false" customHeight="true" outlineLevel="0" collapsed="false">
      <c r="A1087" s="15" t="n">
        <f aca="false">Report!C1677</f>
        <v>46265</v>
      </c>
      <c r="B1087" s="1" t="str">
        <f aca="false">Report!E1677</f>
        <v>EDSON AGUIAR DE SOUZA</v>
      </c>
      <c r="C1087" s="16" t="n">
        <f aca="false">Report!U1677</f>
        <v>150</v>
      </c>
      <c r="D1087" s="1" t="str">
        <f aca="false">Report!X1677</f>
        <v>COMPRAS-CHEIRO-VERDE - ELLEN</v>
      </c>
    </row>
    <row r="1088" customFormat="false" ht="12.75" hidden="false" customHeight="true" outlineLevel="0" collapsed="false">
      <c r="A1088" s="15" t="n">
        <f aca="false">Report!C1681</f>
        <v>46265</v>
      </c>
      <c r="B1088" s="1" t="str">
        <f aca="false">Report!E1681</f>
        <v>L S M COMERCIO DE ALIMENTOS E NAVEGACAO</v>
      </c>
      <c r="C1088" s="16" t="n">
        <f aca="false">Report!U1681</f>
        <v>658.8</v>
      </c>
      <c r="D1088" s="1" t="str">
        <f aca="false">Report!X1681</f>
        <v>NF 311270 (BOLETO PG C/ ATRASO-VENCEU DIA 24/8/26) - ELLEN</v>
      </c>
    </row>
    <row r="1089" customFormat="false" ht="12.75" hidden="false" customHeight="true" outlineLevel="0" collapsed="false">
      <c r="A1089" s="15" t="n">
        <f aca="false">Report!C1688</f>
        <v>46266</v>
      </c>
      <c r="B1089" s="1" t="str">
        <f aca="false">Report!E1688</f>
        <v>A. CORREA JUNIOR</v>
      </c>
      <c r="C1089" s="16" t="n">
        <f aca="false">Report!U1688</f>
        <v>1290.16</v>
      </c>
      <c r="D1089" s="1" t="str">
        <f aca="false">Report!X1688</f>
        <v>NF 1829 CARTÃO DIA 1 PARC 3/3 - ELLEN</v>
      </c>
    </row>
    <row r="1090" customFormat="false" ht="12.75" hidden="false" customHeight="true" outlineLevel="0" collapsed="false">
      <c r="A1090" s="15" t="n">
        <f aca="false">Report!C1689</f>
        <v>46266</v>
      </c>
      <c r="B1090" s="1" t="str">
        <f aca="false">Report!E1689</f>
        <v>FUNNY PET DISTRIBUIDORA DE ALIMENTOS PAR</v>
      </c>
      <c r="C1090" s="16" t="n">
        <f aca="false">Report!U1689</f>
        <v>1501.38</v>
      </c>
      <c r="D1090" s="1" t="str">
        <f aca="false">Report!X1689</f>
        <v>NF 21189 ELLEN</v>
      </c>
    </row>
    <row r="1091" customFormat="false" ht="12.75" hidden="false" customHeight="true" outlineLevel="0" collapsed="false">
      <c r="A1091" s="15" t="n">
        <f aca="false">Report!C1690</f>
        <v>46266</v>
      </c>
      <c r="B1091" s="1" t="str">
        <f aca="false">Report!E1690</f>
        <v>OPPORTUNITY ALIMENTOS PARA ANIMAIS LTDA</v>
      </c>
      <c r="C1091" s="16" t="n">
        <f aca="false">Report!U1690</f>
        <v>591.07</v>
      </c>
      <c r="D1091" s="1" t="str">
        <f aca="false">Report!X1690</f>
        <v>NF 34738 ELLEN</v>
      </c>
    </row>
    <row r="1092" customFormat="false" ht="12.75" hidden="false" customHeight="true" outlineLevel="0" collapsed="false">
      <c r="A1092" s="15" t="n">
        <f aca="false">Report!C1692</f>
        <v>46266</v>
      </c>
      <c r="B1092" s="1" t="str">
        <f aca="false">Report!E1692</f>
        <v>A. CORREA JUNIOR</v>
      </c>
      <c r="C1092" s="16" t="n">
        <f aca="false">Report!U1692</f>
        <v>638.75</v>
      </c>
      <c r="D1092" s="1" t="str">
        <f aca="false">Report!X1692</f>
        <v>NF 1898 CT DIA 1 - PARC 1/2 - ELLEN</v>
      </c>
    </row>
    <row r="1093" customFormat="false" ht="12.75" hidden="false" customHeight="true" outlineLevel="0" collapsed="false">
      <c r="A1093" s="15" t="n">
        <f aca="false">Report!C1693</f>
        <v>46266</v>
      </c>
      <c r="B1093" s="1" t="str">
        <f aca="false">Report!E1693</f>
        <v>PIARARA COMERCIO, IMPORTACAO E EXPORTACAO LTDA</v>
      </c>
      <c r="C1093" s="16" t="n">
        <f aca="false">Report!U1693</f>
        <v>599.85</v>
      </c>
      <c r="D1093" s="1" t="str">
        <f aca="false">Report!X1693</f>
        <v>NF 195597 ELLEN</v>
      </c>
    </row>
    <row r="1094" customFormat="false" ht="12.75" hidden="false" customHeight="true" outlineLevel="0" collapsed="false">
      <c r="A1094" s="15" t="n">
        <f aca="false">Report!C1694</f>
        <v>46266</v>
      </c>
      <c r="B1094" s="1" t="str">
        <f aca="false">Report!E1694</f>
        <v>ROCHA E PAIVA LTDA</v>
      </c>
      <c r="C1094" s="16" t="n">
        <f aca="false">Report!U1694</f>
        <v>584.64</v>
      </c>
      <c r="D1094" s="1" t="str">
        <f aca="false">Report!X1694</f>
        <v>NF 211355 ELLEN</v>
      </c>
    </row>
    <row r="1095" customFormat="false" ht="12.75" hidden="false" customHeight="true" outlineLevel="0" collapsed="false">
      <c r="A1095" s="15" t="n">
        <f aca="false">Report!C1695</f>
        <v>46266</v>
      </c>
      <c r="B1095" s="1" t="str">
        <f aca="false">Report!E1695</f>
        <v>BRASIL NORTE BEBIDAS S/A</v>
      </c>
      <c r="C1095" s="16" t="n">
        <f aca="false">Report!U1695</f>
        <v>2351.65</v>
      </c>
      <c r="D1095" s="1" t="str">
        <f aca="false">Report!X1695</f>
        <v>NF 1993231 ELLEN</v>
      </c>
    </row>
    <row r="1096" customFormat="false" ht="12.75" hidden="false" customHeight="true" outlineLevel="0" collapsed="false">
      <c r="A1096" s="15" t="n">
        <f aca="false">Report!C1696</f>
        <v>46266</v>
      </c>
      <c r="B1096" s="1" t="str">
        <f aca="false">Report!E1696</f>
        <v>J. A. F. DE LIMA</v>
      </c>
      <c r="C1096" s="16" t="n">
        <f aca="false">Report!U1696</f>
        <v>645.72</v>
      </c>
      <c r="D1096" s="1" t="str">
        <f aca="false">Report!X1696</f>
        <v>NF 160332 ELLEN</v>
      </c>
    </row>
    <row r="1097" customFormat="false" ht="12.75" hidden="false" customHeight="true" outlineLevel="0" collapsed="false">
      <c r="A1097" s="15" t="n">
        <f aca="false">Report!C1697</f>
        <v>46266</v>
      </c>
      <c r="B1097" s="1" t="str">
        <f aca="false">Report!E1697</f>
        <v>BONNA VITTA INDUSTRIA E COMERCIO LTDA.</v>
      </c>
      <c r="C1097" s="16" t="n">
        <f aca="false">Report!U1697</f>
        <v>1276.2</v>
      </c>
      <c r="D1097" s="1" t="str">
        <f aca="false">Report!X1697</f>
        <v>NF 3745 ELLEN</v>
      </c>
    </row>
    <row r="1098" customFormat="false" ht="12.75" hidden="false" customHeight="true" outlineLevel="0" collapsed="false">
      <c r="A1098" s="15" t="n">
        <f aca="false">Report!C1698</f>
        <v>46266</v>
      </c>
      <c r="B1098" s="1" t="str">
        <f aca="false">Report!E1698</f>
        <v>SUPER CANCUN COMERCIO DE PRODUTOS ALIMEN</v>
      </c>
      <c r="C1098" s="16" t="n">
        <f aca="false">Report!U1698</f>
        <v>548.18</v>
      </c>
      <c r="D1098" s="1" t="str">
        <f aca="false">Report!X1698</f>
        <v>NF 265359 ELLEN</v>
      </c>
    </row>
    <row r="1099" customFormat="false" ht="12.75" hidden="false" customHeight="true" outlineLevel="0" collapsed="false">
      <c r="A1099" s="15" t="n">
        <f aca="false">Report!C1699</f>
        <v>46266</v>
      </c>
      <c r="B1099" s="1" t="str">
        <f aca="false">Report!E1699</f>
        <v>L. J. DA SILVA LTDA</v>
      </c>
      <c r="C1099" s="16" t="n">
        <f aca="false">Report!U1699</f>
        <v>424</v>
      </c>
      <c r="D1099" s="1" t="str">
        <f aca="false">Report!X1699</f>
        <v>NF 37213 ELLEN</v>
      </c>
    </row>
    <row r="1100" customFormat="false" ht="12.75" hidden="false" customHeight="true" outlineLevel="0" collapsed="false">
      <c r="A1100" s="15" t="n">
        <f aca="false">Report!C1701</f>
        <v>46266</v>
      </c>
      <c r="B1100" s="1" t="str">
        <f aca="false">Report!E1701</f>
        <v>BROTHERS  INDUSTRIA DE ALIMENTOS LTDA</v>
      </c>
      <c r="C1100" s="16" t="n">
        <f aca="false">Report!U1701</f>
        <v>437.2</v>
      </c>
      <c r="D1100" s="1" t="str">
        <f aca="false">Report!X1701</f>
        <v>NF 1038558 ELLEN</v>
      </c>
    </row>
    <row r="1101" customFormat="false" ht="12.75" hidden="false" customHeight="true" outlineLevel="0" collapsed="false">
      <c r="A1101" s="15" t="n">
        <f aca="false">Report!C1702</f>
        <v>46266</v>
      </c>
      <c r="B1101" s="1" t="str">
        <f aca="false">Report!E1702</f>
        <v>OCIDENTAL COMERCIO DE FRIOS LTDA</v>
      </c>
      <c r="C1101" s="16" t="n">
        <f aca="false">Report!U1702</f>
        <v>2372.5</v>
      </c>
      <c r="D1101" s="1" t="str">
        <f aca="false">Report!X1702</f>
        <v>NF 1262474 ELLEN</v>
      </c>
    </row>
    <row r="1102" customFormat="false" ht="12.75" hidden="false" customHeight="true" outlineLevel="0" collapsed="false">
      <c r="A1102" s="15" t="n">
        <f aca="false">Report!C1703</f>
        <v>46266</v>
      </c>
      <c r="B1102" s="1" t="str">
        <f aca="false">Report!E1703</f>
        <v>FRUTAL INDUSTRIA E COMERCIO LTDA</v>
      </c>
      <c r="C1102" s="16" t="n">
        <f aca="false">Report!U1703</f>
        <v>363.97</v>
      </c>
      <c r="D1102" s="1" t="str">
        <f aca="false">Report!X1703</f>
        <v>NF 229698 ELLEN</v>
      </c>
    </row>
    <row r="1103" customFormat="false" ht="12.75" hidden="false" customHeight="true" outlineLevel="0" collapsed="false">
      <c r="A1103" s="15" t="n">
        <f aca="false">Report!C1704</f>
        <v>46266</v>
      </c>
      <c r="B1103" s="1" t="str">
        <f aca="false">Report!E1704</f>
        <v>MAXFRI DISTRIUIDORA LTDA</v>
      </c>
      <c r="C1103" s="16" t="n">
        <f aca="false">Report!U1704</f>
        <v>3363.75</v>
      </c>
      <c r="D1103" s="1" t="str">
        <f aca="false">Report!X1704</f>
        <v>NF 15150 ELLEN</v>
      </c>
    </row>
    <row r="1104" customFormat="false" ht="12.75" hidden="false" customHeight="true" outlineLevel="0" collapsed="false">
      <c r="A1104" s="15" t="n">
        <f aca="false">Report!C1705</f>
        <v>46266</v>
      </c>
      <c r="B1104" s="1" t="str">
        <f aca="false">Report!E1705</f>
        <v>ADICSO FABIAN GONZALEZ MONTILLA 70302186</v>
      </c>
      <c r="C1104" s="16" t="n">
        <f aca="false">Report!U1705</f>
        <v>240</v>
      </c>
      <c r="D1104" s="1" t="str">
        <f aca="false">Report!X1705</f>
        <v>NF 627 ELLEN</v>
      </c>
    </row>
    <row r="1105" customFormat="false" ht="12.75" hidden="false" customHeight="true" outlineLevel="0" collapsed="false">
      <c r="A1105" s="15" t="n">
        <f aca="false">Report!C1709</f>
        <v>46266</v>
      </c>
      <c r="B1105" s="1" t="str">
        <f aca="false">Report!E1709</f>
        <v>NEYLIANE S DE OLIVEIRA &amp; CIA LTDA</v>
      </c>
      <c r="C1105" s="16" t="n">
        <f aca="false">Report!U1709</f>
        <v>315</v>
      </c>
      <c r="D1105" s="1" t="str">
        <f aca="false">Report!X1709</f>
        <v>COMPRAS - PACOVA/LIMAO-PG P/ CNPJ:67144863/0001-03-ELLEN</v>
      </c>
    </row>
    <row r="1106" customFormat="false" ht="12.75" hidden="false" customHeight="true" outlineLevel="0" collapsed="false">
      <c r="A1106" s="15" t="n">
        <f aca="false">Report!C1710</f>
        <v>46266</v>
      </c>
      <c r="B1106" s="1" t="str">
        <f aca="false">Report!E1710</f>
        <v>NEYLIANE S DE OLIVEIRA &amp; CIA LTDA</v>
      </c>
      <c r="C1106" s="16" t="n">
        <f aca="false">Report!U1710</f>
        <v>1440</v>
      </c>
      <c r="D1106" s="1" t="str">
        <f aca="false">Report!X1710</f>
        <v>FEIRA SR RENATO - PG P LJ 1 -ELLEN</v>
      </c>
    </row>
    <row r="1107" customFormat="false" ht="12.75" hidden="false" customHeight="true" outlineLevel="0" collapsed="false">
      <c r="A1107" s="15" t="n">
        <f aca="false">Report!C1711</f>
        <v>46266</v>
      </c>
      <c r="B1107" s="1" t="str">
        <f aca="false">Report!E1711</f>
        <v>FEIRA</v>
      </c>
      <c r="C1107" s="16" t="n">
        <f aca="false">Report!U1711</f>
        <v>930</v>
      </c>
      <c r="D1107" s="1" t="str">
        <f aca="false">Report!X1711</f>
        <v>FEIRA SR RENATO -PG P/ LJ1-ALHO/MACA/UVA-SOMAR C NF2650- ELLEN</v>
      </c>
    </row>
    <row r="1108" customFormat="false" ht="12.75" hidden="false" customHeight="true" outlineLevel="0" collapsed="false">
      <c r="A1108" s="15" t="n">
        <f aca="false">Report!C1719</f>
        <v>46267</v>
      </c>
      <c r="B1108" s="1" t="str">
        <f aca="false">Report!E1719</f>
        <v>DISTRIBUIDORA LOPES LTDA</v>
      </c>
      <c r="C1108" s="16" t="n">
        <f aca="false">Report!U1719</f>
        <v>1279.58</v>
      </c>
      <c r="D1108" s="1" t="str">
        <f aca="false">Report!X1719</f>
        <v>NF 1709601 ELLEN</v>
      </c>
    </row>
    <row r="1109" customFormat="false" ht="12.75" hidden="false" customHeight="true" outlineLevel="0" collapsed="false">
      <c r="A1109" s="15" t="n">
        <f aca="false">Report!C1720</f>
        <v>46267</v>
      </c>
      <c r="B1109" s="1" t="str">
        <f aca="false">Report!E1720</f>
        <v>FH DISTRIBUIDORA DE ALIM. E BEBIDAS LTDA</v>
      </c>
      <c r="C1109" s="16" t="n">
        <f aca="false">Report!U1720</f>
        <v>700.7</v>
      </c>
      <c r="D1109" s="1" t="str">
        <f aca="false">Report!X1720</f>
        <v>NF 330057 ELLEN</v>
      </c>
    </row>
    <row r="1110" customFormat="false" ht="12.75" hidden="false" customHeight="true" outlineLevel="0" collapsed="false">
      <c r="A1110" s="15" t="n">
        <f aca="false">Report!C1721</f>
        <v>46267</v>
      </c>
      <c r="B1110" s="1" t="str">
        <f aca="false">Report!E1721</f>
        <v>VIA CERTA INDUSTRIA E COMERCIO DE SANEANTES LTDA</v>
      </c>
      <c r="C1110" s="16" t="n">
        <f aca="false">Report!U1721</f>
        <v>205.44</v>
      </c>
      <c r="D1110" s="1" t="str">
        <f aca="false">Report!X1721</f>
        <v>NF 44054 ELLEN</v>
      </c>
    </row>
    <row r="1111" customFormat="false" ht="12.75" hidden="false" customHeight="true" outlineLevel="0" collapsed="false">
      <c r="A1111" s="15" t="n">
        <f aca="false">Report!C1722</f>
        <v>46267</v>
      </c>
      <c r="B1111" s="1" t="str">
        <f aca="false">Report!E1722</f>
        <v>RISADINHA LTDA</v>
      </c>
      <c r="C1111" s="16" t="n">
        <f aca="false">Report!U1722</f>
        <v>830.14</v>
      </c>
      <c r="D1111" s="1" t="str">
        <f aca="false">Report!X1722</f>
        <v>NF 668739 ELLEN</v>
      </c>
    </row>
    <row r="1112" customFormat="false" ht="12.75" hidden="false" customHeight="true" outlineLevel="0" collapsed="false">
      <c r="A1112" s="15" t="n">
        <f aca="false">Report!C1723</f>
        <v>46267</v>
      </c>
      <c r="B1112" s="1" t="str">
        <f aca="false">Report!E1723</f>
        <v>BRF S A</v>
      </c>
      <c r="C1112" s="16" t="n">
        <f aca="false">Report!U1723</f>
        <v>1164.76</v>
      </c>
      <c r="D1112" s="1" t="str">
        <f aca="false">Report!X1723</f>
        <v>NF 1619132 ELLEN</v>
      </c>
    </row>
    <row r="1113" customFormat="false" ht="12.75" hidden="false" customHeight="true" outlineLevel="0" collapsed="false">
      <c r="A1113" s="15" t="n">
        <f aca="false">Report!C1724</f>
        <v>46267</v>
      </c>
      <c r="B1113" s="1" t="str">
        <f aca="false">Report!E1724</f>
        <v>EMPRESA BRASILEIRA DE DISTRIBUICAO LTDA</v>
      </c>
      <c r="C1113" s="16" t="n">
        <f aca="false">Report!U1724</f>
        <v>1154.64</v>
      </c>
      <c r="D1113" s="1" t="str">
        <f aca="false">Report!X1724</f>
        <v>NF 2310769 ELLEN</v>
      </c>
    </row>
    <row r="1114" customFormat="false" ht="12.75" hidden="false" customHeight="true" outlineLevel="0" collapsed="false">
      <c r="A1114" s="15" t="n">
        <f aca="false">Report!C1725</f>
        <v>46267</v>
      </c>
      <c r="B1114" s="1" t="str">
        <f aca="false">Report!E1725</f>
        <v>FALCAO INDUSTRIA DE ALIMENTOS LTDA</v>
      </c>
      <c r="C1114" s="16" t="n">
        <f aca="false">Report!U1725</f>
        <v>2752.16</v>
      </c>
      <c r="D1114" s="1" t="str">
        <f aca="false">Report!X1725</f>
        <v>NF 33028 ELLEN</v>
      </c>
    </row>
    <row r="1115" customFormat="false" ht="12.75" hidden="false" customHeight="true" outlineLevel="0" collapsed="false">
      <c r="A1115" s="15" t="n">
        <f aca="false">Report!C1726</f>
        <v>46267</v>
      </c>
      <c r="B1115" s="1" t="str">
        <f aca="false">Report!E1726</f>
        <v>FENNIX BRASIL DISTRIBUIDORA DE PRODUTOS</v>
      </c>
      <c r="C1115" s="16" t="n">
        <f aca="false">Report!U1726</f>
        <v>679.17</v>
      </c>
      <c r="D1115" s="1" t="str">
        <f aca="false">Report!X1726</f>
        <v>NF 319020 ELLEN</v>
      </c>
    </row>
    <row r="1116" customFormat="false" ht="12.75" hidden="false" customHeight="true" outlineLevel="0" collapsed="false">
      <c r="A1116" s="15" t="n">
        <f aca="false">Report!C1727</f>
        <v>46267</v>
      </c>
      <c r="B1116" s="1" t="str">
        <f aca="false">Report!E1727</f>
        <v>SILVA E SANTOS FRIGORIFICO LTDA</v>
      </c>
      <c r="C1116" s="16" t="n">
        <f aca="false">Report!U1727</f>
        <v>1069.2</v>
      </c>
      <c r="D1116" s="1" t="str">
        <f aca="false">Report!X1727</f>
        <v>NF 32719 ELLEN</v>
      </c>
    </row>
    <row r="1117" customFormat="false" ht="12.75" hidden="false" customHeight="true" outlineLevel="0" collapsed="false">
      <c r="A1117" s="15" t="n">
        <f aca="false">Report!C1728</f>
        <v>46267</v>
      </c>
      <c r="B1117" s="1" t="str">
        <f aca="false">Report!E1728</f>
        <v>DUNORTE DISTRIBUIDORA DE PRODUTOS DE CONSUMO LTDA</v>
      </c>
      <c r="C1117" s="16" t="n">
        <f aca="false">Report!U1728</f>
        <v>731.86</v>
      </c>
      <c r="D1117" s="1" t="str">
        <f aca="false">Report!X1728</f>
        <v>NF 3242273 ELLEN</v>
      </c>
    </row>
    <row r="1118" customFormat="false" ht="12.75" hidden="false" customHeight="true" outlineLevel="0" collapsed="false">
      <c r="A1118" s="15" t="n">
        <f aca="false">Report!C1729</f>
        <v>46267</v>
      </c>
      <c r="B1118" s="1" t="str">
        <f aca="false">Report!E1729</f>
        <v>H. L. DO NASCIMENTO</v>
      </c>
      <c r="C1118" s="16" t="n">
        <f aca="false">Report!U1729</f>
        <v>741.3</v>
      </c>
      <c r="D1118" s="1" t="str">
        <f aca="false">Report!X1729</f>
        <v>NF 6042 ELLEN</v>
      </c>
    </row>
    <row r="1119" customFormat="false" ht="12.75" hidden="false" customHeight="true" outlineLevel="0" collapsed="false">
      <c r="A1119" s="15" t="n">
        <f aca="false">Report!C1730</f>
        <v>46267</v>
      </c>
      <c r="B1119" s="1" t="str">
        <f aca="false">Report!E1730</f>
        <v>NEYLIANE S DE OLIVEIRA &amp; CIA LTDA</v>
      </c>
      <c r="C1119" s="16" t="n">
        <f aca="false">Report!U1730</f>
        <v>300</v>
      </c>
      <c r="D1119" s="1" t="str">
        <f aca="false">Report!X1730</f>
        <v>COMPRAS - 20L DE AÇAI - PG NO P 2/9/26 - ELLEN</v>
      </c>
    </row>
    <row r="1120" customFormat="false" ht="12.75" hidden="false" customHeight="true" outlineLevel="0" collapsed="false">
      <c r="A1120" s="15" t="n">
        <f aca="false">Report!C1740</f>
        <v>46268</v>
      </c>
      <c r="B1120" s="1" t="str">
        <f aca="false">Report!E1740</f>
        <v>BRASIL NORTE BEBIDAS S/A</v>
      </c>
      <c r="C1120" s="16" t="n">
        <f aca="false">Report!U1740</f>
        <v>77.62</v>
      </c>
      <c r="D1120" s="1" t="str">
        <f aca="false">Report!X1740</f>
        <v>NF 1236492 ELLEN</v>
      </c>
    </row>
    <row r="1121" customFormat="false" ht="12.75" hidden="false" customHeight="true" outlineLevel="0" collapsed="false">
      <c r="A1121" s="15" t="n">
        <f aca="false">Report!C1742</f>
        <v>46268</v>
      </c>
      <c r="B1121" s="1" t="str">
        <f aca="false">Report!E1742</f>
        <v>DISTRIBUIDORA LOPES LTDA</v>
      </c>
      <c r="C1121" s="16" t="n">
        <f aca="false">Report!U1742</f>
        <v>692.26</v>
      </c>
      <c r="D1121" s="1" t="str">
        <f aca="false">Report!X1742</f>
        <v>NF 1710665 ELLEN</v>
      </c>
    </row>
    <row r="1122" customFormat="false" ht="12.75" hidden="false" customHeight="true" outlineLevel="0" collapsed="false">
      <c r="A1122" s="15" t="n">
        <f aca="false">Report!C1743</f>
        <v>46268</v>
      </c>
      <c r="B1122" s="1" t="str">
        <f aca="false">Report!E1743</f>
        <v>FENNIX BRASIL DISTRIBUIDORA DE PRODUTOS</v>
      </c>
      <c r="C1122" s="16" t="n">
        <f aca="false">Report!U1743</f>
        <v>668.78</v>
      </c>
      <c r="D1122" s="1" t="str">
        <f aca="false">Report!X1743</f>
        <v>NF 398227 ELLEN</v>
      </c>
    </row>
    <row r="1123" customFormat="false" ht="12.75" hidden="false" customHeight="true" outlineLevel="0" collapsed="false">
      <c r="A1123" s="15" t="n">
        <f aca="false">Report!C1744</f>
        <v>46268</v>
      </c>
      <c r="B1123" s="1" t="str">
        <f aca="false">Report!E1744</f>
        <v>AGM INDUSTRIA COMERCIO E REPRESENTACAO LTDA</v>
      </c>
      <c r="C1123" s="16" t="n">
        <f aca="false">Report!U1744</f>
        <v>1130.5</v>
      </c>
      <c r="D1123" s="1" t="str">
        <f aca="false">Report!X1744</f>
        <v>NF 48205 ELLEN</v>
      </c>
    </row>
    <row r="1124" customFormat="false" ht="12.75" hidden="false" customHeight="true" outlineLevel="0" collapsed="false">
      <c r="A1124" s="15" t="n">
        <f aca="false">Report!C1745</f>
        <v>46268</v>
      </c>
      <c r="B1124" s="1" t="str">
        <f aca="false">Report!E1745</f>
        <v>IRMÃOS LIMA  ATACADO  DE ALIMENTOS LTDA</v>
      </c>
      <c r="C1124" s="16" t="n">
        <f aca="false">Report!U1745</f>
        <v>1120.76</v>
      </c>
      <c r="D1124" s="1" t="str">
        <f aca="false">Report!X1745</f>
        <v>NF 297321 ELLEN</v>
      </c>
    </row>
    <row r="1125" customFormat="false" ht="12.75" hidden="false" customHeight="true" outlineLevel="0" collapsed="false">
      <c r="A1125" s="15" t="n">
        <f aca="false">Report!C1746</f>
        <v>46268</v>
      </c>
      <c r="B1125" s="1" t="str">
        <f aca="false">Report!E1746</f>
        <v>TAPAJOS COM DE PERFUMARIA COSMETICOS E G</v>
      </c>
      <c r="C1125" s="16" t="n">
        <f aca="false">Report!U1746</f>
        <v>795.81</v>
      </c>
      <c r="D1125" s="1" t="str">
        <f aca="false">Report!X1746</f>
        <v>NF 586415 ELLEN</v>
      </c>
    </row>
    <row r="1126" customFormat="false" ht="12.75" hidden="false" customHeight="true" outlineLevel="0" collapsed="false">
      <c r="A1126" s="15" t="n">
        <f aca="false">Report!C1747</f>
        <v>46268</v>
      </c>
      <c r="B1126" s="1" t="str">
        <f aca="false">Report!E1747</f>
        <v>FRIOTRANS COMERCIO E TRANSPORTES DE CARGAS LTDA</v>
      </c>
      <c r="C1126" s="16" t="n">
        <f aca="false">Report!U1747</f>
        <v>2055.66</v>
      </c>
      <c r="D1126" s="1" t="str">
        <f aca="false">Report!X1747</f>
        <v>NF 39521 ELLEN</v>
      </c>
    </row>
    <row r="1127" customFormat="false" ht="12.75" hidden="false" customHeight="true" outlineLevel="0" collapsed="false">
      <c r="A1127" s="15" t="n">
        <f aca="false">Report!C1748</f>
        <v>46268</v>
      </c>
      <c r="B1127" s="1" t="str">
        <f aca="false">Report!E1748</f>
        <v>TRES CORACOES ALIMENTOS S.A.</v>
      </c>
      <c r="C1127" s="16" t="n">
        <f aca="false">Report!U1748</f>
        <v>182.8</v>
      </c>
      <c r="D1127" s="1" t="str">
        <f aca="false">Report!X1748</f>
        <v>NF 357892 ELLEN</v>
      </c>
    </row>
    <row r="1128" customFormat="false" ht="12.75" hidden="false" customHeight="true" outlineLevel="0" collapsed="false">
      <c r="A1128" s="15" t="n">
        <f aca="false">Report!C1749</f>
        <v>46268</v>
      </c>
      <c r="B1128" s="1" t="str">
        <f aca="false">Report!E1749</f>
        <v>DISTRIBUIDORA LOPES LTDA</v>
      </c>
      <c r="C1128" s="16" t="n">
        <f aca="false">Report!U1749</f>
        <v>774.74</v>
      </c>
      <c r="D1128" s="1" t="str">
        <f aca="false">Report!X1749</f>
        <v>NF 1719576 ELLEN</v>
      </c>
    </row>
    <row r="1129" customFormat="false" ht="12.75" hidden="false" customHeight="true" outlineLevel="0" collapsed="false">
      <c r="A1129" s="15" t="n">
        <f aca="false">Report!C1750</f>
        <v>46268</v>
      </c>
      <c r="B1129" s="1" t="str">
        <f aca="false">Report!E1750</f>
        <v>BRAGA TABACARIA EIRELI ME</v>
      </c>
      <c r="C1129" s="16" t="n">
        <f aca="false">Report!U1750</f>
        <v>1063.84</v>
      </c>
      <c r="D1129" s="1" t="str">
        <f aca="false">Report!X1750</f>
        <v>NF 20104 ELLEN</v>
      </c>
    </row>
    <row r="1130" customFormat="false" ht="12.75" hidden="false" customHeight="true" outlineLevel="0" collapsed="false">
      <c r="A1130" s="15" t="n">
        <f aca="false">Report!C1751</f>
        <v>46268</v>
      </c>
      <c r="B1130" s="1" t="str">
        <f aca="false">Report!E1751</f>
        <v>BRAGA TABACARIA EIRELI ME</v>
      </c>
      <c r="C1130" s="16" t="n">
        <f aca="false">Report!U1751</f>
        <v>1150.13</v>
      </c>
      <c r="D1130" s="1" t="str">
        <f aca="false">Report!X1751</f>
        <v>RECIBO-57762-COMPRAS-CACHAÇA/CIGARRO/COPO/SKARLOF-ELLEN</v>
      </c>
    </row>
    <row r="1131" customFormat="false" ht="12.75" hidden="false" customHeight="true" outlineLevel="0" collapsed="false">
      <c r="A1131" s="15" t="n">
        <f aca="false">Report!C1752</f>
        <v>46268</v>
      </c>
      <c r="B1131" s="1" t="str">
        <f aca="false">Report!E1752</f>
        <v>ALEXSANDRO BEZERRA DA SILVA</v>
      </c>
      <c r="C1131" s="16" t="n">
        <f aca="false">Report!U1752</f>
        <v>1012.44</v>
      </c>
      <c r="D1131" s="1" t="str">
        <f aca="false">Report!X1752</f>
        <v>NF 299 ELLEN</v>
      </c>
    </row>
    <row r="1132" customFormat="false" ht="12.75" hidden="false" customHeight="true" outlineLevel="0" collapsed="false">
      <c r="A1132" s="15" t="n">
        <f aca="false">Report!C1753</f>
        <v>46268</v>
      </c>
      <c r="B1132" s="1" t="str">
        <f aca="false">Report!E1753</f>
        <v>PANIFICADORA E CONFEITARIA REAL MADRI LTDA</v>
      </c>
      <c r="C1132" s="16" t="n">
        <f aca="false">Report!U1753</f>
        <v>180.22</v>
      </c>
      <c r="D1132" s="1" t="str">
        <f aca="false">Report!X1753</f>
        <v>NF 780 ELLEN</v>
      </c>
    </row>
    <row r="1133" customFormat="false" ht="12.75" hidden="false" customHeight="true" outlineLevel="0" collapsed="false">
      <c r="A1133" s="15" t="n">
        <f aca="false">Report!C1754</f>
        <v>46268</v>
      </c>
      <c r="B1133" s="1" t="str">
        <f aca="false">Report!E1754</f>
        <v>ADICSO FABIAN GONZALEZ MONTILLA 70302186</v>
      </c>
      <c r="C1133" s="16" t="n">
        <f aca="false">Report!U1754</f>
        <v>180</v>
      </c>
      <c r="D1133" s="1" t="str">
        <f aca="false">Report!X1754</f>
        <v>NF 633 ELLEN</v>
      </c>
    </row>
    <row r="1134" customFormat="false" ht="12.75" hidden="false" customHeight="true" outlineLevel="0" collapsed="false">
      <c r="A1134" s="15" t="n">
        <f aca="false">Report!C1755</f>
        <v>46268</v>
      </c>
      <c r="B1134" s="1" t="str">
        <f aca="false">Report!E1755</f>
        <v>ADRIANO FEITOSA OLIVEIRA LTDA</v>
      </c>
      <c r="C1134" s="16" t="n">
        <f aca="false">Report!U1755</f>
        <v>895</v>
      </c>
      <c r="D1134" s="1" t="str">
        <f aca="false">Report!X1755</f>
        <v>NF 374 ELLEN</v>
      </c>
    </row>
    <row r="1135" customFormat="false" ht="12.75" hidden="false" customHeight="true" outlineLevel="0" collapsed="false">
      <c r="A1135" s="15" t="n">
        <f aca="false">Report!C1761</f>
        <v>46269</v>
      </c>
      <c r="B1135" s="1" t="str">
        <f aca="false">Report!E1761</f>
        <v>VIA CERTA IMPORTACAO E DISTRIBUICAO DE A</v>
      </c>
      <c r="C1135" s="16" t="n">
        <f aca="false">Report!U1761</f>
        <v>1393.49</v>
      </c>
      <c r="D1135" s="1" t="str">
        <f aca="false">Report!X1761</f>
        <v>NF 53859 ELLEN</v>
      </c>
    </row>
    <row r="1136" customFormat="false" ht="12.75" hidden="false" customHeight="true" outlineLevel="0" collapsed="false">
      <c r="A1136" s="15" t="n">
        <f aca="false">Report!C1762</f>
        <v>46269</v>
      </c>
      <c r="B1136" s="1" t="str">
        <f aca="false">Report!E1762</f>
        <v>DUNORTE DISTRIBUIDORA DE PRODUTOS DE CONSUMO LTDA</v>
      </c>
      <c r="C1136" s="16" t="n">
        <f aca="false">Report!U1762</f>
        <v>748.32</v>
      </c>
      <c r="D1136" s="1" t="str">
        <f aca="false">Report!X1762</f>
        <v>NF 3237036 ELLEN</v>
      </c>
    </row>
    <row r="1137" customFormat="false" ht="12.75" hidden="false" customHeight="true" outlineLevel="0" collapsed="false">
      <c r="A1137" s="15" t="n">
        <f aca="false">Report!C1763</f>
        <v>46269</v>
      </c>
      <c r="B1137" s="1" t="str">
        <f aca="false">Report!E1763</f>
        <v>L S M COMERCIO DE ALIMENTOS E NAVEGACAO</v>
      </c>
      <c r="C1137" s="16" t="n">
        <f aca="false">Report!U1763</f>
        <v>474.75</v>
      </c>
      <c r="D1137" s="1" t="str">
        <f aca="false">Report!X1763</f>
        <v>NF 311351 ELLEN</v>
      </c>
    </row>
    <row r="1138" customFormat="false" ht="12.75" hidden="false" customHeight="true" outlineLevel="0" collapsed="false">
      <c r="A1138" s="15" t="n">
        <f aca="false">Report!C1764</f>
        <v>46269</v>
      </c>
      <c r="B1138" s="1" t="str">
        <f aca="false">Report!E1764</f>
        <v>SOUZA CRUZ LTDA.</v>
      </c>
      <c r="C1138" s="16" t="n">
        <f aca="false">Report!U1764</f>
        <v>5720.74</v>
      </c>
      <c r="D1138" s="1" t="str">
        <f aca="false">Report!X1764</f>
        <v>NF 570907 ELLEN</v>
      </c>
    </row>
    <row r="1139" customFormat="false" ht="12.75" hidden="false" customHeight="true" outlineLevel="0" collapsed="false">
      <c r="A1139" s="15" t="n">
        <f aca="false">Report!C1765</f>
        <v>46269</v>
      </c>
      <c r="B1139" s="1" t="str">
        <f aca="false">Report!E1765</f>
        <v>LIMA E BARANDA COMERCIO DE PRODUTOS REGI</v>
      </c>
      <c r="C1139" s="16" t="n">
        <f aca="false">Report!U1765</f>
        <v>264</v>
      </c>
      <c r="D1139" s="1" t="str">
        <f aca="false">Report!X1765</f>
        <v>NF 32154 ELLEN</v>
      </c>
    </row>
    <row r="1140" customFormat="false" ht="12.75" hidden="false" customHeight="true" outlineLevel="0" collapsed="false">
      <c r="A1140" s="15" t="n">
        <f aca="false">Report!C1766</f>
        <v>46269</v>
      </c>
      <c r="B1140" s="1" t="str">
        <f aca="false">Report!E1766</f>
        <v>MAXFRI DISTRIUIDORA LTDA</v>
      </c>
      <c r="C1140" s="16" t="n">
        <f aca="false">Report!U1766</f>
        <v>2771.2</v>
      </c>
      <c r="D1140" s="1" t="str">
        <f aca="false">Report!X1766</f>
        <v>NF 15192 ELLEN</v>
      </c>
    </row>
    <row r="1141" customFormat="false" ht="12.75" hidden="false" customHeight="true" outlineLevel="0" collapsed="false">
      <c r="A1141" s="15" t="n">
        <f aca="false">Report!C1767</f>
        <v>46269</v>
      </c>
      <c r="B1141" s="1" t="str">
        <f aca="false">Report!E1767</f>
        <v>NOVA FRIOS COMERCIO ATACADISTA DE LATICINIOS LTDA</v>
      </c>
      <c r="C1141" s="16" t="n">
        <f aca="false">Report!U1767</f>
        <v>300</v>
      </c>
      <c r="D1141" s="1" t="str">
        <f aca="false">Report!X1767</f>
        <v>NF 4492 ELLEN</v>
      </c>
    </row>
    <row r="1142" customFormat="false" ht="12.75" hidden="false" customHeight="true" outlineLevel="0" collapsed="false">
      <c r="A1142" s="15" t="n">
        <f aca="false">Report!C1768</f>
        <v>46269</v>
      </c>
      <c r="B1142" s="1" t="str">
        <f aca="false">Report!E1768</f>
        <v>PANIFICADORA E CONFEITARIA REAL MADRI LTDA</v>
      </c>
      <c r="C1142" s="16" t="n">
        <f aca="false">Report!U1768</f>
        <v>90</v>
      </c>
      <c r="D1142" s="1" t="str">
        <f aca="false">Report!X1768</f>
        <v>NF 782 ELLEN</v>
      </c>
    </row>
    <row r="1143" customFormat="false" ht="12.75" hidden="false" customHeight="true" outlineLevel="0" collapsed="false">
      <c r="A1143" s="15" t="n">
        <f aca="false">Report!C1770</f>
        <v>46269</v>
      </c>
      <c r="B1143" s="1" t="str">
        <f aca="false">Report!E1770</f>
        <v>NEYLIANE S DE OLIVEIRA &amp; CIA LTDA</v>
      </c>
      <c r="C1143" s="16" t="n">
        <f aca="false">Report!U1770</f>
        <v>300</v>
      </c>
      <c r="D1143" s="1" t="str">
        <f aca="false">Report!X1770</f>
        <v>20L DE AÇAI - PG NO P 4/9/26 - ELLEN</v>
      </c>
    </row>
    <row r="1144" customFormat="false" ht="12.75" hidden="false" customHeight="true" outlineLevel="0" collapsed="false">
      <c r="A1144" s="15" t="n">
        <f aca="false">Report!C1772</f>
        <v>46269</v>
      </c>
      <c r="B1144" s="1" t="str">
        <f aca="false">Report!E1772</f>
        <v>NEYLIANE S DE OLIVEIRA &amp; CIA LTDA</v>
      </c>
      <c r="C1144" s="16" t="n">
        <f aca="false">Report!U1772</f>
        <v>340</v>
      </c>
      <c r="D1144" s="1" t="str">
        <f aca="false">Report!X1772</f>
        <v>COMPRAS - PACOVA/LIMAO-PG P/ CNPJ:67144863/0001-03-ELLEN</v>
      </c>
    </row>
    <row r="1145" customFormat="false" ht="12.75" hidden="false" customHeight="true" outlineLevel="0" collapsed="false">
      <c r="A1145" s="15" t="n">
        <f aca="false">Report!C1773</f>
        <v>46269</v>
      </c>
      <c r="B1145" s="1" t="str">
        <f aca="false">Report!E1773</f>
        <v>NEYLIANE S DE OLIVEIRA &amp; CIA LTDA</v>
      </c>
      <c r="C1145" s="16" t="n">
        <f aca="false">Report!U1773</f>
        <v>1972</v>
      </c>
      <c r="D1145" s="1" t="str">
        <f aca="false">Report!X1773</f>
        <v>FEIRA-PG P C6-BANK/RENATO - ELLEN</v>
      </c>
    </row>
    <row r="1146" customFormat="false" ht="12.75" hidden="false" customHeight="true" outlineLevel="0" collapsed="false">
      <c r="A1146" s="15" t="n">
        <f aca="false">Report!C1774</f>
        <v>46269</v>
      </c>
      <c r="B1146" s="1" t="str">
        <f aca="false">Report!E1774</f>
        <v>FEIRA</v>
      </c>
      <c r="C1146" s="16" t="n">
        <f aca="false">Report!U1774</f>
        <v>200</v>
      </c>
      <c r="D1146" s="1" t="str">
        <f aca="false">Report!X1774</f>
        <v>FEIRA-PG P C6-BANK/RENATO (UVA) SOMAR C NF 2657-ELLEN</v>
      </c>
    </row>
    <row r="1147" customFormat="false" ht="12.75" hidden="false" customHeight="true" outlineLevel="0" collapsed="false">
      <c r="A1147" s="15" t="n">
        <f aca="false">Report!C1803</f>
        <v>46270</v>
      </c>
      <c r="B1147" s="1" t="str">
        <f aca="false">Report!E1803</f>
        <v>DISTRIBUIDORA FARIAS LTDA.</v>
      </c>
      <c r="C1147" s="16" t="n">
        <f aca="false">Report!U1803</f>
        <v>706.56</v>
      </c>
      <c r="D1147" s="1" t="str">
        <f aca="false">Report!X1803</f>
        <v>NF 689222 ELLEN</v>
      </c>
    </row>
    <row r="1148" customFormat="false" ht="12.75" hidden="false" customHeight="true" outlineLevel="0" collapsed="false">
      <c r="A1148" s="15" t="n">
        <f aca="false">Report!C1804</f>
        <v>46270</v>
      </c>
      <c r="B1148" s="1" t="str">
        <f aca="false">Report!E1804</f>
        <v>DISTRIBUIDORA FARIAS LTDA.</v>
      </c>
      <c r="C1148" s="16" t="n">
        <f aca="false">Report!U1804</f>
        <v>1422.67</v>
      </c>
      <c r="D1148" s="1" t="str">
        <f aca="false">Report!X1804</f>
        <v>NF 689224 ELLEN</v>
      </c>
    </row>
    <row r="1149" customFormat="false" ht="12.75" hidden="false" customHeight="true" outlineLevel="0" collapsed="false">
      <c r="A1149" s="15" t="n">
        <f aca="false">Report!C1806</f>
        <v>46270</v>
      </c>
      <c r="B1149" s="1" t="str">
        <f aca="false">Report!E1806</f>
        <v>JAB COMERCIO DE PRODUTOS ALIMENTICIOS LT</v>
      </c>
      <c r="C1149" s="16" t="n">
        <f aca="false">Report!U1806</f>
        <v>125</v>
      </c>
      <c r="D1149" s="1" t="str">
        <f aca="false">Report!X1806</f>
        <v>NF 3829 ELLEN</v>
      </c>
    </row>
    <row r="1150" customFormat="false" ht="12.75" hidden="false" customHeight="true" outlineLevel="0" collapsed="false">
      <c r="A1150" s="15" t="n">
        <f aca="false">Report!C1807</f>
        <v>46270</v>
      </c>
      <c r="B1150" s="1" t="str">
        <f aca="false">Report!E1807</f>
        <v>MAXFRI DISTRIUIDORA LTDA</v>
      </c>
      <c r="C1150" s="16" t="n">
        <f aca="false">Report!U1807</f>
        <v>1557.6</v>
      </c>
      <c r="D1150" s="1" t="str">
        <f aca="false">Report!X1807</f>
        <v>NF 15213 ELLEN</v>
      </c>
    </row>
    <row r="1151" customFormat="false" ht="12.75" hidden="false" customHeight="true" outlineLevel="0" collapsed="false">
      <c r="A1151" s="15" t="n">
        <f aca="false">Report!C1808</f>
        <v>46270</v>
      </c>
      <c r="B1151" s="1" t="str">
        <f aca="false">Report!E1808</f>
        <v>H L M PADARIA E CONFEITARIA LTDA</v>
      </c>
      <c r="C1151" s="16" t="n">
        <f aca="false">Report!U1808</f>
        <v>200</v>
      </c>
      <c r="D1151" s="1" t="str">
        <f aca="false">Report!X1808</f>
        <v>NF 256 COMPRAS-BOLO PG NO P 5/9/26 ELLEN</v>
      </c>
    </row>
    <row r="1152" customFormat="false" ht="12.75" hidden="false" customHeight="true" outlineLevel="0" collapsed="false">
      <c r="A1152" s="15" t="n">
        <f aca="false">Report!C1817</f>
        <v>46272</v>
      </c>
      <c r="B1152" s="1" t="str">
        <f aca="false">Report!E1817</f>
        <v>NATUREZA COMERCIO DE DESCARTAVEIS LTDA</v>
      </c>
      <c r="C1152" s="16" t="n">
        <f aca="false">Report!U1817</f>
        <v>509.85</v>
      </c>
      <c r="D1152" s="1" t="str">
        <f aca="false">Report!X1817</f>
        <v>NF 747704 ELLEN</v>
      </c>
    </row>
    <row r="1153" customFormat="false" ht="12.75" hidden="false" customHeight="true" outlineLevel="0" collapsed="false">
      <c r="A1153" s="15" t="n">
        <f aca="false">Report!C1818</f>
        <v>46272</v>
      </c>
      <c r="B1153" s="1" t="str">
        <f aca="false">Report!E1818</f>
        <v>TAPAJOS COM DE PERFUMARIA COSMETICOS E G</v>
      </c>
      <c r="C1153" s="16" t="n">
        <f aca="false">Report!U1818</f>
        <v>271.2</v>
      </c>
      <c r="D1153" s="1" t="str">
        <f aca="false">Report!X1818</f>
        <v>NF 586317 ELLEN</v>
      </c>
    </row>
    <row r="1154" customFormat="false" ht="12.75" hidden="false" customHeight="true" outlineLevel="0" collapsed="false">
      <c r="A1154" s="15" t="n">
        <f aca="false">Report!C1819</f>
        <v>46272</v>
      </c>
      <c r="B1154" s="1" t="str">
        <f aca="false">Report!E1819</f>
        <v>BF COMERCIO DE ALIMENTOS REPRESENTACAO L</v>
      </c>
      <c r="C1154" s="16" t="n">
        <f aca="false">Report!U1819</f>
        <v>691.91</v>
      </c>
      <c r="D1154" s="1" t="str">
        <f aca="false">Report!X1819</f>
        <v>NF 21279 ELLEN</v>
      </c>
    </row>
    <row r="1155" customFormat="false" ht="12.75" hidden="false" customHeight="true" outlineLevel="0" collapsed="false">
      <c r="A1155" s="15" t="n">
        <f aca="false">Report!C1820</f>
        <v>46272</v>
      </c>
      <c r="B1155" s="1" t="str">
        <f aca="false">Report!E1820</f>
        <v>DUNORTE DISTRIBUIDORA DE PRODUTOS DE CONSUMO LTDA</v>
      </c>
      <c r="C1155" s="16" t="n">
        <f aca="false">Report!U1820</f>
        <v>1352.12</v>
      </c>
      <c r="D1155" s="1" t="str">
        <f aca="false">Report!X1820</f>
        <v>NF 3237634 ELLEN</v>
      </c>
    </row>
    <row r="1156" customFormat="false" ht="12.75" hidden="false" customHeight="true" outlineLevel="0" collapsed="false">
      <c r="A1156" s="15" t="n">
        <f aca="false">Report!C1821</f>
        <v>46272</v>
      </c>
      <c r="B1156" s="1" t="str">
        <f aca="false">Report!E1821</f>
        <v>DURAES DISTRIBUIDORA DE ESTIVAS LTDA</v>
      </c>
      <c r="C1156" s="16" t="n">
        <f aca="false">Report!U1821</f>
        <v>606.56</v>
      </c>
      <c r="D1156" s="1" t="str">
        <f aca="false">Report!X1821</f>
        <v>NF 654907 ELLEN</v>
      </c>
    </row>
    <row r="1157" customFormat="false" ht="12.75" hidden="false" customHeight="true" outlineLevel="0" collapsed="false">
      <c r="A1157" s="15" t="n">
        <f aca="false">Report!C1822</f>
        <v>46272</v>
      </c>
      <c r="B1157" s="1" t="str">
        <f aca="false">Report!E1822</f>
        <v>MAXPEL COMERCIAL LTDA</v>
      </c>
      <c r="C1157" s="16" t="n">
        <f aca="false">Report!U1822</f>
        <v>983.76</v>
      </c>
      <c r="D1157" s="1" t="str">
        <f aca="false">Report!X1822</f>
        <v>NFS 319296/319297 - ELLEN</v>
      </c>
    </row>
    <row r="1158" customFormat="false" ht="12.75" hidden="false" customHeight="true" outlineLevel="0" collapsed="false">
      <c r="A1158" s="15" t="n">
        <f aca="false">Report!C1823</f>
        <v>46272</v>
      </c>
      <c r="B1158" s="1" t="str">
        <f aca="false">Report!E1823</f>
        <v>SB COMERCIO LTDA</v>
      </c>
      <c r="C1158" s="16" t="n">
        <f aca="false">Report!U1823</f>
        <v>521.58</v>
      </c>
      <c r="D1158" s="1" t="str">
        <f aca="false">Report!X1823</f>
        <v>NF 1966312 ELLEN</v>
      </c>
    </row>
    <row r="1159" customFormat="false" ht="12.75" hidden="false" customHeight="true" outlineLevel="0" collapsed="false">
      <c r="A1159" s="15" t="n">
        <f aca="false">Report!C1824</f>
        <v>46272</v>
      </c>
      <c r="B1159" s="1" t="str">
        <f aca="false">Report!E1824</f>
        <v>PANIFICADORA E CONFEITARIA REAL MADRI LTDA</v>
      </c>
      <c r="C1159" s="16" t="n">
        <f aca="false">Report!U1824</f>
        <v>204.77</v>
      </c>
      <c r="D1159" s="1" t="str">
        <f aca="false">Report!X1824</f>
        <v>NF 790 ELLEN</v>
      </c>
    </row>
    <row r="1160" customFormat="false" ht="12.75" hidden="false" customHeight="true" outlineLevel="0" collapsed="false">
      <c r="A1160" s="15" t="n">
        <f aca="false">Report!C1830</f>
        <v>46273</v>
      </c>
      <c r="B1160" s="1" t="str">
        <f aca="false">Report!E1830</f>
        <v>ATACADAO S.A.</v>
      </c>
      <c r="C1160" s="16" t="n">
        <f aca="false">Report!U1830</f>
        <v>1184.7</v>
      </c>
      <c r="D1160" s="1" t="str">
        <f aca="false">Report!X1830</f>
        <v>NF 1915876 ELLEN</v>
      </c>
    </row>
    <row r="1161" customFormat="false" ht="12.75" hidden="false" customHeight="true" outlineLevel="0" collapsed="false">
      <c r="A1161" s="15" t="n">
        <f aca="false">Report!C1832</f>
        <v>46273</v>
      </c>
      <c r="B1161" s="1" t="str">
        <f aca="false">Report!E1832</f>
        <v>PIARARA COMERCIO, IMPORTACAO E EXPORTACAO LTDA</v>
      </c>
      <c r="C1161" s="16" t="n">
        <f aca="false">Report!U1832</f>
        <v>599.85</v>
      </c>
      <c r="D1161" s="1" t="str">
        <f aca="false">Report!X1832</f>
        <v>NF 195597 ELLEN</v>
      </c>
    </row>
    <row r="1162" customFormat="false" ht="12.75" hidden="false" customHeight="true" outlineLevel="0" collapsed="false">
      <c r="A1162" s="15" t="n">
        <f aca="false">Report!C1833</f>
        <v>46273</v>
      </c>
      <c r="B1162" s="1" t="str">
        <f aca="false">Report!E1833</f>
        <v>ROCHA E PAIVA LTDA</v>
      </c>
      <c r="C1162" s="16" t="n">
        <f aca="false">Report!U1833</f>
        <v>584.64</v>
      </c>
      <c r="D1162" s="1" t="str">
        <f aca="false">Report!X1833</f>
        <v>NF 211355 ELLEN</v>
      </c>
    </row>
    <row r="1163" customFormat="false" ht="12.75" hidden="false" customHeight="true" outlineLevel="0" collapsed="false">
      <c r="A1163" s="15" t="n">
        <f aca="false">Report!C1834</f>
        <v>46273</v>
      </c>
      <c r="B1163" s="1" t="str">
        <f aca="false">Report!E1834</f>
        <v>J. A. F. DE LIMA</v>
      </c>
      <c r="C1163" s="16" t="n">
        <f aca="false">Report!U1834</f>
        <v>645.71</v>
      </c>
      <c r="D1163" s="1" t="str">
        <f aca="false">Report!X1834</f>
        <v>NF 160332 ELLEN</v>
      </c>
    </row>
    <row r="1164" customFormat="false" ht="12.75" hidden="false" customHeight="true" outlineLevel="0" collapsed="false">
      <c r="A1164" s="15" t="n">
        <f aca="false">Report!C1835</f>
        <v>46273</v>
      </c>
      <c r="B1164" s="1" t="str">
        <f aca="false">Report!E1835</f>
        <v>SUPER CANCUN COMERCIO DE PRODUTOS ALIMEN</v>
      </c>
      <c r="C1164" s="16" t="n">
        <f aca="false">Report!U1835</f>
        <v>548.18</v>
      </c>
      <c r="D1164" s="1" t="str">
        <f aca="false">Report!X1835</f>
        <v>NF 265359 ELLEN</v>
      </c>
    </row>
    <row r="1165" customFormat="false" ht="12.75" hidden="false" customHeight="true" outlineLevel="0" collapsed="false">
      <c r="A1165" s="15" t="n">
        <f aca="false">Report!C1836</f>
        <v>46273</v>
      </c>
      <c r="B1165" s="1" t="str">
        <f aca="false">Report!E1836</f>
        <v>L. J. DA SILVA LTDA</v>
      </c>
      <c r="C1165" s="16" t="n">
        <f aca="false">Report!U1836</f>
        <v>424</v>
      </c>
      <c r="D1165" s="1" t="str">
        <f aca="false">Report!X1836</f>
        <v>NF 37213 ELLEN</v>
      </c>
    </row>
    <row r="1166" customFormat="false" ht="12.75" hidden="false" customHeight="true" outlineLevel="0" collapsed="false">
      <c r="A1166" s="15" t="n">
        <f aca="false">Report!C1837</f>
        <v>46273</v>
      </c>
      <c r="B1166" s="1" t="str">
        <f aca="false">Report!E1837</f>
        <v>BRASIL NORTE BEBIDAS S/A</v>
      </c>
      <c r="C1166" s="16" t="n">
        <f aca="false">Report!U1837</f>
        <v>639.05</v>
      </c>
      <c r="D1166" s="1" t="str">
        <f aca="false">Report!X1837</f>
        <v>NF 1262093 ELLEN</v>
      </c>
    </row>
    <row r="1167" customFormat="false" ht="12.75" hidden="false" customHeight="true" outlineLevel="0" collapsed="false">
      <c r="A1167" s="15" t="n">
        <f aca="false">Report!C1838</f>
        <v>46273</v>
      </c>
      <c r="B1167" s="1" t="str">
        <f aca="false">Report!E1838</f>
        <v>BRASIL NORTE BEBIDAS S/A</v>
      </c>
      <c r="C1167" s="16" t="n">
        <f aca="false">Report!U1838</f>
        <v>3064.41</v>
      </c>
      <c r="D1167" s="1" t="str">
        <f aca="false">Report!X1838</f>
        <v>NF 2004983 ELLEN</v>
      </c>
    </row>
    <row r="1168" customFormat="false" ht="12.75" hidden="false" customHeight="true" outlineLevel="0" collapsed="false">
      <c r="A1168" s="15" t="n">
        <f aca="false">Report!C1839</f>
        <v>46273</v>
      </c>
      <c r="B1168" s="1" t="str">
        <f aca="false">Report!E1839</f>
        <v>NESTLÉ BRASIL LTDA.</v>
      </c>
      <c r="C1168" s="16" t="n">
        <f aca="false">Report!U1839</f>
        <v>1509.12</v>
      </c>
      <c r="D1168" s="1" t="str">
        <f aca="false">Report!X1839</f>
        <v>NF 1442202 ELLEN</v>
      </c>
    </row>
    <row r="1169" customFormat="false" ht="12.75" hidden="false" customHeight="true" outlineLevel="0" collapsed="false">
      <c r="A1169" s="15" t="n">
        <f aca="false">Report!C1840</f>
        <v>46273</v>
      </c>
      <c r="B1169" s="1" t="str">
        <f aca="false">Report!E1840</f>
        <v>NESTLÉ BRASIL LTDA.</v>
      </c>
      <c r="C1169" s="16" t="n">
        <f aca="false">Report!U1840</f>
        <v>202.95</v>
      </c>
      <c r="D1169" s="1" t="str">
        <f aca="false">Report!X1840</f>
        <v>NF 1441732 ELLEN</v>
      </c>
    </row>
    <row r="1170" customFormat="false" ht="12.75" hidden="false" customHeight="true" outlineLevel="0" collapsed="false">
      <c r="A1170" s="15" t="n">
        <f aca="false">Report!C1841</f>
        <v>46273</v>
      </c>
      <c r="B1170" s="1" t="str">
        <f aca="false">Report!E1841</f>
        <v>CB COMERCIO E DISTRIBUIDORA DE ALIMENTOS</v>
      </c>
      <c r="C1170" s="16" t="n">
        <f aca="false">Report!U1841</f>
        <v>843.65</v>
      </c>
      <c r="D1170" s="1" t="str">
        <f aca="false">Report!X1841</f>
        <v>NF 866347 ELLEN</v>
      </c>
    </row>
    <row r="1171" customFormat="false" ht="12.75" hidden="false" customHeight="true" outlineLevel="0" collapsed="false">
      <c r="A1171" s="15" t="n">
        <f aca="false">Report!C1842</f>
        <v>46273</v>
      </c>
      <c r="B1171" s="1" t="str">
        <f aca="false">Report!E1842</f>
        <v>EDMARA COMERCIO DE HIGIENE PESSOAL LTDA</v>
      </c>
      <c r="C1171" s="16" t="n">
        <f aca="false">Report!U1842</f>
        <v>873.08</v>
      </c>
      <c r="D1171" s="1" t="str">
        <f aca="false">Report!X1842</f>
        <v>NF 8744 ELLEN</v>
      </c>
    </row>
    <row r="1172" customFormat="false" ht="12.75" hidden="false" customHeight="true" outlineLevel="0" collapsed="false">
      <c r="A1172" s="15" t="n">
        <f aca="false">Report!C1843</f>
        <v>46273</v>
      </c>
      <c r="B1172" s="1" t="str">
        <f aca="false">Report!E1843</f>
        <v>ADICSO FABIAN GONZALEZ MONTILLA 70302186</v>
      </c>
      <c r="C1172" s="16" t="n">
        <f aca="false">Report!U1843</f>
        <v>132</v>
      </c>
      <c r="D1172" s="1" t="str">
        <f aca="false">Report!X1843</f>
        <v>NF 644 ELLEN</v>
      </c>
    </row>
    <row r="1173" customFormat="false" ht="12.75" hidden="false" customHeight="true" outlineLevel="0" collapsed="false">
      <c r="A1173" s="15" t="n">
        <f aca="false">Report!C1844</f>
        <v>46273</v>
      </c>
      <c r="B1173" s="1" t="str">
        <f aca="false">Report!E1844</f>
        <v>VICTORIA COMERCIO INTERNACIONAL DE ALIME</v>
      </c>
      <c r="C1173" s="16" t="n">
        <f aca="false">Report!U1844</f>
        <v>410</v>
      </c>
      <c r="D1173" s="1" t="str">
        <f aca="false">Report!X1844</f>
        <v>NF 13095 ELLEN</v>
      </c>
    </row>
    <row r="1174" customFormat="false" ht="12.75" hidden="false" customHeight="true" outlineLevel="0" collapsed="false">
      <c r="A1174" s="15" t="n">
        <f aca="false">Report!C1845</f>
        <v>46273</v>
      </c>
      <c r="B1174" s="1" t="str">
        <f aca="false">Report!E1845</f>
        <v>CRBS S/A</v>
      </c>
      <c r="C1174" s="16" t="n">
        <f aca="false">Report!U1845</f>
        <v>1825.37</v>
      </c>
      <c r="D1174" s="1" t="str">
        <f aca="false">Report!X1845</f>
        <v>NF 982558 ELLEN</v>
      </c>
    </row>
    <row r="1175" customFormat="false" ht="12.75" hidden="false" customHeight="true" outlineLevel="0" collapsed="false">
      <c r="A1175" s="15" t="n">
        <f aca="false">Report!C1846</f>
        <v>46273</v>
      </c>
      <c r="B1175" s="1" t="str">
        <f aca="false">Report!E1846</f>
        <v>BROTHERS  INDUSTRIA DE ALIMENTOS LTDA</v>
      </c>
      <c r="C1175" s="16" t="n">
        <f aca="false">Report!U1846</f>
        <v>492.29</v>
      </c>
      <c r="D1175" s="1" t="str">
        <f aca="false">Report!X1846</f>
        <v>NF 1039683 ELLEN</v>
      </c>
    </row>
    <row r="1176" customFormat="false" ht="12.75" hidden="false" customHeight="true" outlineLevel="0" collapsed="false">
      <c r="A1176" s="15" t="n">
        <f aca="false">Report!C1847</f>
        <v>46273</v>
      </c>
      <c r="B1176" s="1" t="str">
        <f aca="false">Report!E1847</f>
        <v>KAROLINY RODRIGUES SOUZA VENANCIO 915783</v>
      </c>
      <c r="C1176" s="16" t="n">
        <f aca="false">Report!U1847</f>
        <v>250</v>
      </c>
      <c r="D1176" s="1" t="str">
        <f aca="false">Report!X1847</f>
        <v>NF 2142 ELLEN</v>
      </c>
    </row>
    <row r="1177" customFormat="false" ht="12.75" hidden="false" customHeight="true" outlineLevel="0" collapsed="false">
      <c r="A1177" s="15" t="n">
        <f aca="false">Report!C1848</f>
        <v>46273</v>
      </c>
      <c r="B1177" s="1" t="str">
        <f aca="false">Report!E1848</f>
        <v>L S M COMERCIO DE ALIMENTOS E NAVEGACAO</v>
      </c>
      <c r="C1177" s="16" t="n">
        <f aca="false">Report!U1848</f>
        <v>658.8</v>
      </c>
      <c r="D1177" s="1" t="str">
        <f aca="false">Report!X1848</f>
        <v>NF 311270 ELLEN</v>
      </c>
    </row>
    <row r="1178" customFormat="false" ht="12.75" hidden="false" customHeight="true" outlineLevel="0" collapsed="false">
      <c r="A1178" s="15" t="n">
        <f aca="false">Report!C1849</f>
        <v>46273</v>
      </c>
      <c r="B1178" s="1" t="str">
        <f aca="false">Report!E1849</f>
        <v>MAXFRI DISTRIUIDORA LTDA</v>
      </c>
      <c r="C1178" s="16" t="n">
        <f aca="false">Report!U1849</f>
        <v>4886.4</v>
      </c>
      <c r="D1178" s="1" t="str">
        <f aca="false">Report!X1849</f>
        <v>NF 15237 ELLEN</v>
      </c>
    </row>
    <row r="1179" customFormat="false" ht="12.75" hidden="false" customHeight="true" outlineLevel="0" collapsed="false">
      <c r="A1179" s="15" t="n">
        <f aca="false">Report!C1850</f>
        <v>46273</v>
      </c>
      <c r="B1179" s="1" t="str">
        <f aca="false">Report!E1850</f>
        <v>NOVA FRIOS COMERCIO ATACADISTA DE LATICINIOS LTDA</v>
      </c>
      <c r="C1179" s="16" t="n">
        <f aca="false">Report!U1850</f>
        <v>133.5</v>
      </c>
      <c r="D1179" s="1" t="str">
        <f aca="false">Report!X1850</f>
        <v>NF 4523 ELLEN</v>
      </c>
    </row>
    <row r="1180" customFormat="false" ht="12.75" hidden="false" customHeight="true" outlineLevel="0" collapsed="false">
      <c r="A1180" s="15" t="n">
        <f aca="false">Report!C1851</f>
        <v>46273</v>
      </c>
      <c r="B1180" s="1" t="str">
        <f aca="false">Report!E1851</f>
        <v>J W N DOS SANTOS</v>
      </c>
      <c r="C1180" s="16" t="n">
        <f aca="false">Report!U1851</f>
        <v>177.5</v>
      </c>
      <c r="D1180" s="1" t="str">
        <f aca="false">Report!X1851</f>
        <v>NF 427 ELLEN</v>
      </c>
    </row>
    <row r="1181" customFormat="false" ht="12.75" hidden="false" customHeight="true" outlineLevel="0" collapsed="false">
      <c r="A1181" s="15" t="n">
        <f aca="false">Report!C1852</f>
        <v>46273</v>
      </c>
      <c r="B1181" s="1" t="str">
        <f aca="false">Report!E1852</f>
        <v>NEYLIANE S DE OLIVEIRA &amp; CIA LTDA</v>
      </c>
      <c r="C1181" s="16" t="n">
        <f aca="false">Report!U1852</f>
        <v>300</v>
      </c>
      <c r="D1181" s="1" t="str">
        <f aca="false">Report!X1852</f>
        <v>COMPRAS - 20L DE AÇAI - PG NO P 8/9/26 ELLEN</v>
      </c>
    </row>
    <row r="1182" customFormat="false" ht="12.75" hidden="false" customHeight="true" outlineLevel="0" collapsed="false">
      <c r="A1182" s="15" t="n">
        <f aca="false">Report!C1853</f>
        <v>46273</v>
      </c>
      <c r="B1182" s="1" t="str">
        <f aca="false">Report!E1853</f>
        <v>NEYLIANE S DE OLIVEIRA &amp; CIA LTDA</v>
      </c>
      <c r="C1182" s="16" t="n">
        <f aca="false">Report!U1853</f>
        <v>1637</v>
      </c>
      <c r="D1182" s="1" t="str">
        <f aca="false">Report!X1853</f>
        <v>FEIRA - PG P/ C6-BANK/RENATO - ELLEN</v>
      </c>
    </row>
    <row r="1183" customFormat="false" ht="12.75" hidden="false" customHeight="true" outlineLevel="0" collapsed="false">
      <c r="A1183" s="15" t="n">
        <f aca="false">Report!C1854</f>
        <v>46273</v>
      </c>
      <c r="B1183" s="1" t="str">
        <f aca="false">Report!E1854</f>
        <v>FEIRA</v>
      </c>
      <c r="C1183" s="16" t="n">
        <f aca="false">Report!U1854</f>
        <v>340</v>
      </c>
      <c r="D1183" s="1" t="str">
        <f aca="false">Report!X1854</f>
        <v>FEIRA - PG P C6-BANK/RENATO (QUEIJO/MAÇA) SOMAR C NF 2661-ELLEN</v>
      </c>
    </row>
    <row r="1184" customFormat="false" ht="12.75" hidden="false" customHeight="true" outlineLevel="0" collapsed="false">
      <c r="A1184" s="15" t="n">
        <f aca="false">Report!C1855</f>
        <v>46273</v>
      </c>
      <c r="B1184" s="1" t="str">
        <f aca="false">Report!E1855</f>
        <v>RV TECNOLOGIA E SISTEMAS S.A</v>
      </c>
      <c r="C1184" s="16" t="n">
        <f aca="false">Report!U1855</f>
        <v>504</v>
      </c>
      <c r="D1184" s="1" t="str">
        <f aca="false">Report!X1855</f>
        <v>RV RECARGA CELULAR -CHIP ANDREZA</v>
      </c>
    </row>
    <row r="1185" customFormat="false" ht="12.75" hidden="false" customHeight="true" outlineLevel="0" collapsed="false">
      <c r="A1185" s="15" t="n">
        <f aca="false">Report!C1860</f>
        <v>46274</v>
      </c>
      <c r="B1185" s="1" t="str">
        <f aca="false">Report!E1860</f>
        <v>SEM FORNECEDOR</v>
      </c>
      <c r="C1185" s="16" t="n">
        <f aca="false">Report!U1860</f>
        <v>145</v>
      </c>
      <c r="D1185" s="1" t="str">
        <f aca="false">Report!X1860</f>
        <v>compras-recibo-pipocas gourmet/giovana</v>
      </c>
    </row>
    <row r="1186" customFormat="false" ht="12.75" hidden="false" customHeight="true" outlineLevel="0" collapsed="false">
      <c r="A1186" s="15" t="n">
        <f aca="false">Report!C1866</f>
        <v>46274</v>
      </c>
      <c r="B1186" s="1" t="str">
        <f aca="false">Report!E1866</f>
        <v>DISTRIBUIDORA LOPES LTDA</v>
      </c>
      <c r="C1186" s="16" t="n">
        <f aca="false">Report!U1866</f>
        <v>1279.58</v>
      </c>
      <c r="D1186" s="1" t="str">
        <f aca="false">Report!X1866</f>
        <v>NF 1709601 ELLEN</v>
      </c>
    </row>
    <row r="1187" customFormat="false" ht="12.75" hidden="false" customHeight="true" outlineLevel="0" collapsed="false">
      <c r="A1187" s="15" t="n">
        <f aca="false">Report!C1867</f>
        <v>46274</v>
      </c>
      <c r="B1187" s="1" t="str">
        <f aca="false">Report!E1867</f>
        <v>RISADINHA LTDA</v>
      </c>
      <c r="C1187" s="16" t="n">
        <f aca="false">Report!U1867</f>
        <v>830.13</v>
      </c>
      <c r="D1187" s="1" t="str">
        <f aca="false">Report!X1867</f>
        <v>NF 668739 ELLEN</v>
      </c>
    </row>
    <row r="1188" customFormat="false" ht="12.75" hidden="false" customHeight="true" outlineLevel="0" collapsed="false">
      <c r="A1188" s="15" t="n">
        <f aca="false">Report!C1868</f>
        <v>46274</v>
      </c>
      <c r="B1188" s="1" t="str">
        <f aca="false">Report!E1868</f>
        <v>EMPRESA BRASILEIRA DE DISTRIBUICAO LTDA</v>
      </c>
      <c r="C1188" s="16" t="n">
        <f aca="false">Report!U1868</f>
        <v>1154.65</v>
      </c>
      <c r="D1188" s="1" t="str">
        <f aca="false">Report!X1868</f>
        <v>NF 2310769 ELLEN</v>
      </c>
    </row>
    <row r="1189" customFormat="false" ht="12.75" hidden="false" customHeight="true" outlineLevel="0" collapsed="false">
      <c r="A1189" s="15" t="n">
        <f aca="false">Report!C1869</f>
        <v>46274</v>
      </c>
      <c r="B1189" s="1" t="str">
        <f aca="false">Report!E1869</f>
        <v>BRASIL NORTE BEBIDAS S/A</v>
      </c>
      <c r="C1189" s="16" t="n">
        <f aca="false">Report!U1869</f>
        <v>264.36</v>
      </c>
      <c r="D1189" s="1" t="str">
        <f aca="false">Report!X1869</f>
        <v>NF 1263938 ELLEN</v>
      </c>
    </row>
    <row r="1190" customFormat="false" ht="12.75" hidden="false" customHeight="true" outlineLevel="0" collapsed="false">
      <c r="A1190" s="15" t="n">
        <f aca="false">Report!C1870</f>
        <v>46274</v>
      </c>
      <c r="B1190" s="1" t="str">
        <f aca="false">Report!E1870</f>
        <v>BRASIL NORTE BEBIDAS S/A</v>
      </c>
      <c r="C1190" s="16" t="n">
        <f aca="false">Report!U1870</f>
        <v>3257.14</v>
      </c>
      <c r="D1190" s="1" t="str">
        <f aca="false">Report!X1870</f>
        <v>NF 2007955 ELLEN</v>
      </c>
    </row>
    <row r="1191" customFormat="false" ht="12.75" hidden="false" customHeight="true" outlineLevel="0" collapsed="false">
      <c r="A1191" s="15" t="n">
        <f aca="false">Report!C1871</f>
        <v>46274</v>
      </c>
      <c r="B1191" s="1" t="str">
        <f aca="false">Report!E1871</f>
        <v>FALCAO INDUSTRIA DE ALIMENTOS LTDA</v>
      </c>
      <c r="C1191" s="16" t="n">
        <f aca="false">Report!U1871</f>
        <v>2752.16</v>
      </c>
      <c r="D1191" s="1" t="str">
        <f aca="false">Report!X1871</f>
        <v>NF 33028 ELLEN</v>
      </c>
    </row>
    <row r="1192" customFormat="false" ht="12.75" hidden="false" customHeight="true" outlineLevel="0" collapsed="false">
      <c r="A1192" s="15" t="n">
        <f aca="false">Report!C1872</f>
        <v>46274</v>
      </c>
      <c r="B1192" s="1" t="str">
        <f aca="false">Report!E1872</f>
        <v>OESA COMERCIO E REPRESENTACOES S/A</v>
      </c>
      <c r="C1192" s="16" t="n">
        <f aca="false">Report!U1872</f>
        <v>1510.33</v>
      </c>
      <c r="D1192" s="1" t="str">
        <f aca="false">Report!X1872</f>
        <v>NF 447609 ELLEN</v>
      </c>
    </row>
    <row r="1193" customFormat="false" ht="12.75" hidden="false" customHeight="true" outlineLevel="0" collapsed="false">
      <c r="A1193" s="15" t="n">
        <f aca="false">Report!C1873</f>
        <v>46274</v>
      </c>
      <c r="B1193" s="1" t="str">
        <f aca="false">Report!E1873</f>
        <v>FENNIX BRASIL DISTRIBUIDORA DE PRODUTOS</v>
      </c>
      <c r="C1193" s="16" t="n">
        <f aca="false">Report!U1873</f>
        <v>679.16</v>
      </c>
      <c r="D1193" s="1" t="str">
        <f aca="false">Report!X1873</f>
        <v>NF 319020 ELLEN</v>
      </c>
    </row>
    <row r="1194" customFormat="false" ht="12.75" hidden="false" customHeight="true" outlineLevel="0" collapsed="false">
      <c r="A1194" s="15" t="n">
        <f aca="false">Report!C1874</f>
        <v>46274</v>
      </c>
      <c r="B1194" s="1" t="str">
        <f aca="false">Report!E1874</f>
        <v>DUNORTE DISTRIBUIDORA DE PRODUTOS DE CONSUMO LTDA</v>
      </c>
      <c r="C1194" s="16" t="n">
        <f aca="false">Report!U1874</f>
        <v>733.77</v>
      </c>
      <c r="D1194" s="1" t="str">
        <f aca="false">Report!X1874</f>
        <v>NF 3242273 ELLEN</v>
      </c>
    </row>
    <row r="1195" customFormat="false" ht="12.75" hidden="false" customHeight="true" outlineLevel="0" collapsed="false">
      <c r="A1195" s="15" t="n">
        <f aca="false">Report!C1875</f>
        <v>46274</v>
      </c>
      <c r="B1195" s="1" t="str">
        <f aca="false">Report!E1875</f>
        <v>BONNA VITTA INDUSTRIA E COMERCIO LTDA.</v>
      </c>
      <c r="C1195" s="16" t="n">
        <f aca="false">Report!U1875</f>
        <v>938.06</v>
      </c>
      <c r="D1195" s="1" t="str">
        <f aca="false">Report!X1875</f>
        <v>NF 4363 ELLEN</v>
      </c>
    </row>
    <row r="1196" customFormat="false" ht="12.75" hidden="false" customHeight="true" outlineLevel="0" collapsed="false">
      <c r="A1196" s="15" t="n">
        <f aca="false">Report!C1876</f>
        <v>46274</v>
      </c>
      <c r="B1196" s="1" t="str">
        <f aca="false">Report!E1876</f>
        <v>NSB COMERCIO ATACADISTA E VAREJISTA DE P</v>
      </c>
      <c r="C1196" s="16" t="n">
        <f aca="false">Report!U1876</f>
        <v>314</v>
      </c>
      <c r="D1196" s="1" t="str">
        <f aca="false">Report!X1876</f>
        <v>NF 8180 ELLEN</v>
      </c>
    </row>
    <row r="1197" customFormat="false" ht="12.75" hidden="false" customHeight="true" outlineLevel="0" collapsed="false">
      <c r="A1197" s="15" t="n">
        <f aca="false">Report!C1877</f>
        <v>46274</v>
      </c>
      <c r="B1197" s="1" t="str">
        <f aca="false">Report!E1877</f>
        <v>ADF DISTRIBUIDORA DE BEBIDAS LTDA</v>
      </c>
      <c r="C1197" s="16" t="n">
        <f aca="false">Report!U1877</f>
        <v>229.85</v>
      </c>
      <c r="D1197" s="1" t="str">
        <f aca="false">Report!X1877</f>
        <v>NF 491629 ELLEN</v>
      </c>
    </row>
    <row r="1198" customFormat="false" ht="12.75" hidden="false" customHeight="true" outlineLevel="0" collapsed="false">
      <c r="A1198" s="15" t="n">
        <f aca="false">Report!C1878</f>
        <v>46274</v>
      </c>
      <c r="B1198" s="1" t="str">
        <f aca="false">Report!E1878</f>
        <v>PRIME PET DISTRIBUIDORA LTDA</v>
      </c>
      <c r="C1198" s="16" t="n">
        <f aca="false">Report!U1878</f>
        <v>446.29</v>
      </c>
      <c r="D1198" s="1" t="str">
        <f aca="false">Report!X1878</f>
        <v>NF 11173 ELLEN</v>
      </c>
    </row>
    <row r="1199" customFormat="false" ht="12.75" hidden="false" customHeight="true" outlineLevel="0" collapsed="false">
      <c r="A1199" s="15" t="n">
        <f aca="false">Report!C1879</f>
        <v>46274</v>
      </c>
      <c r="B1199" s="1" t="str">
        <f aca="false">Report!E1879</f>
        <v>H L M PADARIA E CONFEITARIA LTDA</v>
      </c>
      <c r="C1199" s="16" t="n">
        <f aca="false">Report!U1879</f>
        <v>140</v>
      </c>
      <c r="D1199" s="1" t="str">
        <f aca="false">Report!X1879</f>
        <v>NF 268 COMPRAS-BOLO PG NO P 9/9/26</v>
      </c>
    </row>
    <row r="1200" customFormat="false" ht="12.75" hidden="false" customHeight="true" outlineLevel="0" collapsed="false">
      <c r="A1200" s="15" t="n">
        <f aca="false">Report!C1880</f>
        <v>46274</v>
      </c>
      <c r="B1200" s="1" t="str">
        <f aca="false">Report!E1880</f>
        <v>NEYLIANE S DE OLIVEIRA &amp; CIA LTDA</v>
      </c>
      <c r="C1200" s="16" t="n">
        <f aca="false">Report!U1880</f>
        <v>180</v>
      </c>
      <c r="D1200" s="1" t="str">
        <f aca="false">Report!X1880</f>
        <v>COMPRAS - 10KG PITAYA - PG NO P 9/9/26- ELLEN</v>
      </c>
    </row>
    <row r="1201" customFormat="false" ht="12.75" hidden="false" customHeight="true" outlineLevel="0" collapsed="false">
      <c r="A1201" s="15" t="n">
        <f aca="false">Report!C1881</f>
        <v>46274</v>
      </c>
      <c r="B1201" s="1" t="str">
        <f aca="false">Report!E1881</f>
        <v>LOURIVAL ALMEIDA DA SILVA 17128784845</v>
      </c>
      <c r="C1201" s="16" t="n">
        <f aca="false">Report!U1881</f>
        <v>160.32</v>
      </c>
      <c r="D1201" s="1" t="str">
        <f aca="false">Report!X1881</f>
        <v>NF 536 COMPRAS-MARSHMALOW - PG NO P 9/9/26 - ELLEN</v>
      </c>
    </row>
    <row r="1202" customFormat="false" ht="12.75" hidden="false" customHeight="true" outlineLevel="0" collapsed="false">
      <c r="A1202" s="15" t="n">
        <f aca="false">Report!C1883</f>
        <v>46275</v>
      </c>
      <c r="B1202" s="1" t="str">
        <f aca="false">Report!E1883</f>
        <v>SEM FORNECEDOR</v>
      </c>
      <c r="C1202" s="16" t="n">
        <f aca="false">Report!U1883</f>
        <v>72</v>
      </c>
      <c r="D1202" s="1" t="str">
        <f aca="false">Report!X1883</f>
        <v>compras-recibo-4 cxs brigadeiros/jose</v>
      </c>
    </row>
    <row r="1203" customFormat="false" ht="12.75" hidden="false" customHeight="true" outlineLevel="0" collapsed="false">
      <c r="A1203" s="15" t="n">
        <f aca="false">Report!C1887</f>
        <v>46275</v>
      </c>
      <c r="B1203" s="1" t="str">
        <f aca="false">Report!E1887</f>
        <v>FUNNY PET DISTRIBUIDORA DE ALIMENTOS PAR</v>
      </c>
      <c r="C1203" s="16" t="n">
        <f aca="false">Report!U1887</f>
        <v>128.85</v>
      </c>
      <c r="D1203" s="1" t="str">
        <f aca="false">Report!X1887</f>
        <v>NF 20440 ELLEN</v>
      </c>
    </row>
    <row r="1204" customFormat="false" ht="12.75" hidden="false" customHeight="true" outlineLevel="0" collapsed="false">
      <c r="A1204" s="15" t="n">
        <f aca="false">Report!C1891</f>
        <v>46275</v>
      </c>
      <c r="B1204" s="1" t="str">
        <f aca="false">Report!E1891</f>
        <v>DISTRIBUIDORA LOPES LTDA</v>
      </c>
      <c r="C1204" s="16" t="n">
        <f aca="false">Report!U1891</f>
        <v>692.26</v>
      </c>
      <c r="D1204" s="1" t="str">
        <f aca="false">Report!X1891</f>
        <v>NF 1710665 ELLEN</v>
      </c>
    </row>
    <row r="1205" customFormat="false" ht="12.75" hidden="false" customHeight="true" outlineLevel="0" collapsed="false">
      <c r="A1205" s="15" t="n">
        <f aca="false">Report!C1892</f>
        <v>46275</v>
      </c>
      <c r="B1205" s="1" t="str">
        <f aca="false">Report!E1892</f>
        <v>AGM COMERCIO E DISTRIBUIDORA DE MATERIAS DE PERFUMARIA E LIMPEZA LTDA</v>
      </c>
      <c r="C1205" s="16" t="n">
        <f aca="false">Report!U1892</f>
        <v>2153.25</v>
      </c>
      <c r="D1205" s="1" t="str">
        <f aca="false">Report!X1892</f>
        <v>NF 163912 ELLEN</v>
      </c>
    </row>
    <row r="1206" customFormat="false" ht="12.75" hidden="false" customHeight="true" outlineLevel="0" collapsed="false">
      <c r="A1206" s="15" t="n">
        <f aca="false">Report!C1893</f>
        <v>46275</v>
      </c>
      <c r="B1206" s="1" t="str">
        <f aca="false">Report!E1893</f>
        <v>ATACADAO S.A.</v>
      </c>
      <c r="C1206" s="16" t="n">
        <f aca="false">Report!U1893</f>
        <v>561.84</v>
      </c>
      <c r="D1206" s="1" t="str">
        <f aca="false">Report!X1893</f>
        <v>NF 1919900 ELLEN</v>
      </c>
    </row>
    <row r="1207" customFormat="false" ht="12.75" hidden="false" customHeight="true" outlineLevel="0" collapsed="false">
      <c r="A1207" s="15" t="n">
        <f aca="false">Report!C1894</f>
        <v>46275</v>
      </c>
      <c r="B1207" s="1" t="str">
        <f aca="false">Report!E1894</f>
        <v>TAPAJOS COM DE PERFUMARIA COSMETICOS E G</v>
      </c>
      <c r="C1207" s="16" t="n">
        <f aca="false">Report!U1894</f>
        <v>795.81</v>
      </c>
      <c r="D1207" s="1" t="str">
        <f aca="false">Report!X1894</f>
        <v>NF 586415 ELLEN</v>
      </c>
    </row>
    <row r="1208" customFormat="false" ht="12.75" hidden="false" customHeight="true" outlineLevel="0" collapsed="false">
      <c r="A1208" s="15" t="n">
        <f aca="false">Report!C1895</f>
        <v>46275</v>
      </c>
      <c r="B1208" s="1" t="str">
        <f aca="false">Report!E1895</f>
        <v>TRES CORACOES ALIMENTOS S.A.</v>
      </c>
      <c r="C1208" s="16" t="n">
        <f aca="false">Report!U1895</f>
        <v>182.8</v>
      </c>
      <c r="D1208" s="1" t="str">
        <f aca="false">Report!X1895</f>
        <v>NF 357892 ELLEN</v>
      </c>
    </row>
    <row r="1209" customFormat="false" ht="12.75" hidden="false" customHeight="true" outlineLevel="0" collapsed="false">
      <c r="A1209" s="15" t="n">
        <f aca="false">Report!C1898</f>
        <v>46275</v>
      </c>
      <c r="B1209" s="1" t="str">
        <f aca="false">Report!E1898</f>
        <v>MARE DISTRIBUIDORA DE BEBIDAS E DE PRODUTOS ALIMENTICIOS LTDA</v>
      </c>
      <c r="C1209" s="16" t="n">
        <f aca="false">Report!U1898</f>
        <v>1515.2</v>
      </c>
      <c r="D1209" s="1" t="str">
        <f aca="false">Report!X1898</f>
        <v>NF 1430146 ELLEN</v>
      </c>
    </row>
    <row r="1210" customFormat="false" ht="12.75" hidden="false" customHeight="true" outlineLevel="0" collapsed="false">
      <c r="A1210" s="15" t="n">
        <f aca="false">Report!C1899</f>
        <v>46275</v>
      </c>
      <c r="B1210" s="1" t="str">
        <f aca="false">Report!E1899</f>
        <v>AMAZON MILK IND. E COMERCIO LTDA</v>
      </c>
      <c r="C1210" s="16" t="n">
        <f aca="false">Report!U1899</f>
        <v>805.4</v>
      </c>
      <c r="D1210" s="1" t="str">
        <f aca="false">Report!X1899</f>
        <v>NF 206697 ELLEN</v>
      </c>
    </row>
    <row r="1211" customFormat="false" ht="12.75" hidden="false" customHeight="true" outlineLevel="0" collapsed="false">
      <c r="A1211" s="15" t="n">
        <f aca="false">Report!C1900</f>
        <v>46275</v>
      </c>
      <c r="B1211" s="1" t="str">
        <f aca="false">Report!E1900</f>
        <v>T A DE MATTOS COMIM EIRELI</v>
      </c>
      <c r="C1211" s="16" t="n">
        <f aca="false">Report!U1900</f>
        <v>228</v>
      </c>
      <c r="D1211" s="1" t="str">
        <f aca="false">Report!X1900</f>
        <v>NF 10951 ELLEN</v>
      </c>
    </row>
    <row r="1212" customFormat="false" ht="12.75" hidden="false" customHeight="true" outlineLevel="0" collapsed="false">
      <c r="A1212" s="15" t="n">
        <f aca="false">Report!C1901</f>
        <v>46275</v>
      </c>
      <c r="B1212" s="1" t="str">
        <f aca="false">Report!E1901</f>
        <v>J. S. MOREIRA ALVES LTDA</v>
      </c>
      <c r="C1212" s="16" t="n">
        <f aca="false">Report!U1901</f>
        <v>190</v>
      </c>
      <c r="D1212" s="1" t="str">
        <f aca="false">Report!X1901</f>
        <v>NF 2859 ELLEN</v>
      </c>
    </row>
    <row r="1213" customFormat="false" ht="12.75" hidden="false" customHeight="true" outlineLevel="0" collapsed="false">
      <c r="A1213" s="15" t="n">
        <f aca="false">Report!C1902</f>
        <v>46275</v>
      </c>
      <c r="B1213" s="1" t="str">
        <f aca="false">Report!E1902</f>
        <v>BRAGA TABACARIA EIRELI ME</v>
      </c>
      <c r="C1213" s="16" t="n">
        <f aca="false">Report!U1902</f>
        <v>1063.84</v>
      </c>
      <c r="D1213" s="1" t="str">
        <f aca="false">Report!X1902</f>
        <v>NF 20104 ELLEN</v>
      </c>
    </row>
    <row r="1214" customFormat="false" ht="12.75" hidden="false" customHeight="true" outlineLevel="0" collapsed="false">
      <c r="A1214" s="15" t="n">
        <f aca="false">Report!C1903</f>
        <v>46275</v>
      </c>
      <c r="B1214" s="1" t="str">
        <f aca="false">Report!E1903</f>
        <v>ALEXSANDRO BEZERRA DA SILVA</v>
      </c>
      <c r="C1214" s="16" t="n">
        <f aca="false">Report!U1903</f>
        <v>1012.43</v>
      </c>
      <c r="D1214" s="1" t="str">
        <f aca="false">Report!X1903</f>
        <v>NF 299 ELLEN</v>
      </c>
    </row>
    <row r="1215" customFormat="false" ht="12.75" hidden="false" customHeight="true" outlineLevel="0" collapsed="false">
      <c r="A1215" s="15" t="n">
        <f aca="false">Report!C1904</f>
        <v>46275</v>
      </c>
      <c r="B1215" s="1" t="str">
        <f aca="false">Report!E1904</f>
        <v>JAB COMERCIO DE PRODUTOS ALIMENTICIOS LT</v>
      </c>
      <c r="C1215" s="16" t="n">
        <f aca="false">Report!U1904</f>
        <v>125</v>
      </c>
      <c r="D1215" s="1" t="str">
        <f aca="false">Report!X1904</f>
        <v>NF 3867 ELLEN</v>
      </c>
    </row>
    <row r="1216" customFormat="false" ht="12.75" hidden="false" customHeight="true" outlineLevel="0" collapsed="false">
      <c r="A1216" s="15" t="n">
        <f aca="false">Report!C1905</f>
        <v>46275</v>
      </c>
      <c r="B1216" s="1" t="str">
        <f aca="false">Report!E1905</f>
        <v>ADRIANO FEITOSA OLIVEIRA LTDA</v>
      </c>
      <c r="C1216" s="16" t="n">
        <f aca="false">Report!U1905</f>
        <v>1045</v>
      </c>
      <c r="D1216" s="1" t="str">
        <f aca="false">Report!X1905</f>
        <v>NF 378 ELLEN</v>
      </c>
    </row>
    <row r="1217" customFormat="false" ht="12.75" hidden="false" customHeight="true" outlineLevel="0" collapsed="false">
      <c r="A1217" s="15" t="n">
        <f aca="false">Report!C1906</f>
        <v>46275</v>
      </c>
      <c r="B1217" s="1" t="str">
        <f aca="false">Report!E1906</f>
        <v>MAXFRI DISTRIUIDORA LTDA</v>
      </c>
      <c r="C1217" s="16" t="n">
        <f aca="false">Report!U1906</f>
        <v>4057.6</v>
      </c>
      <c r="D1217" s="1" t="str">
        <f aca="false">Report!X1906</f>
        <v>NF 15256 ELLEN</v>
      </c>
    </row>
    <row r="1218" customFormat="false" ht="12.75" hidden="false" customHeight="true" outlineLevel="0" collapsed="false">
      <c r="A1218" s="15" t="n">
        <f aca="false">Report!C1908</f>
        <v>46275</v>
      </c>
      <c r="B1218" s="1" t="str">
        <f aca="false">Report!E1908</f>
        <v>NEYLIANE S DE OLIVEIRA &amp; CIA LTDA</v>
      </c>
      <c r="C1218" s="16" t="n">
        <f aca="false">Report!U1908</f>
        <v>300</v>
      </c>
      <c r="D1218" s="1" t="str">
        <f aca="false">Report!X1908</f>
        <v>COMPRAS - 20L AÇAI - PG NO P 10/9/26 - ELLEN</v>
      </c>
    </row>
    <row r="1219" customFormat="false" ht="12.75" hidden="false" customHeight="true" outlineLevel="0" collapsed="false">
      <c r="A1219" s="15" t="n">
        <f aca="false">Report!C1914</f>
        <v>46276</v>
      </c>
      <c r="B1219" s="1" t="str">
        <f aca="false">Report!E1914</f>
        <v>SOUZA CRUZ LTDA.</v>
      </c>
      <c r="C1219" s="16" t="n">
        <f aca="false">Report!U1914</f>
        <v>5894.1</v>
      </c>
      <c r="D1219" s="1" t="str">
        <f aca="false">Report!X1914</f>
        <v>NF 570907 ELLEN</v>
      </c>
    </row>
    <row r="1220" customFormat="false" ht="12.75" hidden="false" customHeight="true" outlineLevel="0" collapsed="false">
      <c r="A1220" s="15" t="n">
        <f aca="false">Report!C1915</f>
        <v>46276</v>
      </c>
      <c r="B1220" s="1" t="str">
        <f aca="false">Report!E1915</f>
        <v>DA FRUTA DISTRIBUIDORA LTDA</v>
      </c>
      <c r="C1220" s="16" t="n">
        <f aca="false">Report!U1915</f>
        <v>624.41</v>
      </c>
      <c r="D1220" s="1" t="str">
        <f aca="false">Report!X1915</f>
        <v>NF 197945 ELLEN</v>
      </c>
    </row>
    <row r="1221" customFormat="false" ht="12.75" hidden="false" customHeight="true" outlineLevel="0" collapsed="false">
      <c r="A1221" s="15" t="n">
        <f aca="false">Report!C1916</f>
        <v>46276</v>
      </c>
      <c r="B1221" s="1" t="str">
        <f aca="false">Report!E1916</f>
        <v>DURAES DISTRIBUIDORA DE ESTIVAS LTDA</v>
      </c>
      <c r="C1221" s="16" t="n">
        <f aca="false">Report!U1916</f>
        <v>610.2</v>
      </c>
      <c r="D1221" s="1" t="str">
        <f aca="false">Report!X1916</f>
        <v>NF 656817 ELLEN</v>
      </c>
    </row>
    <row r="1222" customFormat="false" ht="12.75" hidden="false" customHeight="true" outlineLevel="0" collapsed="false">
      <c r="A1222" s="15" t="n">
        <f aca="false">Report!C1917</f>
        <v>46276</v>
      </c>
      <c r="B1222" s="1" t="str">
        <f aca="false">Report!E1917</f>
        <v>FEMAR IND E COM DE BEBIDAS LTDA</v>
      </c>
      <c r="C1222" s="16" t="n">
        <f aca="false">Report!U1917</f>
        <v>247.55</v>
      </c>
      <c r="D1222" s="1" t="str">
        <f aca="false">Report!X1917</f>
        <v>NF 58376 ELLEN</v>
      </c>
    </row>
    <row r="1223" customFormat="false" ht="12.75" hidden="false" customHeight="true" outlineLevel="0" collapsed="false">
      <c r="A1223" s="15" t="n">
        <f aca="false">Report!C1918</f>
        <v>46276</v>
      </c>
      <c r="B1223" s="1" t="str">
        <f aca="false">Report!E1918</f>
        <v>DISTRIBUIDORA LOPES LTDA</v>
      </c>
      <c r="C1223" s="16" t="n">
        <f aca="false">Report!U1918</f>
        <v>832.2</v>
      </c>
      <c r="D1223" s="1" t="str">
        <f aca="false">Report!X1918</f>
        <v>NF 1724730 ELLEN</v>
      </c>
    </row>
    <row r="1224" customFormat="false" ht="12.75" hidden="false" customHeight="true" outlineLevel="0" collapsed="false">
      <c r="A1224" s="15" t="n">
        <f aca="false">Report!C1919</f>
        <v>46276</v>
      </c>
      <c r="B1224" s="1" t="str">
        <f aca="false">Report!E1919</f>
        <v>J G COMERCIO DE PRODUTOS ALIMENTICIOS LTDA</v>
      </c>
      <c r="C1224" s="16" t="n">
        <f aca="false">Report!U1919</f>
        <v>474.45</v>
      </c>
      <c r="D1224" s="1" t="str">
        <f aca="false">Report!X1919</f>
        <v>NF 401423 ELLEN</v>
      </c>
    </row>
    <row r="1225" customFormat="false" ht="12.75" hidden="false" customHeight="true" outlineLevel="0" collapsed="false">
      <c r="A1225" s="15" t="n">
        <f aca="false">Report!C1920</f>
        <v>46276</v>
      </c>
      <c r="B1225" s="1" t="str">
        <f aca="false">Report!E1920</f>
        <v>BRAGA TABACARIA EIRELI ME</v>
      </c>
      <c r="C1225" s="16" t="n">
        <f aca="false">Report!U1920</f>
        <v>860.51</v>
      </c>
      <c r="D1225" s="1" t="str">
        <f aca="false">Report!X1920</f>
        <v>NF 20278 ELLEN</v>
      </c>
    </row>
    <row r="1226" customFormat="false" ht="12.75" hidden="false" customHeight="true" outlineLevel="0" collapsed="false">
      <c r="A1226" s="15" t="n">
        <f aca="false">Report!C1921</f>
        <v>46276</v>
      </c>
      <c r="B1226" s="1" t="str">
        <f aca="false">Report!E1921</f>
        <v>PANIFICADORA E CONFEITARIA REAL MADRI LTDA</v>
      </c>
      <c r="C1226" s="16" t="n">
        <f aca="false">Report!U1921</f>
        <v>135</v>
      </c>
      <c r="D1226" s="1" t="str">
        <f aca="false">Report!X1921</f>
        <v>NF 797 ELLEN</v>
      </c>
    </row>
    <row r="1227" customFormat="false" ht="12.75" hidden="false" customHeight="true" outlineLevel="0" collapsed="false">
      <c r="A1227" s="15" t="n">
        <f aca="false">Report!C1922</f>
        <v>46276</v>
      </c>
      <c r="B1227" s="1" t="str">
        <f aca="false">Report!E1922</f>
        <v>NEYLIANE S DE OLIVEIRA &amp; CIA LTDA</v>
      </c>
      <c r="C1227" s="16" t="n">
        <f aca="false">Report!U1922</f>
        <v>260</v>
      </c>
      <c r="D1227" s="1" t="str">
        <f aca="false">Report!X1922</f>
        <v>COMPRAS - PACOVA/LIMAO-PG P CNPJ:67144863/0001-03-ELLEN</v>
      </c>
    </row>
    <row r="1228" customFormat="false" ht="12.75" hidden="false" customHeight="true" outlineLevel="0" collapsed="false">
      <c r="A1228" s="15" t="n">
        <f aca="false">Report!C1923</f>
        <v>46276</v>
      </c>
      <c r="B1228" s="1" t="str">
        <f aca="false">Report!E1923</f>
        <v>NEYLIANE S DE OLIVEIRA &amp; CIA LTDA</v>
      </c>
      <c r="C1228" s="16" t="n">
        <f aca="false">Report!U1923</f>
        <v>2174</v>
      </c>
      <c r="D1228" s="1" t="str">
        <f aca="false">Report!X1923</f>
        <v>FEIRA- PG P C6-BANK/RENATO - ELLEN</v>
      </c>
    </row>
    <row r="1229" customFormat="false" ht="12.75" hidden="false" customHeight="true" outlineLevel="0" collapsed="false">
      <c r="A1229" s="15" t="n">
        <f aca="false">Report!C1924</f>
        <v>46276</v>
      </c>
      <c r="B1229" s="1" t="str">
        <f aca="false">Report!E1924</f>
        <v>FEIRA</v>
      </c>
      <c r="C1229" s="16" t="n">
        <f aca="false">Report!U1924</f>
        <v>300</v>
      </c>
      <c r="D1229" s="1" t="str">
        <f aca="false">Report!X1924</f>
        <v>FEIRA-PG P C6-BANK/RENATO (PERA/UVA) SOMAR C NF2669-ELLEN</v>
      </c>
    </row>
    <row r="1230" customFormat="false" ht="12.75" hidden="false" customHeight="true" outlineLevel="0" collapsed="false">
      <c r="A1230" s="15" t="n">
        <f aca="false">Report!C1925</f>
        <v>46276</v>
      </c>
      <c r="B1230" s="1" t="str">
        <f aca="false">Report!E1925</f>
        <v>H L M PADARIA E CONFEITARIA LTDA</v>
      </c>
      <c r="C1230" s="16" t="n">
        <f aca="false">Report!U1925</f>
        <v>200</v>
      </c>
      <c r="D1230" s="1" t="str">
        <f aca="false">Report!X1925</f>
        <v>NF 278 COMPRAS-BOLO PG NO P 11/9/26-ELLEN</v>
      </c>
    </row>
    <row r="1231" customFormat="false" ht="12.75" hidden="false" customHeight="true" outlineLevel="0" collapsed="false">
      <c r="A1231" s="15" t="n">
        <f aca="false">Report!C1932</f>
        <v>46277</v>
      </c>
      <c r="B1231" s="1" t="str">
        <f aca="false">Report!E1932</f>
        <v>DISTRIBUIDORA FARIAS LTDA.</v>
      </c>
      <c r="C1231" s="16" t="n">
        <f aca="false">Report!U1932</f>
        <v>706.55</v>
      </c>
      <c r="D1231" s="1" t="str">
        <f aca="false">Report!X1932</f>
        <v>NF 689222 ELLEN</v>
      </c>
    </row>
    <row r="1232" customFormat="false" ht="12.75" hidden="false" customHeight="true" outlineLevel="0" collapsed="false">
      <c r="A1232" s="15" t="n">
        <f aca="false">Report!C1933</f>
        <v>46277</v>
      </c>
      <c r="B1232" s="1" t="str">
        <f aca="false">Report!E1933</f>
        <v>DISTRIBUIDORA FARIAS LTDA.</v>
      </c>
      <c r="C1232" s="16" t="n">
        <f aca="false">Report!U1933</f>
        <v>1422.68</v>
      </c>
      <c r="D1232" s="1" t="str">
        <f aca="false">Report!X1933</f>
        <v>NF 689224 ELLEN</v>
      </c>
    </row>
    <row r="1233" customFormat="false" ht="12.75" hidden="false" customHeight="true" outlineLevel="0" collapsed="false">
      <c r="A1233" s="15" t="n">
        <f aca="false">Report!C1934</f>
        <v>46277</v>
      </c>
      <c r="B1233" s="1" t="str">
        <f aca="false">Report!E1934</f>
        <v>TAPAJOS COM DE PERFUMARIA COSMETICOS E G</v>
      </c>
      <c r="C1233" s="16" t="n">
        <f aca="false">Report!U1934</f>
        <v>271.46</v>
      </c>
      <c r="D1233" s="1" t="str">
        <f aca="false">Report!X1934</f>
        <v>NF 588254 ELLEN</v>
      </c>
    </row>
    <row r="1234" customFormat="false" ht="12.75" hidden="false" customHeight="true" outlineLevel="0" collapsed="false">
      <c r="A1234" s="15" t="n">
        <f aca="false">Report!C1935</f>
        <v>46277</v>
      </c>
      <c r="B1234" s="1" t="str">
        <f aca="false">Report!E1935</f>
        <v>ADRIANA DISTRIBUIDORA DE PRODUTOS ALIMEN</v>
      </c>
      <c r="C1234" s="16" t="n">
        <f aca="false">Report!U1935</f>
        <v>365</v>
      </c>
      <c r="D1234" s="1" t="str">
        <f aca="false">Report!X1935</f>
        <v>NF 894544 ELLEN</v>
      </c>
    </row>
    <row r="1235" customFormat="false" ht="12.75" hidden="false" customHeight="true" outlineLevel="0" collapsed="false">
      <c r="A1235" s="15" t="n">
        <f aca="false">Report!C1936</f>
        <v>46277</v>
      </c>
      <c r="B1235" s="1" t="str">
        <f aca="false">Report!E1936</f>
        <v>FALCAO INDUSTRIA DE ALIMENTOS LTDA</v>
      </c>
      <c r="C1235" s="16" t="n">
        <f aca="false">Report!U1936</f>
        <v>309.71</v>
      </c>
      <c r="D1235" s="1" t="str">
        <f aca="false">Report!X1936</f>
        <v>NF 33408 ELLEN</v>
      </c>
    </row>
    <row r="1236" customFormat="false" ht="12.75" hidden="false" customHeight="true" outlineLevel="0" collapsed="false">
      <c r="A1236" s="15" t="n">
        <f aca="false">Report!C1940</f>
        <v>46278</v>
      </c>
      <c r="B1236" s="1" t="str">
        <f aca="false">Report!E1940</f>
        <v>CHERRYS SEMI JOIAS LTDA</v>
      </c>
      <c r="C1236" s="16" t="n">
        <f aca="false">Report!U1940</f>
        <v>660</v>
      </c>
      <c r="D1236" s="1" t="str">
        <f aca="false">Report!X1940</f>
        <v>NF 502 ELLEN</v>
      </c>
    </row>
    <row r="1237" customFormat="false" ht="12.75" hidden="false" customHeight="true" outlineLevel="0" collapsed="false">
      <c r="A1237" s="15" t="n">
        <f aca="false">Report!C1941</f>
        <v>46279</v>
      </c>
      <c r="B1237" s="1" t="str">
        <f aca="false">Report!E1941</f>
        <v>MAXPEL COMERCIAL LTDA</v>
      </c>
      <c r="C1237" s="16" t="n">
        <f aca="false">Report!U1941</f>
        <v>983.77</v>
      </c>
      <c r="D1237" s="1" t="str">
        <f aca="false">Report!X1941</f>
        <v>NFS 319296/319297 - ELLEN</v>
      </c>
    </row>
    <row r="1238" customFormat="false" ht="12.75" hidden="false" customHeight="true" outlineLevel="0" collapsed="false">
      <c r="A1238" s="15" t="n">
        <f aca="false">Report!C1942</f>
        <v>46279</v>
      </c>
      <c r="B1238" s="1" t="str">
        <f aca="false">Report!E1942</f>
        <v>SB COMERCIO LTDA</v>
      </c>
      <c r="C1238" s="16" t="n">
        <f aca="false">Report!U1942</f>
        <v>521.58</v>
      </c>
      <c r="D1238" s="1" t="str">
        <f aca="false">Report!X1942</f>
        <v>NF 1966312 ELLEN</v>
      </c>
    </row>
    <row r="1239" customFormat="false" ht="12.75" hidden="false" customHeight="true" outlineLevel="0" collapsed="false">
      <c r="A1239" s="15" t="n">
        <f aca="false">Report!C1943</f>
        <v>46279</v>
      </c>
      <c r="B1239" s="1" t="str">
        <f aca="false">Report!E1943</f>
        <v>NESTLÉ BRASIL LTDA.</v>
      </c>
      <c r="C1239" s="16" t="n">
        <f aca="false">Report!U1943</f>
        <v>1268.78</v>
      </c>
      <c r="D1239" s="1" t="str">
        <f aca="false">Report!X1943</f>
        <v>NF 1442200 ELLEN</v>
      </c>
    </row>
    <row r="1240" customFormat="false" ht="12.75" hidden="false" customHeight="true" outlineLevel="0" collapsed="false">
      <c r="A1240" s="15" t="n">
        <f aca="false">Report!C1944</f>
        <v>46279</v>
      </c>
      <c r="B1240" s="1" t="str">
        <f aca="false">Report!E1944</f>
        <v>NESTLÉ BRASIL LTDA.</v>
      </c>
      <c r="C1240" s="16" t="n">
        <f aca="false">Report!U1944</f>
        <v>2477.62</v>
      </c>
      <c r="D1240" s="1" t="str">
        <f aca="false">Report!X1944</f>
        <v>NF 1442668 ELLEN</v>
      </c>
    </row>
    <row r="1241" customFormat="false" ht="12.75" hidden="false" customHeight="true" outlineLevel="0" collapsed="false">
      <c r="A1241" s="15" t="n">
        <f aca="false">Report!C1945</f>
        <v>46279</v>
      </c>
      <c r="B1241" s="1" t="str">
        <f aca="false">Report!E1945</f>
        <v>VICTORIA COMERCIO INTERNACIONAL DE ALIME</v>
      </c>
      <c r="C1241" s="16" t="n">
        <f aca="false">Report!U1945</f>
        <v>1213.95</v>
      </c>
      <c r="D1241" s="1" t="str">
        <f aca="false">Report!X1945</f>
        <v>NF 13070 ELLEN</v>
      </c>
    </row>
    <row r="1242" customFormat="false" ht="12.75" hidden="false" customHeight="true" outlineLevel="0" collapsed="false">
      <c r="A1242" s="15" t="n">
        <f aca="false">Report!C1947</f>
        <v>46279</v>
      </c>
      <c r="B1242" s="1" t="str">
        <f aca="false">Report!E1947</f>
        <v>MARTINS COM SERV DISTR SA</v>
      </c>
      <c r="C1242" s="16" t="n">
        <f aca="false">Report!U1947</f>
        <v>176.58</v>
      </c>
      <c r="D1242" s="1" t="str">
        <f aca="false">Report!X1947</f>
        <v>NF'S 1796899/1796900 ELLEN</v>
      </c>
    </row>
    <row r="1243" customFormat="false" ht="12.75" hidden="false" customHeight="true" outlineLevel="0" collapsed="false">
      <c r="A1243" s="15" t="n">
        <f aca="false">Report!C1948</f>
        <v>46279</v>
      </c>
      <c r="B1243" s="1" t="str">
        <f aca="false">Report!E1948</f>
        <v>CRBS S/A</v>
      </c>
      <c r="C1243" s="16" t="n">
        <f aca="false">Report!U1948</f>
        <v>489.74</v>
      </c>
      <c r="D1243" s="1" t="str">
        <f aca="false">Report!X1948</f>
        <v>NF 993555 ELLEN</v>
      </c>
    </row>
    <row r="1244" customFormat="false" ht="12.75" hidden="false" customHeight="true" outlineLevel="0" collapsed="false">
      <c r="A1244" s="15" t="n">
        <f aca="false">Report!C1949</f>
        <v>46279</v>
      </c>
      <c r="B1244" s="1" t="str">
        <f aca="false">Report!E1949</f>
        <v>NOVA FRIOS COMERCIO ATACADISTA DE LATICINIOS LTDA</v>
      </c>
      <c r="C1244" s="16" t="n">
        <f aca="false">Report!U1949</f>
        <v>258.2</v>
      </c>
      <c r="D1244" s="1" t="str">
        <f aca="false">Report!X1949</f>
        <v>NF 4564 ELLEN</v>
      </c>
    </row>
    <row r="1245" customFormat="false" ht="12.75" hidden="false" customHeight="true" outlineLevel="0" collapsed="false">
      <c r="A1245" s="15" t="n">
        <f aca="false">Report!C1950</f>
        <v>46279</v>
      </c>
      <c r="B1245" s="1" t="str">
        <f aca="false">Report!E1950</f>
        <v>PANIFICADORA E CONFEITARIA REAL MADRI LTDA</v>
      </c>
      <c r="C1245" s="16" t="n">
        <f aca="false">Report!U1950</f>
        <v>124.75</v>
      </c>
      <c r="D1245" s="1" t="str">
        <f aca="false">Report!X1950</f>
        <v>NF 794 ELLEN</v>
      </c>
    </row>
    <row r="1246" customFormat="false" ht="12.75" hidden="false" customHeight="true" outlineLevel="0" collapsed="false">
      <c r="A1246" s="15" t="n">
        <f aca="false">Report!C1951</f>
        <v>46279</v>
      </c>
      <c r="B1246" s="1" t="str">
        <f aca="false">Report!E1951</f>
        <v>PANIFICADORA E CONFEITARIA REAL MADRI LTDA</v>
      </c>
      <c r="C1246" s="16" t="n">
        <f aca="false">Report!U1951</f>
        <v>259.75</v>
      </c>
      <c r="D1246" s="1" t="str">
        <f aca="false">Report!X1951</f>
        <v>NF 802 ELLEN</v>
      </c>
    </row>
    <row r="1247" customFormat="false" ht="12.75" hidden="false" customHeight="true" outlineLevel="0" collapsed="false">
      <c r="A1247" s="15" t="n">
        <f aca="false">Report!C1952</f>
        <v>46279</v>
      </c>
      <c r="B1247" s="1" t="str">
        <f aca="false">Report!E1952</f>
        <v>J W N DOS SANTOS</v>
      </c>
      <c r="C1247" s="16" t="n">
        <f aca="false">Report!U1952</f>
        <v>286</v>
      </c>
      <c r="D1247" s="1" t="str">
        <f aca="false">Report!X1952</f>
        <v>NF 440 ELLEN</v>
      </c>
    </row>
    <row r="1248" customFormat="false" ht="12.75" hidden="false" customHeight="true" outlineLevel="0" collapsed="false">
      <c r="A1248" s="15" t="n">
        <f aca="false">Report!C1953</f>
        <v>46279</v>
      </c>
      <c r="B1248" s="1" t="str">
        <f aca="false">Report!E1953</f>
        <v>NEYLIANE S DE OLIVEIRA &amp; CIA LTDA</v>
      </c>
      <c r="C1248" s="16" t="n">
        <f aca="false">Report!U1953</f>
        <v>225</v>
      </c>
      <c r="D1248" s="1" t="str">
        <f aca="false">Report!X1953</f>
        <v>COMPRAS - 15L DE AÇAI - PG NO P 12/9/26</v>
      </c>
    </row>
    <row r="1249" customFormat="false" ht="12.75" hidden="false" customHeight="true" outlineLevel="0" collapsed="false">
      <c r="A1249" s="15" t="n">
        <f aca="false">Report!C1959</f>
        <v>46279</v>
      </c>
      <c r="B1249" s="1" t="str">
        <f aca="false">Report!E1959</f>
        <v>NEYLIANE S DE OLIVEIRA &amp; CIA LTDA</v>
      </c>
      <c r="C1249" s="16" t="n">
        <f aca="false">Report!U1959</f>
        <v>300</v>
      </c>
      <c r="D1249" s="1" t="str">
        <f aca="false">Report!X1959</f>
        <v>COMPRAS - 20L DE AÇAI - PG NO P 14/9/26 - ELLEN</v>
      </c>
    </row>
    <row r="1250" customFormat="false" ht="12.75" hidden="false" customHeight="true" outlineLevel="0" collapsed="false">
      <c r="A1250" s="15" t="n">
        <f aca="false">Report!C1962</f>
        <v>46280</v>
      </c>
      <c r="B1250" s="1" t="str">
        <f aca="false">Report!E1962</f>
        <v>ROCHA E PAIVA LTDA</v>
      </c>
      <c r="C1250" s="16" t="n">
        <f aca="false">Report!U1962</f>
        <v>584.64</v>
      </c>
      <c r="D1250" s="1" t="str">
        <f aca="false">Report!X1962</f>
        <v>NF 211355 ELLEN</v>
      </c>
    </row>
    <row r="1251" customFormat="false" ht="12.75" hidden="false" customHeight="true" outlineLevel="0" collapsed="false">
      <c r="A1251" s="15" t="n">
        <f aca="false">Report!C1963</f>
        <v>46280</v>
      </c>
      <c r="B1251" s="1" t="str">
        <f aca="false">Report!E1963</f>
        <v>J. A. F. DE LIMA</v>
      </c>
      <c r="C1251" s="16" t="n">
        <f aca="false">Report!U1963</f>
        <v>645.71</v>
      </c>
      <c r="D1251" s="1" t="str">
        <f aca="false">Report!X1963</f>
        <v>NF 160332 ELLEN</v>
      </c>
    </row>
    <row r="1252" customFormat="false" ht="12.75" hidden="false" customHeight="true" outlineLevel="0" collapsed="false">
      <c r="A1252" s="15" t="n">
        <f aca="false">Report!C1964</f>
        <v>46280</v>
      </c>
      <c r="B1252" s="1" t="str">
        <f aca="false">Report!E1964</f>
        <v>SUPER CANCUN COMERCIO DE PRODUTOS ALIMEN</v>
      </c>
      <c r="C1252" s="16" t="n">
        <f aca="false">Report!U1964</f>
        <v>548.18</v>
      </c>
      <c r="D1252" s="1" t="str">
        <f aca="false">Report!X1964</f>
        <v>NF 265359 ELLEN</v>
      </c>
    </row>
    <row r="1253" customFormat="false" ht="12.75" hidden="false" customHeight="true" outlineLevel="0" collapsed="false">
      <c r="A1253" s="15" t="n">
        <f aca="false">Report!C1965</f>
        <v>46280</v>
      </c>
      <c r="B1253" s="1" t="str">
        <f aca="false">Report!E1965</f>
        <v>CB COMERCIO E DISTRIBUIDORA DE ALIMENTOS</v>
      </c>
      <c r="C1253" s="16" t="n">
        <f aca="false">Report!U1965</f>
        <v>843.65</v>
      </c>
      <c r="D1253" s="1" t="str">
        <f aca="false">Report!X1965</f>
        <v>NF 866347 ELLEN</v>
      </c>
    </row>
    <row r="1254" customFormat="false" ht="12.75" hidden="false" customHeight="true" outlineLevel="0" collapsed="false">
      <c r="A1254" s="15" t="n">
        <f aca="false">Report!C1966</f>
        <v>46280</v>
      </c>
      <c r="B1254" s="1" t="str">
        <f aca="false">Report!E1966</f>
        <v>EDMARA COMERCIO DE HIGIENE PESSOAL LTDA</v>
      </c>
      <c r="C1254" s="16" t="n">
        <f aca="false">Report!U1966</f>
        <v>873.08</v>
      </c>
      <c r="D1254" s="1" t="str">
        <f aca="false">Report!X1966</f>
        <v>NF 8744 ELLEN</v>
      </c>
    </row>
    <row r="1255" customFormat="false" ht="12.75" hidden="false" customHeight="true" outlineLevel="0" collapsed="false">
      <c r="A1255" s="15" t="n">
        <f aca="false">Report!C1967</f>
        <v>46280</v>
      </c>
      <c r="B1255" s="1" t="str">
        <f aca="false">Report!E1967</f>
        <v>ATACADAO S.A.</v>
      </c>
      <c r="C1255" s="16" t="n">
        <f aca="false">Report!U1967</f>
        <v>974.55</v>
      </c>
      <c r="D1255" s="1" t="str">
        <f aca="false">Report!X1967</f>
        <v>NF 1925382 ELLEN</v>
      </c>
    </row>
    <row r="1256" customFormat="false" ht="12.75" hidden="false" customHeight="true" outlineLevel="0" collapsed="false">
      <c r="A1256" s="15" t="n">
        <f aca="false">Report!C1968</f>
        <v>46280</v>
      </c>
      <c r="B1256" s="1" t="str">
        <f aca="false">Report!E1968</f>
        <v>VICTORIA COMERCIO INTERNACIONAL DE ALIME</v>
      </c>
      <c r="C1256" s="16" t="n">
        <f aca="false">Report!U1968</f>
        <v>410</v>
      </c>
      <c r="D1256" s="1" t="str">
        <f aca="false">Report!X1968</f>
        <v>NF 13095 ELLEN</v>
      </c>
    </row>
    <row r="1257" customFormat="false" ht="12.75" hidden="false" customHeight="true" outlineLevel="0" collapsed="false">
      <c r="A1257" s="15" t="n">
        <f aca="false">Report!C1969</f>
        <v>46280</v>
      </c>
      <c r="B1257" s="1" t="str">
        <f aca="false">Report!E1969</f>
        <v>BRASIL NORTE BEBIDAS S/A</v>
      </c>
      <c r="C1257" s="16" t="n">
        <f aca="false">Report!U1969</f>
        <v>1139.35</v>
      </c>
      <c r="D1257" s="1" t="str">
        <f aca="false">Report!X1969</f>
        <v>NF 1272321 ELLEN</v>
      </c>
    </row>
    <row r="1258" customFormat="false" ht="12.75" hidden="false" customHeight="true" outlineLevel="0" collapsed="false">
      <c r="A1258" s="15" t="n">
        <f aca="false">Report!C1970</f>
        <v>46280</v>
      </c>
      <c r="B1258" s="1" t="str">
        <f aca="false">Report!E1970</f>
        <v>BF COMERCIO DE ALIMENTOS REPRESENTACAO L</v>
      </c>
      <c r="C1258" s="16" t="n">
        <f aca="false">Report!U1970</f>
        <v>540.99</v>
      </c>
      <c r="D1258" s="1" t="str">
        <f aca="false">Report!X1970</f>
        <v>NF 21345 ELLEN</v>
      </c>
    </row>
    <row r="1259" customFormat="false" ht="12.75" hidden="false" customHeight="true" outlineLevel="0" collapsed="false">
      <c r="A1259" s="15" t="n">
        <f aca="false">Report!C1971</f>
        <v>46280</v>
      </c>
      <c r="B1259" s="1" t="str">
        <f aca="false">Report!E1971</f>
        <v>EDSON AGUIAR DE SOUZA</v>
      </c>
      <c r="C1259" s="16" t="n">
        <f aca="false">Report!U1971</f>
        <v>96</v>
      </c>
      <c r="D1259" s="1" t="str">
        <f aca="false">Report!X1971</f>
        <v>COMPRAS - CHEIRO-VERDE - ELLEN</v>
      </c>
    </row>
    <row r="1260" customFormat="false" ht="12.75" hidden="false" customHeight="true" outlineLevel="0" collapsed="false">
      <c r="A1260" s="15" t="n">
        <f aca="false">Report!C1972</f>
        <v>46280</v>
      </c>
      <c r="B1260" s="1" t="str">
        <f aca="false">Report!E1972</f>
        <v>EDSON AGUIAR DE SOUZA</v>
      </c>
      <c r="C1260" s="16" t="n">
        <f aca="false">Report!U1972</f>
        <v>166.5</v>
      </c>
      <c r="D1260" s="1" t="str">
        <f aca="false">Report!X1972</f>
        <v>COMPRAS - CHEIRO-VERDE - ELLEN</v>
      </c>
    </row>
    <row r="1261" customFormat="false" ht="12.75" hidden="false" customHeight="true" outlineLevel="0" collapsed="false">
      <c r="A1261" s="15" t="n">
        <f aca="false">Report!C1973</f>
        <v>46280</v>
      </c>
      <c r="B1261" s="1" t="str">
        <f aca="false">Report!E1973</f>
        <v>LIMA E BARANDA COMERCIO DE PRODUTOS REGI</v>
      </c>
      <c r="C1261" s="16" t="n">
        <f aca="false">Report!U1973</f>
        <v>199</v>
      </c>
      <c r="D1261" s="1" t="str">
        <f aca="false">Report!X1973</f>
        <v>NF 32268 ELLEN</v>
      </c>
    </row>
    <row r="1262" customFormat="false" ht="12.75" hidden="false" customHeight="true" outlineLevel="0" collapsed="false">
      <c r="A1262" s="15" t="n">
        <f aca="false">Report!C1974</f>
        <v>46280</v>
      </c>
      <c r="B1262" s="1" t="str">
        <f aca="false">Report!E1974</f>
        <v>SAO JOSE COMERCIO DE LATICINIOS E FRIOS</v>
      </c>
      <c r="C1262" s="16" t="n">
        <f aca="false">Report!U1974</f>
        <v>589.5</v>
      </c>
      <c r="D1262" s="1" t="str">
        <f aca="false">Report!X1974</f>
        <v>NF 4007 ELLEN</v>
      </c>
    </row>
    <row r="1263" customFormat="false" ht="12.75" hidden="false" customHeight="true" outlineLevel="0" collapsed="false">
      <c r="A1263" s="15" t="n">
        <f aca="false">Report!C1975</f>
        <v>46280</v>
      </c>
      <c r="B1263" s="1" t="str">
        <f aca="false">Report!E1975</f>
        <v>EDSON AGUIAR DE SOUZA</v>
      </c>
      <c r="C1263" s="16" t="n">
        <f aca="false">Report!U1975</f>
        <v>115.5</v>
      </c>
      <c r="D1263" s="1" t="str">
        <f aca="false">Report!X1975</f>
        <v>COMPRAS - CHEIRO-VERDE - ELLEN</v>
      </c>
    </row>
    <row r="1264" customFormat="false" ht="12.75" hidden="false" customHeight="true" outlineLevel="0" collapsed="false">
      <c r="A1264" s="15" t="n">
        <f aca="false">Report!C1976</f>
        <v>46280</v>
      </c>
      <c r="B1264" s="1" t="str">
        <f aca="false">Report!E1976</f>
        <v>EDSON AGUIAR DE SOUZA</v>
      </c>
      <c r="C1264" s="16" t="n">
        <f aca="false">Report!U1976</f>
        <v>147</v>
      </c>
      <c r="D1264" s="1" t="str">
        <f aca="false">Report!X1976</f>
        <v>COMPRAS - CHEIRO-VERDE - ELLEN</v>
      </c>
    </row>
    <row r="1265" customFormat="false" ht="12.75" hidden="false" customHeight="true" outlineLevel="0" collapsed="false">
      <c r="A1265" s="15" t="n">
        <f aca="false">Report!C1977</f>
        <v>46280</v>
      </c>
      <c r="B1265" s="1" t="str">
        <f aca="false">Report!E1977</f>
        <v>64.225.624 ROBERTO REIS AROUCHE</v>
      </c>
      <c r="C1265" s="16" t="n">
        <f aca="false">Report!U1977</f>
        <v>144</v>
      </c>
      <c r="D1265" s="1" t="str">
        <f aca="false">Report!X1977</f>
        <v>NF 95 ELLEN</v>
      </c>
    </row>
    <row r="1266" customFormat="false" ht="12.75" hidden="false" customHeight="true" outlineLevel="0" collapsed="false">
      <c r="A1266" s="15" t="n">
        <f aca="false">Report!C1978</f>
        <v>46280</v>
      </c>
      <c r="B1266" s="1" t="str">
        <f aca="false">Report!E1978</f>
        <v>CRBS S/A</v>
      </c>
      <c r="C1266" s="16" t="n">
        <f aca="false">Report!U1978</f>
        <v>2142.27</v>
      </c>
      <c r="D1266" s="1" t="str">
        <f aca="false">Report!X1978</f>
        <v>NF 996851 ELLEN</v>
      </c>
    </row>
    <row r="1267" customFormat="false" ht="12.75" hidden="false" customHeight="true" outlineLevel="0" collapsed="false">
      <c r="A1267" s="15" t="n">
        <f aca="false">Report!C1979</f>
        <v>46280</v>
      </c>
      <c r="B1267" s="1" t="str">
        <f aca="false">Report!E1979</f>
        <v>EDSON AGUIAR DE SOUZA</v>
      </c>
      <c r="C1267" s="16" t="n">
        <f aca="false">Report!U1979</f>
        <v>178.5</v>
      </c>
      <c r="D1267" s="1" t="str">
        <f aca="false">Report!X1979</f>
        <v>COMPRAS - CHEIRO-VERDE - ELLEN</v>
      </c>
    </row>
    <row r="1268" customFormat="false" ht="12.75" hidden="false" customHeight="true" outlineLevel="0" collapsed="false">
      <c r="A1268" s="15" t="n">
        <f aca="false">Report!C1980</f>
        <v>46280</v>
      </c>
      <c r="B1268" s="1" t="str">
        <f aca="false">Report!E1980</f>
        <v>J W N DOS SANTOS</v>
      </c>
      <c r="C1268" s="16" t="n">
        <f aca="false">Report!U1980</f>
        <v>362</v>
      </c>
      <c r="D1268" s="1" t="str">
        <f aca="false">Report!X1980</f>
        <v>NF 437 ELLEN</v>
      </c>
    </row>
    <row r="1269" customFormat="false" ht="12.75" hidden="false" customHeight="true" outlineLevel="0" collapsed="false">
      <c r="A1269" s="15" t="n">
        <f aca="false">Report!C1981</f>
        <v>46280</v>
      </c>
      <c r="B1269" s="1" t="str">
        <f aca="false">Report!E1981</f>
        <v>EDSON AGUIAR DE SOUZA</v>
      </c>
      <c r="C1269" s="16" t="n">
        <f aca="false">Report!U1981</f>
        <v>81</v>
      </c>
      <c r="D1269" s="1" t="str">
        <f aca="false">Report!X1981</f>
        <v>COMPRAS - CHEIRO-VERDE- ELLEN</v>
      </c>
    </row>
    <row r="1270" customFormat="false" ht="12.75" hidden="false" customHeight="true" outlineLevel="0" collapsed="false">
      <c r="A1270" s="15" t="n">
        <f aca="false">Report!C1982</f>
        <v>46280</v>
      </c>
      <c r="B1270" s="1" t="str">
        <f aca="false">Report!E1982</f>
        <v>ADICSO FABIAN GONZALEZ MONTILLA 70302186</v>
      </c>
      <c r="C1270" s="16" t="n">
        <f aca="false">Report!U1982</f>
        <v>180</v>
      </c>
      <c r="D1270" s="1" t="str">
        <f aca="false">Report!X1982</f>
        <v>NF 654 ELLEN</v>
      </c>
    </row>
    <row r="1271" customFormat="false" ht="12.75" hidden="false" customHeight="true" outlineLevel="0" collapsed="false">
      <c r="A1271" s="15" t="n">
        <f aca="false">Report!C1983</f>
        <v>46280</v>
      </c>
      <c r="B1271" s="1" t="str">
        <f aca="false">Report!E1983</f>
        <v>EDSON AGUIAR DE SOUZA</v>
      </c>
      <c r="C1271" s="16" t="n">
        <f aca="false">Report!U1983</f>
        <v>127.5</v>
      </c>
      <c r="D1271" s="1" t="str">
        <f aca="false">Report!X1983</f>
        <v>COMPRAS - CHEIRO-VERDE - ELLEN</v>
      </c>
    </row>
    <row r="1272" customFormat="false" ht="12.75" hidden="false" customHeight="true" outlineLevel="0" collapsed="false">
      <c r="A1272" s="15" t="n">
        <f aca="false">Report!C1984</f>
        <v>46280</v>
      </c>
      <c r="B1272" s="1" t="str">
        <f aca="false">Report!E1984</f>
        <v>EDSON AGUIAR DE SOUZA</v>
      </c>
      <c r="C1272" s="16" t="n">
        <f aca="false">Report!U1984</f>
        <v>165</v>
      </c>
      <c r="D1272" s="1" t="str">
        <f aca="false">Report!X1984</f>
        <v>COMPRAS - CHEIRO-VERDE - ELLEN</v>
      </c>
    </row>
    <row r="1273" customFormat="false" ht="12.75" hidden="false" customHeight="true" outlineLevel="0" collapsed="false">
      <c r="A1273" s="15" t="n">
        <f aca="false">Report!C1985</f>
        <v>46281</v>
      </c>
      <c r="B1273" s="1" t="str">
        <f aca="false">Report!E1985</f>
        <v>FUNNY PET DISTRIBUIDORA DE ALIMENTOS PAR</v>
      </c>
      <c r="C1273" s="16" t="n">
        <f aca="false">Report!U1985</f>
        <v>1501.38</v>
      </c>
      <c r="D1273" s="1" t="str">
        <f aca="false">Report!X1985</f>
        <v>NF 21189 ELLEN</v>
      </c>
    </row>
    <row r="1274" customFormat="false" ht="12.75" hidden="false" customHeight="true" outlineLevel="0" collapsed="false">
      <c r="A1274" s="15" t="n">
        <f aca="false">Report!C1986</f>
        <v>46281</v>
      </c>
      <c r="B1274" s="1" t="str">
        <f aca="false">Report!E1986</f>
        <v>RISADINHA LTDA</v>
      </c>
      <c r="C1274" s="16" t="n">
        <f aca="false">Report!U1986</f>
        <v>830.13</v>
      </c>
      <c r="D1274" s="1" t="str">
        <f aca="false">Report!X1986</f>
        <v>NF 668739 ELLEN</v>
      </c>
    </row>
    <row r="1275" customFormat="false" ht="12.75" hidden="false" customHeight="true" outlineLevel="0" collapsed="false">
      <c r="A1275" s="15" t="n">
        <f aca="false">Report!C1987</f>
        <v>46281</v>
      </c>
      <c r="B1275" s="1" t="str">
        <f aca="false">Report!E1987</f>
        <v>FENNIX BRASIL DISTRIBUIDORA DE PRODUTOS</v>
      </c>
      <c r="C1275" s="16" t="n">
        <f aca="false">Report!U1987</f>
        <v>679.16</v>
      </c>
      <c r="D1275" s="1" t="str">
        <f aca="false">Report!X1987</f>
        <v>NF 319020 ELLEN</v>
      </c>
    </row>
    <row r="1276" customFormat="false" ht="12.75" hidden="false" customHeight="true" outlineLevel="0" collapsed="false">
      <c r="A1276" s="15" t="n">
        <f aca="false">Report!C1988</f>
        <v>46281</v>
      </c>
      <c r="B1276" s="1" t="str">
        <f aca="false">Report!E1988</f>
        <v>EMPRESA BRASILEIRA DE DISTRIBUICAO LTDA</v>
      </c>
      <c r="C1276" s="16" t="n">
        <f aca="false">Report!U1988</f>
        <v>1154.65</v>
      </c>
      <c r="D1276" s="1" t="str">
        <f aca="false">Report!X1988</f>
        <v>NF 2310769 ELLEN</v>
      </c>
    </row>
    <row r="1277" customFormat="false" ht="12.75" hidden="false" customHeight="true" outlineLevel="0" collapsed="false">
      <c r="A1277" s="15" t="n">
        <f aca="false">Report!C1990</f>
        <v>46281</v>
      </c>
      <c r="B1277" s="1" t="str">
        <f aca="false">Report!E1990</f>
        <v>OESA COMERCIO E REPRESENTACOES S/A</v>
      </c>
      <c r="C1277" s="16" t="n">
        <f aca="false">Report!U1990</f>
        <v>1510.34</v>
      </c>
      <c r="D1277" s="1" t="str">
        <f aca="false">Report!X1990</f>
        <v>NF 447609 ELLEN</v>
      </c>
    </row>
    <row r="1278" customFormat="false" ht="12.75" hidden="false" customHeight="true" outlineLevel="0" collapsed="false">
      <c r="A1278" s="15" t="n">
        <f aca="false">Report!C1991</f>
        <v>46281</v>
      </c>
      <c r="B1278" s="1" t="str">
        <f aca="false">Report!E1991</f>
        <v>DUNORTE DISTRIBUIDORA DE PRODUTOS DE CONSUMO LTDA</v>
      </c>
      <c r="C1278" s="16" t="n">
        <f aca="false">Report!U1991</f>
        <v>733.77</v>
      </c>
      <c r="D1278" s="1" t="str">
        <f aca="false">Report!X1991</f>
        <v>NF 3242273 ELLEN</v>
      </c>
    </row>
    <row r="1279" customFormat="false" ht="12.75" hidden="false" customHeight="true" outlineLevel="0" collapsed="false">
      <c r="A1279" s="15" t="n">
        <f aca="false">Report!C1992</f>
        <v>46281</v>
      </c>
      <c r="B1279" s="1" t="str">
        <f aca="false">Report!E1992</f>
        <v>BONNA VITTA INDUSTRIA E COMERCIO LTDA.</v>
      </c>
      <c r="C1279" s="16" t="n">
        <f aca="false">Report!U1992</f>
        <v>278.1</v>
      </c>
      <c r="D1279" s="1" t="str">
        <f aca="false">Report!X1992</f>
        <v>NF 4884 ELLEN</v>
      </c>
    </row>
    <row r="1280" customFormat="false" ht="12.75" hidden="false" customHeight="true" outlineLevel="0" collapsed="false">
      <c r="A1280" s="15" t="n">
        <f aca="false">Report!C1993</f>
        <v>46281</v>
      </c>
      <c r="B1280" s="1" t="str">
        <f aca="false">Report!E1993</f>
        <v>BRF S A</v>
      </c>
      <c r="C1280" s="16" t="n">
        <f aca="false">Report!U1993</f>
        <v>2296</v>
      </c>
      <c r="D1280" s="1" t="str">
        <f aca="false">Report!X1993</f>
        <v>NF 1627324 ELLEN</v>
      </c>
    </row>
    <row r="1281" customFormat="false" ht="12.75" hidden="false" customHeight="true" outlineLevel="0" collapsed="false">
      <c r="A1281" s="15" t="n">
        <f aca="false">Report!C1994</f>
        <v>46281</v>
      </c>
      <c r="B1281" s="1" t="str">
        <f aca="false">Report!E1994</f>
        <v>T. M. L. DA SILVA LTDA</v>
      </c>
      <c r="C1281" s="16" t="n">
        <f aca="false">Report!U1994</f>
        <v>388.68</v>
      </c>
      <c r="D1281" s="1" t="str">
        <f aca="false">Report!X1994</f>
        <v>NF 15352 ELLEN</v>
      </c>
    </row>
    <row r="1282" customFormat="false" ht="12.75" hidden="false" customHeight="true" outlineLevel="0" collapsed="false">
      <c r="A1282" s="15" t="n">
        <f aca="false">Report!C1995</f>
        <v>46281</v>
      </c>
      <c r="B1282" s="1" t="str">
        <f aca="false">Report!E1995</f>
        <v>JAB COMERCIO DE PRODUTOS ALIMENTICIOS LT</v>
      </c>
      <c r="C1282" s="16" t="n">
        <f aca="false">Report!U1995</f>
        <v>149</v>
      </c>
      <c r="D1282" s="1" t="str">
        <f aca="false">Report!X1995</f>
        <v>NF 3898 ELLEN</v>
      </c>
    </row>
    <row r="1283" customFormat="false" ht="12.75" hidden="false" customHeight="true" outlineLevel="0" collapsed="false">
      <c r="A1283" s="15" t="n">
        <f aca="false">Report!C1996</f>
        <v>46281</v>
      </c>
      <c r="B1283" s="1" t="str">
        <f aca="false">Report!E1996</f>
        <v>FALCAO INDUSTRIA DE ALIMENTOS LTDA</v>
      </c>
      <c r="C1283" s="16" t="n">
        <f aca="false">Report!U1996</f>
        <v>2170.64</v>
      </c>
      <c r="D1283" s="1" t="str">
        <f aca="false">Report!X1996</f>
        <v>NF 33492 ELLEN</v>
      </c>
    </row>
    <row r="1284" customFormat="false" ht="12.75" hidden="false" customHeight="true" outlineLevel="0" collapsed="false">
      <c r="A1284" s="15" t="n">
        <f aca="false">Report!C1997</f>
        <v>46281</v>
      </c>
      <c r="B1284" s="1" t="str">
        <f aca="false">Report!E1997</f>
        <v>FALCAO INDUSTRIA DE ALIMENTOS LTDA</v>
      </c>
      <c r="C1284" s="16" t="n">
        <f aca="false">Report!U1997</f>
        <v>432.76</v>
      </c>
      <c r="D1284" s="1" t="str">
        <f aca="false">Report!X1997</f>
        <v>NF 38204 ELLEN</v>
      </c>
    </row>
    <row r="1285" customFormat="false" ht="12.75" hidden="false" customHeight="true" outlineLevel="0" collapsed="false">
      <c r="A1285" s="15" t="n">
        <f aca="false">Report!C1998</f>
        <v>46281</v>
      </c>
      <c r="B1285" s="1" t="str">
        <f aca="false">Report!E1998</f>
        <v>DISTRIBUIDORA LOPES LTDA</v>
      </c>
      <c r="C1285" s="16" t="n">
        <f aca="false">Report!U1998</f>
        <v>684.65</v>
      </c>
      <c r="D1285" s="1" t="str">
        <f aca="false">Report!X1998</f>
        <v>NF 1726308 ELLEN</v>
      </c>
    </row>
    <row r="1286" customFormat="false" ht="12.75" hidden="false" customHeight="true" outlineLevel="0" collapsed="false">
      <c r="A1286" s="15" t="n">
        <f aca="false">Report!C1999</f>
        <v>46281</v>
      </c>
      <c r="B1286" s="1" t="str">
        <f aca="false">Report!E1999</f>
        <v>MAXFRI DISTRIUIDORA LTDA</v>
      </c>
      <c r="C1286" s="16" t="n">
        <f aca="false">Report!U1999</f>
        <v>4070</v>
      </c>
      <c r="D1286" s="1" t="str">
        <f aca="false">Report!X1999</f>
        <v>NF 15323 ELLEN</v>
      </c>
    </row>
    <row r="1287" customFormat="false" ht="12.75" hidden="false" customHeight="true" outlineLevel="0" collapsed="false">
      <c r="A1287" s="15" t="n">
        <f aca="false">Report!C2000</f>
        <v>46281</v>
      </c>
      <c r="B1287" s="1" t="str">
        <f aca="false">Report!E2000</f>
        <v>RENATO DE O AZEVEDO E CIA LTDA - EPP</v>
      </c>
      <c r="C1287" s="16" t="n">
        <f aca="false">Report!U2000</f>
        <v>781.39</v>
      </c>
      <c r="D1287" s="1" t="str">
        <f aca="false">Report!X2000</f>
        <v>NF 5642 ELLEN</v>
      </c>
    </row>
    <row r="1288" customFormat="false" ht="12.75" hidden="false" customHeight="true" outlineLevel="0" collapsed="false">
      <c r="A1288" s="15" t="n">
        <f aca="false">Report!C2001</f>
        <v>46282</v>
      </c>
      <c r="B1288" s="1" t="str">
        <f aca="false">Report!E2001</f>
        <v>OPPORTUNITY ALIMENTOS PARA ANIMAIS LTDA</v>
      </c>
      <c r="C1288" s="16" t="n">
        <f aca="false">Report!U2001</f>
        <v>685.15</v>
      </c>
      <c r="D1288" s="1" t="str">
        <f aca="false">Report!X2001</f>
        <v>NF 35161 ELLEN</v>
      </c>
    </row>
    <row r="1289" customFormat="false" ht="12.75" hidden="false" customHeight="true" outlineLevel="0" collapsed="false">
      <c r="A1289" s="15" t="n">
        <f aca="false">Report!C2002</f>
        <v>46282</v>
      </c>
      <c r="B1289" s="1" t="str">
        <f aca="false">Report!E2002</f>
        <v>TAPAJOS COM DE PERFUMARIA COSMETICOS E G</v>
      </c>
      <c r="C1289" s="16" t="n">
        <f aca="false">Report!U2002</f>
        <v>793.81</v>
      </c>
      <c r="D1289" s="1" t="str">
        <f aca="false">Report!X2002</f>
        <v>NF 586415 ELLEN</v>
      </c>
    </row>
    <row r="1290" customFormat="false" ht="12.75" hidden="false" customHeight="true" outlineLevel="0" collapsed="false">
      <c r="A1290" s="15" t="n">
        <f aca="false">Report!C2003</f>
        <v>46282</v>
      </c>
      <c r="B1290" s="1" t="str">
        <f aca="false">Report!E2003</f>
        <v>TRES CORACOES ALIMENTOS S.A.</v>
      </c>
      <c r="C1290" s="16" t="n">
        <f aca="false">Report!U2003</f>
        <v>182.82</v>
      </c>
      <c r="D1290" s="1" t="str">
        <f aca="false">Report!X2003</f>
        <v>NF 357892 ELLEN</v>
      </c>
    </row>
    <row r="1291" customFormat="false" ht="12.75" hidden="false" customHeight="true" outlineLevel="0" collapsed="false">
      <c r="A1291" s="15" t="n">
        <f aca="false">Report!C2004</f>
        <v>46282</v>
      </c>
      <c r="B1291" s="1" t="str">
        <f aca="false">Report!E2004</f>
        <v>AMAZON MILK IND. E COMERCIO LTDA</v>
      </c>
      <c r="C1291" s="16" t="n">
        <f aca="false">Report!U2004</f>
        <v>805.4</v>
      </c>
      <c r="D1291" s="1" t="str">
        <f aca="false">Report!X2004</f>
        <v>NF 206697 ELLEN</v>
      </c>
    </row>
    <row r="1292" customFormat="false" ht="12.75" hidden="false" customHeight="true" outlineLevel="0" collapsed="false">
      <c r="A1292" s="15" t="n">
        <f aca="false">Report!C2005</f>
        <v>46282</v>
      </c>
      <c r="B1292" s="1" t="str">
        <f aca="false">Report!E2005</f>
        <v>BRAGA TABACARIA EIRELI ME</v>
      </c>
      <c r="C1292" s="16" t="n">
        <f aca="false">Report!U2005</f>
        <v>1063.84</v>
      </c>
      <c r="D1292" s="1" t="str">
        <f aca="false">Report!X2005</f>
        <v>NF 20104 ELLEN</v>
      </c>
    </row>
    <row r="1293" customFormat="false" ht="12.75" hidden="false" customHeight="true" outlineLevel="0" collapsed="false">
      <c r="A1293" s="15" t="n">
        <f aca="false">Report!C2006</f>
        <v>46282</v>
      </c>
      <c r="B1293" s="1" t="str">
        <f aca="false">Report!E2006</f>
        <v>SOUZA CRUZ LTDA.</v>
      </c>
      <c r="C1293" s="16" t="n">
        <f aca="false">Report!U2006</f>
        <v>4761.77</v>
      </c>
      <c r="D1293" s="1" t="str">
        <f aca="false">Report!X2006</f>
        <v>NF 572518 ELLEN</v>
      </c>
    </row>
    <row r="1294" customFormat="false" ht="12.75" hidden="false" customHeight="true" outlineLevel="0" collapsed="false">
      <c r="A1294" s="15" t="n">
        <f aca="false">Report!C2007</f>
        <v>46282</v>
      </c>
      <c r="B1294" s="1" t="str">
        <f aca="false">Report!E2007</f>
        <v>DISTRIBUIDORA LOPES LTDA</v>
      </c>
      <c r="C1294" s="16" t="n">
        <f aca="false">Report!U2007</f>
        <v>318.78</v>
      </c>
      <c r="D1294" s="1" t="str">
        <f aca="false">Report!X2007</f>
        <v>NF 1726860 ELLEN</v>
      </c>
    </row>
    <row r="1295" customFormat="false" ht="12.75" hidden="false" customHeight="true" outlineLevel="0" collapsed="false">
      <c r="A1295" s="15" t="n">
        <f aca="false">Report!C2008</f>
        <v>46282</v>
      </c>
      <c r="B1295" s="1" t="str">
        <f aca="false">Report!E2008</f>
        <v>REAL BEBIDAS DA AMAZONIA LTDA</v>
      </c>
      <c r="C1295" s="16" t="n">
        <f aca="false">Report!U2008</f>
        <v>362</v>
      </c>
      <c r="D1295" s="1" t="str">
        <f aca="false">Report!X2008</f>
        <v>NF 639283 ELLEN</v>
      </c>
    </row>
    <row r="1296" customFormat="false" ht="12.75" hidden="false" customHeight="true" outlineLevel="0" collapsed="false">
      <c r="A1296" s="15" t="n">
        <f aca="false">Report!C2009</f>
        <v>46282</v>
      </c>
      <c r="B1296" s="1" t="str">
        <f aca="false">Report!E2009</f>
        <v>H.V.M. XAVIER ALIMENTOS</v>
      </c>
      <c r="C1296" s="16" t="n">
        <f aca="false">Report!U2009</f>
        <v>243</v>
      </c>
      <c r="D1296" s="1" t="str">
        <f aca="false">Report!X2009</f>
        <v>NF 138039 ELLEN</v>
      </c>
    </row>
    <row r="1297" customFormat="false" ht="12.75" hidden="false" customHeight="true" outlineLevel="0" collapsed="false">
      <c r="A1297" s="15" t="n">
        <f aca="false">Report!C2010</f>
        <v>46282</v>
      </c>
      <c r="B1297" s="1" t="str">
        <f aca="false">Report!E2010</f>
        <v>NOVA FRIOS COMERCIO ATACADISTA DE LATICINIOS LTDA</v>
      </c>
      <c r="C1297" s="16" t="n">
        <f aca="false">Report!U2010</f>
        <v>212.1</v>
      </c>
      <c r="D1297" s="1" t="str">
        <f aca="false">Report!X2010</f>
        <v>NF 4614 ELLEN</v>
      </c>
    </row>
    <row r="1298" customFormat="false" ht="12.75" hidden="false" customHeight="true" outlineLevel="0" collapsed="false">
      <c r="A1298" s="15" t="n">
        <f aca="false">Report!C2011</f>
        <v>46282</v>
      </c>
      <c r="B1298" s="1" t="str">
        <f aca="false">Report!E2011</f>
        <v>I. P. DIAS LTDA</v>
      </c>
      <c r="C1298" s="16" t="n">
        <f aca="false">Report!U2011</f>
        <v>571.91</v>
      </c>
      <c r="D1298" s="1" t="str">
        <f aca="false">Report!X2011</f>
        <v>NF 994 ELLEN</v>
      </c>
    </row>
    <row r="1299" customFormat="false" ht="12.75" hidden="false" customHeight="true" outlineLevel="0" collapsed="false">
      <c r="A1299" s="15" t="n">
        <f aca="false">Report!C2012</f>
        <v>46282</v>
      </c>
      <c r="B1299" s="1" t="str">
        <f aca="false">Report!E2012</f>
        <v>E. D. SENA &amp; CIA LTDA</v>
      </c>
      <c r="C1299" s="16" t="n">
        <f aca="false">Report!U2012</f>
        <v>803.5</v>
      </c>
      <c r="D1299" s="1" t="str">
        <f aca="false">Report!X2012</f>
        <v>NF 11105 ELLEN</v>
      </c>
    </row>
    <row r="1300" customFormat="false" ht="12.75" hidden="false" customHeight="true" outlineLevel="0" collapsed="false">
      <c r="A1300" s="15" t="n">
        <f aca="false">Report!C2014</f>
        <v>46283</v>
      </c>
      <c r="B1300" s="1" t="str">
        <f aca="false">Report!E2014</f>
        <v>DURAES DISTRIBUIDORA DE ESTIVAS LTDA</v>
      </c>
      <c r="C1300" s="16" t="n">
        <f aca="false">Report!U2014</f>
        <v>610.19</v>
      </c>
      <c r="D1300" s="1" t="str">
        <f aca="false">Report!X2014</f>
        <v>NF 656817 ELLEN</v>
      </c>
    </row>
    <row r="1301" customFormat="false" ht="12.75" hidden="false" customHeight="true" outlineLevel="0" collapsed="false">
      <c r="A1301" s="15" t="n">
        <f aca="false">Report!C2015</f>
        <v>46283</v>
      </c>
      <c r="B1301" s="1" t="str">
        <f aca="false">Report!E2015</f>
        <v>FEMAR IND E COM DE BEBIDAS LTDA</v>
      </c>
      <c r="C1301" s="16" t="n">
        <f aca="false">Report!U2015</f>
        <v>247.56</v>
      </c>
      <c r="D1301" s="1" t="str">
        <f aca="false">Report!X2015</f>
        <v>NF 58376 ELLEN</v>
      </c>
    </row>
    <row r="1302" customFormat="false" ht="12.75" hidden="false" customHeight="true" outlineLevel="0" collapsed="false">
      <c r="A1302" s="15" t="n">
        <f aca="false">Report!C2016</f>
        <v>46283</v>
      </c>
      <c r="B1302" s="1" t="str">
        <f aca="false">Report!E2016</f>
        <v>DISTRIBUIDORA LOPES LTDA</v>
      </c>
      <c r="C1302" s="16" t="n">
        <f aca="false">Report!U2016</f>
        <v>1333.11</v>
      </c>
      <c r="D1302" s="1" t="str">
        <f aca="false">Report!X2016</f>
        <v>NF 1724435 ELLEN</v>
      </c>
    </row>
    <row r="1303" customFormat="false" ht="12.75" hidden="false" customHeight="true" outlineLevel="0" collapsed="false">
      <c r="A1303" s="15" t="n">
        <f aca="false">Report!C2017</f>
        <v>46283</v>
      </c>
      <c r="B1303" s="1" t="str">
        <f aca="false">Report!E2017</f>
        <v>MAXFRI DISTRIUIDORA LTDA</v>
      </c>
      <c r="C1303" s="16" t="n">
        <f aca="false">Report!U2017</f>
        <v>1460.8</v>
      </c>
      <c r="D1303" s="1" t="str">
        <f aca="false">Report!X2017</f>
        <v>NF 15274 ELLEN</v>
      </c>
    </row>
    <row r="1304" customFormat="false" ht="12.75" hidden="false" customHeight="true" outlineLevel="0" collapsed="false">
      <c r="A1304" s="15" t="n">
        <f aca="false">Report!C2018</f>
        <v>46283</v>
      </c>
      <c r="B1304" s="1" t="str">
        <f aca="false">Report!E2018</f>
        <v>BRAGA TABACARIA EIRELI ME</v>
      </c>
      <c r="C1304" s="16" t="n">
        <f aca="false">Report!U2018</f>
        <v>860.51</v>
      </c>
      <c r="D1304" s="1" t="str">
        <f aca="false">Report!X2018</f>
        <v>NF 20278 ELLEN</v>
      </c>
    </row>
    <row r="1305" customFormat="false" ht="12.75" hidden="false" customHeight="true" outlineLevel="0" collapsed="false">
      <c r="A1305" s="15" t="n">
        <f aca="false">Report!C2019</f>
        <v>46283</v>
      </c>
      <c r="B1305" s="1" t="str">
        <f aca="false">Report!E2019</f>
        <v>BROTHERS  INDUSTRIA DE ALIMENTOS LTDA</v>
      </c>
      <c r="C1305" s="16" t="n">
        <f aca="false">Report!U2019</f>
        <v>311.8</v>
      </c>
      <c r="D1305" s="1" t="str">
        <f aca="false">Report!X2019</f>
        <v>NF 1041221 ELLEN</v>
      </c>
    </row>
    <row r="1306" customFormat="false" ht="12.75" hidden="false" customHeight="true" outlineLevel="0" collapsed="false">
      <c r="A1306" s="15" t="n">
        <f aca="false">Report!C2020</f>
        <v>46283</v>
      </c>
      <c r="B1306" s="1" t="str">
        <f aca="false">Report!E2020</f>
        <v>FABRICA MODELO LTDA</v>
      </c>
      <c r="C1306" s="16" t="n">
        <f aca="false">Report!U2020</f>
        <v>428</v>
      </c>
      <c r="D1306" s="1" t="str">
        <f aca="false">Report!X2020</f>
        <v>NF 45405 ELLEN</v>
      </c>
    </row>
    <row r="1307" customFormat="false" ht="12.75" hidden="false" customHeight="true" outlineLevel="0" collapsed="false">
      <c r="A1307" s="15" t="n">
        <f aca="false">Report!C2021</f>
        <v>46283</v>
      </c>
      <c r="B1307" s="1" t="str">
        <f aca="false">Report!E2021</f>
        <v>OCIDENTAL COMERCIO DE FRIOS LTDA</v>
      </c>
      <c r="C1307" s="16" t="n">
        <f aca="false">Report!U2021</f>
        <v>2311.25</v>
      </c>
      <c r="D1307" s="1" t="str">
        <f aca="false">Report!X2021</f>
        <v>NF 1269729 ELLEN</v>
      </c>
    </row>
    <row r="1308" customFormat="false" ht="12.75" hidden="false" customHeight="true" outlineLevel="0" collapsed="false">
      <c r="A1308" s="15" t="n">
        <f aca="false">Report!C2022</f>
        <v>46283</v>
      </c>
      <c r="B1308" s="1" t="str">
        <f aca="false">Report!E2022</f>
        <v>H. L. DO NASCIMENTO</v>
      </c>
      <c r="C1308" s="16" t="n">
        <f aca="false">Report!U2022</f>
        <v>793.3</v>
      </c>
      <c r="D1308" s="1" t="str">
        <f aca="false">Report!X2022</f>
        <v>NF 6092 ELLEN</v>
      </c>
    </row>
    <row r="1309" customFormat="false" ht="12.75" hidden="false" customHeight="true" outlineLevel="0" collapsed="false">
      <c r="A1309" s="15" t="n">
        <f aca="false">Report!C2023</f>
        <v>46284</v>
      </c>
      <c r="B1309" s="1" t="str">
        <f aca="false">Report!E2023</f>
        <v>FALCAO INDUSTRIA DE ALIMENTOS LTDA</v>
      </c>
      <c r="C1309" s="16" t="n">
        <f aca="false">Report!U2023</f>
        <v>309.71</v>
      </c>
      <c r="D1309" s="1" t="str">
        <f aca="false">Report!X2023</f>
        <v>NF 33408 ELLEN</v>
      </c>
    </row>
    <row r="1310" customFormat="false" ht="12.75" hidden="false" customHeight="true" outlineLevel="0" collapsed="false">
      <c r="A1310" s="15" t="n">
        <f aca="false">Report!C2024</f>
        <v>46284</v>
      </c>
      <c r="B1310" s="1" t="str">
        <f aca="false">Report!E2024</f>
        <v>FE COMERCIO DE MATERIAIS DE CONSTRUCAO</v>
      </c>
      <c r="C1310" s="16" t="n">
        <f aca="false">Report!U2024</f>
        <v>793.46</v>
      </c>
      <c r="D1310" s="1" t="str">
        <f aca="false">Report!X2024</f>
        <v>NF 5521 ELLEN</v>
      </c>
    </row>
    <row r="1311" customFormat="false" ht="12.75" hidden="false" customHeight="true" outlineLevel="0" collapsed="false">
      <c r="A1311" s="15" t="n">
        <f aca="false">Report!C2025</f>
        <v>46284</v>
      </c>
      <c r="B1311" s="1" t="str">
        <f aca="false">Report!E2025</f>
        <v>MAXFRI DISTRIUIDORA LTDA</v>
      </c>
      <c r="C1311" s="16" t="n">
        <f aca="false">Report!U2025</f>
        <v>4531.6</v>
      </c>
      <c r="D1311" s="1" t="str">
        <f aca="false">Report!X2025</f>
        <v>NF 15352 ELLEN</v>
      </c>
    </row>
    <row r="1312" customFormat="false" ht="12.75" hidden="false" customHeight="true" outlineLevel="0" collapsed="false">
      <c r="A1312" s="15" t="n">
        <f aca="false">Report!C2028</f>
        <v>46286</v>
      </c>
      <c r="B1312" s="1" t="str">
        <f aca="false">Report!E2028</f>
        <v>MAXPEL COMERCIAL LTDA</v>
      </c>
      <c r="C1312" s="16" t="n">
        <f aca="false">Report!U2028</f>
        <v>983.77</v>
      </c>
      <c r="D1312" s="1" t="str">
        <f aca="false">Report!X2028</f>
        <v>NFS 319296/319297 - ELLEN</v>
      </c>
    </row>
    <row r="1313" customFormat="false" ht="12.75" hidden="false" customHeight="true" outlineLevel="0" collapsed="false">
      <c r="A1313" s="15" t="n">
        <f aca="false">Report!C2029</f>
        <v>46286</v>
      </c>
      <c r="B1313" s="1" t="str">
        <f aca="false">Report!E2029</f>
        <v>SB COMERCIO LTDA</v>
      </c>
      <c r="C1313" s="16" t="n">
        <f aca="false">Report!U2029</f>
        <v>521.74</v>
      </c>
      <c r="D1313" s="1" t="str">
        <f aca="false">Report!X2029</f>
        <v>NF 1966312 ELLEN</v>
      </c>
    </row>
    <row r="1314" customFormat="false" ht="12.75" hidden="false" customHeight="true" outlineLevel="0" collapsed="false">
      <c r="A1314" s="15" t="n">
        <f aca="false">Report!C2030</f>
        <v>46286</v>
      </c>
      <c r="B1314" s="1" t="str">
        <f aca="false">Report!E2030</f>
        <v>NESTLÉ BRASIL LTDA.</v>
      </c>
      <c r="C1314" s="16" t="n">
        <f aca="false">Report!U2030</f>
        <v>1255.7</v>
      </c>
      <c r="D1314" s="1" t="str">
        <f aca="false">Report!X2030</f>
        <v>NF NF 1441731 ELLEN</v>
      </c>
    </row>
    <row r="1315" customFormat="false" ht="12.75" hidden="false" customHeight="true" outlineLevel="0" collapsed="false">
      <c r="A1315" s="15" t="n">
        <f aca="false">Report!C2031</f>
        <v>46286</v>
      </c>
      <c r="B1315" s="1" t="str">
        <f aca="false">Report!E2031</f>
        <v>VICTORIA COMERCIO INTERNACIONAL DE ALIME</v>
      </c>
      <c r="C1315" s="16" t="n">
        <f aca="false">Report!U2031</f>
        <v>1213.95</v>
      </c>
      <c r="D1315" s="1" t="str">
        <f aca="false">Report!X2031</f>
        <v>NF 13070 ELLEN</v>
      </c>
    </row>
    <row r="1316" customFormat="false" ht="12.75" hidden="false" customHeight="true" outlineLevel="0" collapsed="false">
      <c r="A1316" s="15" t="n">
        <f aca="false">Report!C2033</f>
        <v>46286</v>
      </c>
      <c r="B1316" s="1" t="str">
        <f aca="false">Report!E2033</f>
        <v>MARTINS COM SERV DISTR SA</v>
      </c>
      <c r="C1316" s="16" t="n">
        <f aca="false">Report!U2033</f>
        <v>176.57</v>
      </c>
      <c r="D1316" s="1" t="str">
        <f aca="false">Report!X2033</f>
        <v>NF'S 1796899/1796900 ELLEN</v>
      </c>
    </row>
    <row r="1317" customFormat="false" ht="12.75" hidden="false" customHeight="true" outlineLevel="0" collapsed="false">
      <c r="A1317" s="15" t="n">
        <f aca="false">Report!C2035</f>
        <v>46287</v>
      </c>
      <c r="B1317" s="1" t="str">
        <f aca="false">Report!E2035</f>
        <v>CB COMERCIO E DISTRIBUIDORA DE ALIMENTOS</v>
      </c>
      <c r="C1317" s="16" t="n">
        <f aca="false">Report!U2035</f>
        <v>843.65</v>
      </c>
      <c r="D1317" s="1" t="str">
        <f aca="false">Report!X2035</f>
        <v>NF 866347 ELLEN</v>
      </c>
    </row>
    <row r="1318" customFormat="false" ht="12.75" hidden="false" customHeight="true" outlineLevel="0" collapsed="false">
      <c r="A1318" s="15" t="n">
        <f aca="false">Report!C2036</f>
        <v>46287</v>
      </c>
      <c r="B1318" s="1" t="str">
        <f aca="false">Report!E2036</f>
        <v>EDMARA COMERCIO DE HIGIENE PESSOAL LTDA</v>
      </c>
      <c r="C1318" s="16" t="n">
        <f aca="false">Report!U2036</f>
        <v>873.08</v>
      </c>
      <c r="D1318" s="1" t="str">
        <f aca="false">Report!X2036</f>
        <v>NF 8744 ELLEN</v>
      </c>
    </row>
    <row r="1319" customFormat="false" ht="12.75" hidden="false" customHeight="true" outlineLevel="0" collapsed="false">
      <c r="A1319" s="15" t="n">
        <f aca="false">Report!C2037</f>
        <v>46287</v>
      </c>
      <c r="B1319" s="1" t="str">
        <f aca="false">Report!E2037</f>
        <v>ATACADAO S.A.</v>
      </c>
      <c r="C1319" s="16" t="n">
        <f aca="false">Report!U2037</f>
        <v>942.69</v>
      </c>
      <c r="D1319" s="1" t="str">
        <f aca="false">Report!X2037</f>
        <v>NF 1925381 ELLEN</v>
      </c>
    </row>
    <row r="1320" customFormat="false" ht="12.75" hidden="false" customHeight="true" outlineLevel="0" collapsed="false">
      <c r="A1320" s="15" t="n">
        <f aca="false">Report!C2038</f>
        <v>46287</v>
      </c>
      <c r="B1320" s="1" t="str">
        <f aca="false">Report!E2038</f>
        <v>MARE DISTRIBUIDORA DE BEBIDAS E DE PRODUTOS ALIMENTICIOS LTDA</v>
      </c>
      <c r="C1320" s="16" t="n">
        <f aca="false">Report!U2038</f>
        <v>1917.5</v>
      </c>
      <c r="D1320" s="1" t="str">
        <f aca="false">Report!X2038</f>
        <v>NF 1440541 ELLEN</v>
      </c>
    </row>
    <row r="1321" customFormat="false" ht="12.75" hidden="false" customHeight="true" outlineLevel="0" collapsed="false">
      <c r="A1321" s="15" t="n">
        <f aca="false">Report!C2039</f>
        <v>46287</v>
      </c>
      <c r="B1321" s="1" t="str">
        <f aca="false">Report!E2039</f>
        <v>TOYA INDUSTRIA E COMERCIO LTDA.</v>
      </c>
      <c r="C1321" s="16" t="n">
        <f aca="false">Report!U2039</f>
        <v>972.4</v>
      </c>
      <c r="D1321" s="1" t="str">
        <f aca="false">Report!X2039</f>
        <v>NF 259439 ELLEN</v>
      </c>
    </row>
    <row r="1322" customFormat="false" ht="12.75" hidden="false" customHeight="true" outlineLevel="0" collapsed="false">
      <c r="A1322" s="15" t="n">
        <f aca="false">Report!C2040</f>
        <v>46287</v>
      </c>
      <c r="B1322" s="1" t="str">
        <f aca="false">Report!E2040</f>
        <v>FENNIX BRASIL DISTRIBUIDORA DE PRODUTOS</v>
      </c>
      <c r="C1322" s="16" t="n">
        <f aca="false">Report!U2040</f>
        <v>587.44</v>
      </c>
      <c r="D1322" s="1" t="str">
        <f aca="false">Report!X2040</f>
        <v>NF 399726 ELLEN</v>
      </c>
    </row>
    <row r="1323" customFormat="false" ht="12.75" hidden="false" customHeight="true" outlineLevel="0" collapsed="false">
      <c r="A1323" s="15" t="n">
        <f aca="false">Report!C2041</f>
        <v>46287</v>
      </c>
      <c r="B1323" s="1" t="str">
        <f aca="false">Report!E2041</f>
        <v>TAPAJOS COM DE PERFUMARIA COSMETICOS E G</v>
      </c>
      <c r="C1323" s="16" t="n">
        <f aca="false">Report!U2041</f>
        <v>573.28</v>
      </c>
      <c r="D1323" s="1" t="str">
        <f aca="false">Report!X2041</f>
        <v>NF 591052 ELLEN</v>
      </c>
    </row>
    <row r="1324" customFormat="false" ht="12.75" hidden="false" customHeight="true" outlineLevel="0" collapsed="false">
      <c r="A1324" s="15" t="n">
        <f aca="false">Report!C2043</f>
        <v>46288</v>
      </c>
      <c r="B1324" s="1" t="str">
        <f aca="false">Report!E2043</f>
        <v>OESA COMERCIO E REPRESENTACOES S/A</v>
      </c>
      <c r="C1324" s="16" t="n">
        <f aca="false">Report!U2043</f>
        <v>1510.34</v>
      </c>
      <c r="D1324" s="1" t="str">
        <f aca="false">Report!X2043</f>
        <v>NF 447609 ELLEN</v>
      </c>
    </row>
    <row r="1325" customFormat="false" ht="12.75" hidden="false" customHeight="true" outlineLevel="0" collapsed="false">
      <c r="A1325" s="15" t="n">
        <f aca="false">Report!C2044</f>
        <v>46288</v>
      </c>
      <c r="B1325" s="1" t="str">
        <f aca="false">Report!E2044</f>
        <v>BRF S A</v>
      </c>
      <c r="C1325" s="16" t="n">
        <f aca="false">Report!U2044</f>
        <v>2295.99</v>
      </c>
      <c r="D1325" s="1" t="str">
        <f aca="false">Report!X2044</f>
        <v>NF 1627324 ELLEN</v>
      </c>
    </row>
    <row r="1326" customFormat="false" ht="12.75" hidden="false" customHeight="true" outlineLevel="0" collapsed="false">
      <c r="A1326" s="15" t="n">
        <f aca="false">Report!C2045</f>
        <v>46288</v>
      </c>
      <c r="B1326" s="1" t="str">
        <f aca="false">Report!E2045</f>
        <v>BRASIL NORTE BEBIDAS S/A</v>
      </c>
      <c r="C1326" s="16" t="n">
        <f aca="false">Report!U2045</f>
        <v>50.85</v>
      </c>
      <c r="D1326" s="1" t="str">
        <f aca="false">Report!X2045</f>
        <v>NF 1281795 ELLEN</v>
      </c>
    </row>
    <row r="1327" customFormat="false" ht="12.75" hidden="false" customHeight="true" outlineLevel="0" collapsed="false">
      <c r="A1327" s="15" t="n">
        <f aca="false">Report!C2046</f>
        <v>46288</v>
      </c>
      <c r="B1327" s="1" t="str">
        <f aca="false">Report!E2046</f>
        <v>BRASIL NORTE BEBIDAS S/A</v>
      </c>
      <c r="C1327" s="16" t="n">
        <f aca="false">Report!U2046</f>
        <v>221.99</v>
      </c>
      <c r="D1327" s="1" t="str">
        <f aca="false">Report!X2046</f>
        <v>NF 2029788 ELLEN</v>
      </c>
    </row>
    <row r="1328" customFormat="false" ht="12.75" hidden="false" customHeight="true" outlineLevel="0" collapsed="false">
      <c r="A1328" s="15" t="n">
        <f aca="false">Report!C2047</f>
        <v>46288</v>
      </c>
      <c r="B1328" s="1" t="str">
        <f aca="false">Report!E2047</f>
        <v>BRASIL NORTE BEBIDAS S/A</v>
      </c>
      <c r="C1328" s="16" t="n">
        <f aca="false">Report!U2047</f>
        <v>949.62</v>
      </c>
      <c r="D1328" s="1" t="str">
        <f aca="false">Report!X2047</f>
        <v>NF 1281807 ELLEN</v>
      </c>
    </row>
    <row r="1329" customFormat="false" ht="12.75" hidden="false" customHeight="true" outlineLevel="0" collapsed="false">
      <c r="A1329" s="15" t="n">
        <f aca="false">Report!C2048</f>
        <v>46288</v>
      </c>
      <c r="B1329" s="1" t="str">
        <f aca="false">Report!E2048</f>
        <v>BRASIL NORTE BEBIDAS S/A</v>
      </c>
      <c r="C1329" s="16" t="n">
        <f aca="false">Report!U2048</f>
        <v>630.74</v>
      </c>
      <c r="D1329" s="1" t="str">
        <f aca="false">Report!X2048</f>
        <v>NF 1281791 ELLEN</v>
      </c>
    </row>
    <row r="1330" customFormat="false" ht="12.75" hidden="false" customHeight="true" outlineLevel="0" collapsed="false">
      <c r="A1330" s="15" t="n">
        <f aca="false">Report!C2049</f>
        <v>46288</v>
      </c>
      <c r="B1330" s="1" t="str">
        <f aca="false">Report!E2049</f>
        <v>BRASIL NORTE BEBIDAS S/A</v>
      </c>
      <c r="C1330" s="16" t="n">
        <f aca="false">Report!U2049</f>
        <v>2815.26</v>
      </c>
      <c r="D1330" s="1" t="str">
        <f aca="false">Report!X2049</f>
        <v>NF 2030858 ELLEN</v>
      </c>
    </row>
    <row r="1331" customFormat="false" ht="12.75" hidden="false" customHeight="true" outlineLevel="0" collapsed="false">
      <c r="A1331" s="15" t="n">
        <f aca="false">Report!C2051</f>
        <v>46288</v>
      </c>
      <c r="B1331" s="1" t="str">
        <f aca="false">Report!E2051</f>
        <v>FALCAO INDUSTRIA DE ALIMENTOS LTDA</v>
      </c>
      <c r="C1331" s="16" t="n">
        <f aca="false">Report!U2051</f>
        <v>2170.63</v>
      </c>
      <c r="D1331" s="1" t="str">
        <f aca="false">Report!X2051</f>
        <v>NF 33492 ELLEN</v>
      </c>
    </row>
    <row r="1332" customFormat="false" ht="12.75" hidden="false" customHeight="true" outlineLevel="0" collapsed="false">
      <c r="A1332" s="15" t="n">
        <f aca="false">Report!C2052</f>
        <v>46288</v>
      </c>
      <c r="B1332" s="1" t="str">
        <f aca="false">Report!E2052</f>
        <v>FALCAO INDUSTRIA DE ALIMENTOS LTDA</v>
      </c>
      <c r="C1332" s="16" t="n">
        <f aca="false">Report!U2052</f>
        <v>432.76</v>
      </c>
      <c r="D1332" s="1" t="str">
        <f aca="false">Report!X2052</f>
        <v>NF 38204 ELLEN</v>
      </c>
    </row>
    <row r="1333" customFormat="false" ht="12.75" hidden="false" customHeight="true" outlineLevel="0" collapsed="false">
      <c r="A1333" s="15" t="n">
        <f aca="false">Report!C2053</f>
        <v>46288</v>
      </c>
      <c r="B1333" s="1" t="str">
        <f aca="false">Report!E2053</f>
        <v>DISTRIBUIDORA LOPES LTDA</v>
      </c>
      <c r="C1333" s="16" t="n">
        <f aca="false">Report!U2053</f>
        <v>684.67</v>
      </c>
      <c r="D1333" s="1" t="str">
        <f aca="false">Report!X2053</f>
        <v>NF 1726308 ELLEN</v>
      </c>
    </row>
    <row r="1334" customFormat="false" ht="12.75" hidden="false" customHeight="true" outlineLevel="0" collapsed="false">
      <c r="A1334" s="15" t="n">
        <f aca="false">Report!C2054</f>
        <v>46288</v>
      </c>
      <c r="B1334" s="1" t="str">
        <f aca="false">Report!E2054</f>
        <v>RENATO DE O AZEVEDO E CIA LTDA - EPP</v>
      </c>
      <c r="C1334" s="16" t="n">
        <f aca="false">Report!U2054</f>
        <v>781.39</v>
      </c>
      <c r="D1334" s="1" t="str">
        <f aca="false">Report!X2054</f>
        <v>NF 5642 ELLEN</v>
      </c>
    </row>
    <row r="1335" customFormat="false" ht="12.75" hidden="false" customHeight="true" outlineLevel="0" collapsed="false">
      <c r="A1335" s="15" t="n">
        <f aca="false">Report!C2055</f>
        <v>46288</v>
      </c>
      <c r="B1335" s="1" t="str">
        <f aca="false">Report!E2055</f>
        <v>BRF S A</v>
      </c>
      <c r="C1335" s="16" t="n">
        <f aca="false">Report!U2055</f>
        <v>478.72</v>
      </c>
      <c r="D1335" s="1" t="str">
        <f aca="false">Report!X2055</f>
        <v>NF 1629386 ELLEN</v>
      </c>
    </row>
    <row r="1336" customFormat="false" ht="12.75" hidden="false" customHeight="true" outlineLevel="0" collapsed="false">
      <c r="A1336" s="15" t="n">
        <f aca="false">Report!C2056</f>
        <v>46289</v>
      </c>
      <c r="B1336" s="1" t="str">
        <f aca="false">Report!E2056</f>
        <v>AMAZON MILK IND. E COMERCIO LTDA</v>
      </c>
      <c r="C1336" s="16" t="n">
        <f aca="false">Report!U2056</f>
        <v>805.4</v>
      </c>
      <c r="D1336" s="1" t="str">
        <f aca="false">Report!X2056</f>
        <v>NF 206697 ELLEN</v>
      </c>
    </row>
    <row r="1337" customFormat="false" ht="12.75" hidden="false" customHeight="true" outlineLevel="0" collapsed="false">
      <c r="A1337" s="15" t="n">
        <f aca="false">Report!C2057</f>
        <v>46289</v>
      </c>
      <c r="B1337" s="1" t="str">
        <f aca="false">Report!E2057</f>
        <v>SOUZA CRUZ LTDA.</v>
      </c>
      <c r="C1337" s="16" t="n">
        <f aca="false">Report!U2057</f>
        <v>4761.78</v>
      </c>
      <c r="D1337" s="1" t="str">
        <f aca="false">Report!X2057</f>
        <v>NF 572518 ELLEN</v>
      </c>
    </row>
    <row r="1338" customFormat="false" ht="12.75" hidden="false" customHeight="true" outlineLevel="0" collapsed="false">
      <c r="A1338" s="15" t="n">
        <f aca="false">Report!C2058</f>
        <v>46289</v>
      </c>
      <c r="B1338" s="1" t="str">
        <f aca="false">Report!E2058</f>
        <v>SB COMERCIO LTDA</v>
      </c>
      <c r="C1338" s="16" t="n">
        <f aca="false">Report!U2058</f>
        <v>419.38</v>
      </c>
      <c r="D1338" s="1" t="str">
        <f aca="false">Report!X2058</f>
        <v>NF 1968927 ELLEN</v>
      </c>
    </row>
    <row r="1339" customFormat="false" ht="12.75" hidden="false" customHeight="true" outlineLevel="0" collapsed="false">
      <c r="A1339" s="15" t="n">
        <f aca="false">Report!C2059</f>
        <v>46289</v>
      </c>
      <c r="B1339" s="1" t="str">
        <f aca="false">Report!E2059</f>
        <v>OCIDENTAL COMERCIO DE FRIOS LTDA</v>
      </c>
      <c r="C1339" s="16" t="n">
        <f aca="false">Report!U2059</f>
        <v>458.93</v>
      </c>
      <c r="D1339" s="1" t="str">
        <f aca="false">Report!X2059</f>
        <v>NF 1268629 ELLEN</v>
      </c>
    </row>
    <row r="1340" customFormat="false" ht="12.75" hidden="false" customHeight="true" outlineLevel="0" collapsed="false">
      <c r="A1340" s="15" t="n">
        <f aca="false">Report!C2060</f>
        <v>46289</v>
      </c>
      <c r="B1340" s="1" t="str">
        <f aca="false">Report!E2060</f>
        <v>E. D. SENA &amp; CIA LTDA</v>
      </c>
      <c r="C1340" s="16" t="n">
        <f aca="false">Report!U2060</f>
        <v>803.5</v>
      </c>
      <c r="D1340" s="1" t="str">
        <f aca="false">Report!X2060</f>
        <v>NF 11105 ELLEN</v>
      </c>
    </row>
    <row r="1341" customFormat="false" ht="12.75" hidden="false" customHeight="true" outlineLevel="0" collapsed="false">
      <c r="A1341" s="15" t="n">
        <f aca="false">Report!C2065</f>
        <v>46290</v>
      </c>
      <c r="B1341" s="1" t="str">
        <f aca="false">Report!E2065</f>
        <v>DURAES DISTRIBUIDORA DE ESTIVAS LTDA</v>
      </c>
      <c r="C1341" s="16" t="n">
        <f aca="false">Report!U2065</f>
        <v>610.19</v>
      </c>
      <c r="D1341" s="1" t="str">
        <f aca="false">Report!X2065</f>
        <v>NF 656817 ELLEN</v>
      </c>
    </row>
    <row r="1342" customFormat="false" ht="12.75" hidden="false" customHeight="true" outlineLevel="0" collapsed="false">
      <c r="A1342" s="15" t="n">
        <f aca="false">Report!C2066</f>
        <v>46290</v>
      </c>
      <c r="B1342" s="1" t="str">
        <f aca="false">Report!E2066</f>
        <v>DISTRIBUIDORA LOPES LTDA</v>
      </c>
      <c r="C1342" s="16" t="n">
        <f aca="false">Report!U2066</f>
        <v>1333.12</v>
      </c>
      <c r="D1342" s="1" t="str">
        <f aca="false">Report!X2066</f>
        <v>NF 1724435 ELLEN</v>
      </c>
    </row>
    <row r="1343" customFormat="false" ht="12.75" hidden="false" customHeight="true" outlineLevel="0" collapsed="false">
      <c r="A1343" s="15" t="n">
        <f aca="false">Report!C2067</f>
        <v>46290</v>
      </c>
      <c r="B1343" s="1" t="str">
        <f aca="false">Report!E2067</f>
        <v>BRAGA TABACARIA EIRELI ME</v>
      </c>
      <c r="C1343" s="16" t="n">
        <f aca="false">Report!U2067</f>
        <v>860.5</v>
      </c>
      <c r="D1343" s="1" t="str">
        <f aca="false">Report!X2067</f>
        <v>NF 20278 ELLEN</v>
      </c>
    </row>
    <row r="1344" customFormat="false" ht="12.75" hidden="false" customHeight="true" outlineLevel="0" collapsed="false">
      <c r="A1344" s="15" t="n">
        <f aca="false">Report!C2068</f>
        <v>46290</v>
      </c>
      <c r="B1344" s="1" t="str">
        <f aca="false">Report!E2068</f>
        <v>CB COMERCIO E DISTRIBUIDORA DE ALIMENTOS</v>
      </c>
      <c r="C1344" s="16" t="n">
        <f aca="false">Report!U2068</f>
        <v>357.22</v>
      </c>
      <c r="D1344" s="1" t="str">
        <f aca="false">Report!X2068</f>
        <v>NF 871154 ELLEN</v>
      </c>
    </row>
    <row r="1345" customFormat="false" ht="12.75" hidden="false" customHeight="true" outlineLevel="0" collapsed="false">
      <c r="A1345" s="15" t="n">
        <f aca="false">Report!C2069</f>
        <v>46291</v>
      </c>
      <c r="B1345" s="1" t="str">
        <f aca="false">Report!E2069</f>
        <v>BONNA VITTA INDUSTRIA E COMERCIO LTDA.</v>
      </c>
      <c r="C1345" s="16" t="n">
        <f aca="false">Report!U2069</f>
        <v>902.13</v>
      </c>
      <c r="D1345" s="1" t="str">
        <f aca="false">Report!X2069</f>
        <v>NF 5600 ELLEN</v>
      </c>
    </row>
    <row r="1346" customFormat="false" ht="12.75" hidden="false" customHeight="true" outlineLevel="0" collapsed="false">
      <c r="A1346" s="15" t="n">
        <f aca="false">Report!C2071</f>
        <v>46293</v>
      </c>
      <c r="B1346" s="1" t="str">
        <f aca="false">Report!E2071</f>
        <v>VICTORIA COMERCIO INTERNACIONAL DE ALIME</v>
      </c>
      <c r="C1346" s="16" t="n">
        <f aca="false">Report!U2071</f>
        <v>1213.96</v>
      </c>
      <c r="D1346" s="1" t="str">
        <f aca="false">Report!X2071</f>
        <v>NF 13070 ELLEN</v>
      </c>
    </row>
    <row r="1347" customFormat="false" ht="12.75" hidden="false" customHeight="true" outlineLevel="0" collapsed="false">
      <c r="A1347" s="15" t="n">
        <f aca="false">Report!C2072</f>
        <v>46293</v>
      </c>
      <c r="B1347" s="1" t="str">
        <f aca="false">Report!E2072</f>
        <v>ATACADAO S.A.</v>
      </c>
      <c r="C1347" s="16" t="n">
        <f aca="false">Report!U2072</f>
        <v>1348.29</v>
      </c>
      <c r="D1347" s="1" t="str">
        <f aca="false">Report!X2072</f>
        <v>NF 1927745 ELLEN</v>
      </c>
    </row>
    <row r="1348" customFormat="false" ht="12.75" hidden="false" customHeight="true" outlineLevel="0" collapsed="false">
      <c r="A1348" s="15" t="n">
        <f aca="false">Report!C2074</f>
        <v>46293</v>
      </c>
      <c r="B1348" s="1" t="str">
        <f aca="false">Report!E2074</f>
        <v>MARTINS COM SERV DISTR SA</v>
      </c>
      <c r="C1348" s="16" t="n">
        <f aca="false">Report!U2074</f>
        <v>176.57</v>
      </c>
      <c r="D1348" s="1" t="str">
        <f aca="false">Report!X2074</f>
        <v>NF'S 1796899/1796900 ELLEN</v>
      </c>
    </row>
    <row r="1349" customFormat="false" ht="12.75" hidden="false" customHeight="true" outlineLevel="0" collapsed="false">
      <c r="A1349" s="15" t="n">
        <f aca="false">Report!C2075</f>
        <v>46293</v>
      </c>
      <c r="B1349" s="1" t="str">
        <f aca="false">Report!E2075</f>
        <v>NESTLÉ BRASIL LTDA.</v>
      </c>
      <c r="C1349" s="16" t="n">
        <f aca="false">Report!U2075</f>
        <v>782.78</v>
      </c>
      <c r="D1349" s="1" t="str">
        <f aca="false">Report!X2075</f>
        <v>NF 1449042 ELLEN</v>
      </c>
    </row>
    <row r="1350" customFormat="false" ht="12.75" hidden="false" customHeight="true" outlineLevel="0" collapsed="false">
      <c r="A1350" s="15" t="n">
        <f aca="false">Report!C2076</f>
        <v>46293</v>
      </c>
      <c r="B1350" s="1" t="str">
        <f aca="false">Report!E2076</f>
        <v>T A DE MATTOS COMIM EIRELI</v>
      </c>
      <c r="C1350" s="16" t="n">
        <f aca="false">Report!U2076</f>
        <v>228</v>
      </c>
      <c r="D1350" s="1" t="str">
        <f aca="false">Report!X2076</f>
        <v>NF 11011 ELLEN</v>
      </c>
    </row>
    <row r="1351" customFormat="false" ht="12.75" hidden="false" customHeight="true" outlineLevel="0" collapsed="false">
      <c r="A1351" s="15" t="n">
        <f aca="false">Report!C2077</f>
        <v>46294</v>
      </c>
      <c r="B1351" s="1" t="str">
        <f aca="false">Report!E2077</f>
        <v>SMV COMERCIO DE PRODUTOS ALIMENTICIOS LT</v>
      </c>
      <c r="C1351" s="16" t="n">
        <f aca="false">Report!U2077</f>
        <v>348.18</v>
      </c>
      <c r="D1351" s="1" t="str">
        <f aca="false">Report!X2077</f>
        <v>NF 7287 ELLEN</v>
      </c>
    </row>
    <row r="1352" customFormat="false" ht="12.75" hidden="false" customHeight="true" outlineLevel="0" collapsed="false">
      <c r="A1352" s="15" t="n">
        <f aca="false">Report!C2078</f>
        <v>46294</v>
      </c>
      <c r="B1352" s="1" t="str">
        <f aca="false">Report!E2078</f>
        <v>EDMARA COMERCIO DE HIGIENE PESSOAL LTDA</v>
      </c>
      <c r="C1352" s="16" t="n">
        <f aca="false">Report!U2078</f>
        <v>873.06</v>
      </c>
      <c r="D1352" s="1" t="str">
        <f aca="false">Report!X2078</f>
        <v>NF 8744 ELLEN</v>
      </c>
    </row>
    <row r="1353" customFormat="false" ht="12.75" hidden="false" customHeight="true" outlineLevel="0" collapsed="false">
      <c r="A1353" s="15" t="n">
        <f aca="false">Report!C2079</f>
        <v>46294</v>
      </c>
      <c r="B1353" s="1" t="str">
        <f aca="false">Report!E2079</f>
        <v>BRASIL NORTE BEBIDAS S/A</v>
      </c>
      <c r="C1353" s="16" t="n">
        <f aca="false">Report!U2079</f>
        <v>47.37</v>
      </c>
      <c r="D1353" s="1" t="str">
        <f aca="false">Report!X2079</f>
        <v>NF 1288685 ELLEN</v>
      </c>
    </row>
    <row r="1354" customFormat="false" ht="12.75" hidden="false" customHeight="true" outlineLevel="0" collapsed="false">
      <c r="A1354" s="15" t="n">
        <f aca="false">Report!C2080</f>
        <v>46294</v>
      </c>
      <c r="B1354" s="1" t="str">
        <f aca="false">Report!E2080</f>
        <v>FENNIX BRASIL DISTRIBUIDORA DE PRODUTOS</v>
      </c>
      <c r="C1354" s="16" t="n">
        <f aca="false">Report!U2080</f>
        <v>587.44</v>
      </c>
      <c r="D1354" s="1" t="str">
        <f aca="false">Report!X2080</f>
        <v>NF 399726 ELLEN</v>
      </c>
    </row>
    <row r="1355" customFormat="false" ht="12.75" hidden="false" customHeight="true" outlineLevel="0" collapsed="false">
      <c r="A1355" s="15" t="n">
        <f aca="false">Report!C2081</f>
        <v>46294</v>
      </c>
      <c r="B1355" s="1" t="str">
        <f aca="false">Report!E2081</f>
        <v>TAPAJOS COM DE PERFUMARIA COSMETICOS E G</v>
      </c>
      <c r="C1355" s="16" t="n">
        <f aca="false">Report!U2081</f>
        <v>575.27</v>
      </c>
      <c r="D1355" s="1" t="str">
        <f aca="false">Report!X2081</f>
        <v>NF 591052 ELLEN</v>
      </c>
    </row>
    <row r="1356" customFormat="false" ht="12.75" hidden="false" customHeight="true" outlineLevel="0" collapsed="false">
      <c r="A1356" s="15" t="n">
        <f aca="false">Report!C2082</f>
        <v>46294</v>
      </c>
      <c r="B1356" s="1" t="str">
        <f aca="false">Report!E2082</f>
        <v>FE COMERCIO DE MATERIAIS DE CONSTRUCAO</v>
      </c>
      <c r="C1356" s="16" t="n">
        <f aca="false">Report!U2082</f>
        <v>793.47</v>
      </c>
      <c r="D1356" s="1" t="str">
        <f aca="false">Report!X2082</f>
        <v>NF 5521 ELLEN</v>
      </c>
    </row>
    <row r="1357" customFormat="false" ht="12.75" hidden="false" customHeight="true" outlineLevel="0" collapsed="false">
      <c r="A1357" s="15" t="n">
        <f aca="false">Report!C2083</f>
        <v>46294</v>
      </c>
      <c r="B1357" s="1" t="str">
        <f aca="false">Report!E2083</f>
        <v>BRASIL NORTE BEBIDAS S/A</v>
      </c>
      <c r="C1357" s="16" t="n">
        <f aca="false">Report!U2083</f>
        <v>29.85</v>
      </c>
      <c r="D1357" s="1" t="str">
        <f aca="false">Report!X2083</f>
        <v>NF 2039865 ELLEN</v>
      </c>
    </row>
    <row r="1358" customFormat="false" ht="12.75" hidden="false" customHeight="true" outlineLevel="0" collapsed="false">
      <c r="A1358" s="15" t="n">
        <f aca="false">Report!C2084</f>
        <v>46294</v>
      </c>
      <c r="B1358" s="1" t="str">
        <f aca="false">Report!E2084</f>
        <v>BRASIL NORTE BEBIDAS S/A</v>
      </c>
      <c r="C1358" s="16" t="n">
        <f aca="false">Report!U2084</f>
        <v>317.58</v>
      </c>
      <c r="D1358" s="1" t="str">
        <f aca="false">Report!X2084</f>
        <v>NF 2039974 ELLEN</v>
      </c>
    </row>
    <row r="1359" customFormat="false" ht="12.75" hidden="false" customHeight="false" outlineLevel="0" collapsed="false">
      <c r="A1359" s="19" t="n">
        <f aca="false">Report!C2085</f>
        <v>46294</v>
      </c>
      <c r="B1359" s="1" t="str">
        <f aca="false">Report!E2085</f>
        <v>BRASIL NORTE BEBIDAS S/A</v>
      </c>
      <c r="C1359" s="20" t="n">
        <f aca="false">Report!U2085</f>
        <v>355.97</v>
      </c>
      <c r="D1359" s="1" t="str">
        <f aca="false">Report!X2085</f>
        <v>NF 1288725 ELLEN</v>
      </c>
    </row>
    <row r="1360" customFormat="false" ht="12.75" hidden="false" customHeight="false" outlineLevel="0" collapsed="false">
      <c r="A1360" s="19" t="n">
        <f aca="false">Report!C2086</f>
        <v>46294</v>
      </c>
      <c r="B1360" s="1" t="str">
        <f aca="false">Report!E2086</f>
        <v>BRASIL NORTE BEBIDAS S/A</v>
      </c>
      <c r="C1360" s="20" t="n">
        <f aca="false">Report!U2086</f>
        <v>534.33</v>
      </c>
      <c r="D1360" s="1" t="str">
        <f aca="false">Report!X2086</f>
        <v>NF 1288687 ELLEN</v>
      </c>
    </row>
    <row r="1361" customFormat="false" ht="12.75" hidden="false" customHeight="false" outlineLevel="0" collapsed="false">
      <c r="A1361" s="19" t="n">
        <f aca="false">Report!C2087</f>
        <v>46294</v>
      </c>
      <c r="B1361" s="1" t="str">
        <f aca="false">Report!E2087</f>
        <v>BRASIL NORTE BEBIDAS S/A</v>
      </c>
      <c r="C1361" s="20" t="n">
        <f aca="false">Report!U2087</f>
        <v>2617.42</v>
      </c>
      <c r="D1361" s="1" t="str">
        <f aca="false">Report!X2087</f>
        <v>NF 2040862 ELLEN</v>
      </c>
    </row>
    <row r="1362" customFormat="false" ht="12.75" hidden="false" customHeight="false" outlineLevel="0" collapsed="false">
      <c r="A1362" s="19" t="n">
        <f aca="false">Report!C2090</f>
        <v>46295</v>
      </c>
      <c r="B1362" s="1" t="str">
        <f aca="false">Report!E2090</f>
        <v>DISTRIBUIDORA LOPES LTDA</v>
      </c>
      <c r="C1362" s="20" t="n">
        <f aca="false">Report!U2090</f>
        <v>684.67</v>
      </c>
      <c r="D1362" s="1" t="str">
        <f aca="false">Report!X2090</f>
        <v>NF 1726308 ELLEN</v>
      </c>
    </row>
    <row r="1363" customFormat="false" ht="12.75" hidden="false" customHeight="false" outlineLevel="0" collapsed="false">
      <c r="A1363" s="19" t="n">
        <f aca="false">Report!C2091</f>
        <v>46295</v>
      </c>
      <c r="B1363" s="1" t="str">
        <f aca="false">Report!E2091</f>
        <v>RENATO DE O AZEVEDO E CIA LTDA - EPP</v>
      </c>
      <c r="C1363" s="20" t="n">
        <f aca="false">Report!U2091</f>
        <v>781.38</v>
      </c>
      <c r="D1363" s="1" t="str">
        <f aca="false">Report!X2091</f>
        <v>NF 5642 ELLEN</v>
      </c>
    </row>
    <row r="1364" customFormat="false" ht="12.75" hidden="false" customHeight="false" outlineLevel="0" collapsed="false">
      <c r="A1364" s="19" t="n">
        <f aca="false">Report!C2092</f>
        <v>46295</v>
      </c>
      <c r="B1364" s="1" t="str">
        <f aca="false">Report!E2092</f>
        <v>BRF S A</v>
      </c>
      <c r="C1364" s="20" t="n">
        <f aca="false">Report!U2092</f>
        <v>478.72</v>
      </c>
      <c r="D1364" s="1" t="str">
        <f aca="false">Report!X2092</f>
        <v>NF 1629386 ELLEN</v>
      </c>
    </row>
    <row r="1365" customFormat="false" ht="12.75" hidden="false" customHeight="false" outlineLevel="0" collapsed="false">
      <c r="A1365" s="19" t="n">
        <f aca="false">Report!C2094</f>
        <v>46296</v>
      </c>
      <c r="B1365" s="1" t="str">
        <f aca="false">Report!E2094</f>
        <v>A. CORREA JUNIOR</v>
      </c>
      <c r="C1365" s="20" t="n">
        <f aca="false">Report!U2094</f>
        <v>638.75</v>
      </c>
      <c r="D1365" s="1" t="str">
        <f aca="false">Report!X2094</f>
        <v>NF 1898 CT DIA 1 - PARC 2/2 - ELLEN</v>
      </c>
    </row>
    <row r="1366" customFormat="false" ht="12.75" hidden="false" customHeight="false" outlineLevel="0" collapsed="false">
      <c r="A1366" s="19" t="n">
        <f aca="false">Report!C2095</f>
        <v>46296</v>
      </c>
      <c r="B1366" s="1" t="str">
        <f aca="false">Report!E2095</f>
        <v>SB COMERCIO LTDA</v>
      </c>
      <c r="C1366" s="20" t="n">
        <f aca="false">Report!U2095</f>
        <v>419.38</v>
      </c>
      <c r="D1366" s="1" t="str">
        <f aca="false">Report!X2095</f>
        <v>NF 1968927 ELLEN</v>
      </c>
    </row>
    <row r="1367" customFormat="false" ht="12.75" hidden="false" customHeight="false" outlineLevel="0" collapsed="false">
      <c r="A1367" s="19" t="n">
        <f aca="false">Report!C2097</f>
        <v>46296</v>
      </c>
      <c r="B1367" s="1" t="str">
        <f aca="false">Report!E2097</f>
        <v>E. D. SENA &amp; CIA LTDA</v>
      </c>
      <c r="C1367" s="20" t="n">
        <f aca="false">Report!U2097</f>
        <v>803.5</v>
      </c>
      <c r="D1367" s="1" t="str">
        <f aca="false">Report!X2097</f>
        <v>NF 11105 ELLEN</v>
      </c>
    </row>
    <row r="1368" customFormat="false" ht="12.75" hidden="false" customHeight="false" outlineLevel="0" collapsed="false">
      <c r="A1368" s="19" t="n">
        <f aca="false">Report!C2098</f>
        <v>46297</v>
      </c>
      <c r="B1368" s="1" t="str">
        <f aca="false">Report!E2098</f>
        <v>DISTRIBUIDORA LOPES LTDA</v>
      </c>
      <c r="C1368" s="20" t="n">
        <f aca="false">Report!U2098</f>
        <v>1333.12</v>
      </c>
      <c r="D1368" s="1" t="str">
        <f aca="false">Report!X2098</f>
        <v>NF 1724435 ELLEN</v>
      </c>
    </row>
    <row r="1369" customFormat="false" ht="12.75" hidden="false" customHeight="false" outlineLevel="0" collapsed="false">
      <c r="A1369" s="19" t="n">
        <f aca="false">Report!C2102</f>
        <v>46300</v>
      </c>
      <c r="B1369" s="1" t="str">
        <f aca="false">Report!E2102</f>
        <v>ATACADAO S.A.</v>
      </c>
      <c r="C1369" s="20" t="n">
        <f aca="false">Report!U2102</f>
        <v>476.24</v>
      </c>
      <c r="D1369" s="1" t="str">
        <f aca="false">Report!X2102</f>
        <v>NF 1930761 ELLEN</v>
      </c>
    </row>
    <row r="1370" customFormat="false" ht="12.75" hidden="false" customHeight="false" outlineLevel="0" collapsed="false">
      <c r="A1370" s="19" t="n">
        <f aca="false">Report!C2103</f>
        <v>46301</v>
      </c>
      <c r="B1370" s="1" t="str">
        <f aca="false">Report!E2103</f>
        <v>TAPAJOS COM DE PERFUMARIA COSMETICOS E G</v>
      </c>
      <c r="C1370" s="20" t="n">
        <f aca="false">Report!U2103</f>
        <v>575.27</v>
      </c>
      <c r="D1370" s="1" t="str">
        <f aca="false">Report!X2103</f>
        <v>NF 591052 ELLEN</v>
      </c>
    </row>
    <row r="1371" customFormat="false" ht="12.75" hidden="false" customHeight="false" outlineLevel="0" collapsed="false">
      <c r="A1371" s="19" t="n">
        <f aca="false">Report!C2104</f>
        <v>46301</v>
      </c>
      <c r="B1371" s="1" t="str">
        <f aca="false">Report!E2104</f>
        <v>OPPORTUNITY ALIMENTOS PARA ANIMAIS LTDA</v>
      </c>
      <c r="C1371" s="20" t="n">
        <f aca="false">Report!U2104</f>
        <v>1459.69</v>
      </c>
      <c r="D1371" s="1" t="str">
        <f aca="false">Report!X2104</f>
        <v>NF 35693 ELLEN</v>
      </c>
    </row>
    <row r="1372" customFormat="false" ht="12.75" hidden="false" customHeight="false" outlineLevel="0" collapsed="false">
      <c r="A1372" s="19" t="n">
        <f aca="false">Report!C2106</f>
        <v>46302</v>
      </c>
      <c r="B1372" s="1" t="str">
        <f aca="false">Report!E2106</f>
        <v>DISTRIBUIDORA LOPES LTDA</v>
      </c>
      <c r="C1372" s="20" t="n">
        <f aca="false">Report!U2106</f>
        <v>684.67</v>
      </c>
      <c r="D1372" s="1" t="str">
        <f aca="false">Report!X2106</f>
        <v>NF 1726308 ELLEN</v>
      </c>
    </row>
    <row r="1373" customFormat="false" ht="12.75" hidden="false" customHeight="false" outlineLevel="0" collapsed="false">
      <c r="A1373" s="19" t="n">
        <f aca="false">Report!C2107</f>
        <v>46303</v>
      </c>
      <c r="B1373" s="1" t="str">
        <f aca="false">Report!E2107</f>
        <v>SB COMERCIO LTDA</v>
      </c>
      <c r="C1373" s="20" t="n">
        <f aca="false">Report!U2107</f>
        <v>419.5</v>
      </c>
      <c r="D1373" s="1" t="str">
        <f aca="false">Report!X2107</f>
        <v>NF 1968927 ELLEN</v>
      </c>
    </row>
    <row r="1374" customFormat="false" ht="12.75" hidden="false" customHeight="false" outlineLevel="0" collapsed="false">
      <c r="A1374" s="19" t="n">
        <f aca="false">Report!C2108</f>
        <v>46303</v>
      </c>
      <c r="B1374" s="1" t="str">
        <f aca="false">Report!E2108</f>
        <v>E. D. SENA &amp; CIA LTDA</v>
      </c>
      <c r="C1374" s="20" t="n">
        <f aca="false">Report!U2108</f>
        <v>803.5</v>
      </c>
      <c r="D1374" s="1" t="str">
        <f aca="false">Report!X2108</f>
        <v>NF 11105 ELLEN</v>
      </c>
    </row>
    <row r="1375" customFormat="false" ht="12.75" hidden="false" customHeight="false" outlineLevel="0" collapsed="false">
      <c r="A1375" s="19" t="n">
        <f aca="false">Report!C2109</f>
        <v>46304</v>
      </c>
      <c r="B1375" s="1" t="str">
        <f aca="false">Report!E2109</f>
        <v>FE COMERCIO DE MATERIAIS DE CONSTRUCAO</v>
      </c>
      <c r="C1375" s="20" t="n">
        <f aca="false">Report!U2109</f>
        <v>793.46</v>
      </c>
      <c r="D1375" s="1" t="str">
        <f aca="false">Report!X2109</f>
        <v>NF 5521 ELLEN</v>
      </c>
    </row>
    <row r="1376" customFormat="false" ht="12.75" hidden="false" customHeight="false" outlineLevel="0" collapsed="false">
      <c r="A1376" s="19" t="n">
        <f aca="false">Report!C2118</f>
        <v>46307</v>
      </c>
      <c r="B1376" s="1" t="str">
        <f aca="false">Report!E2118</f>
        <v>BRASIL NORTE BEBIDAS S/A</v>
      </c>
      <c r="C1376" s="20" t="n">
        <f aca="false">Report!U2118</f>
        <v>40.46</v>
      </c>
      <c r="D1376" s="1" t="str">
        <f aca="false">Report!X2118</f>
        <v>NF 1288792 ELLEN</v>
      </c>
    </row>
    <row r="1377" customFormat="false" ht="12.75" hidden="false" customHeight="false" outlineLevel="0" collapsed="false">
      <c r="A1377" s="19" t="n">
        <f aca="false">Report!C2122</f>
        <v>46310</v>
      </c>
      <c r="B1377" s="1" t="str">
        <f aca="false">Report!E2122</f>
        <v>E. D. SENA &amp; CIA LTDA</v>
      </c>
      <c r="C1377" s="20" t="n">
        <f aca="false">Report!U2122</f>
        <v>803.5</v>
      </c>
      <c r="D1377" s="1" t="str">
        <f aca="false">Report!X2122</f>
        <v>NF 11105 ELLEN</v>
      </c>
    </row>
    <row r="1378" customFormat="false" ht="12.75" hidden="false" customHeight="false" outlineLevel="0" collapsed="false">
      <c r="A1378" s="19" t="n">
        <f aca="false">Report!C2123</f>
        <v>46311</v>
      </c>
      <c r="B1378" s="1" t="str">
        <f aca="false">Report!E2123</f>
        <v>OPPORTUNITY ALIMENTOS PARA ANIMAIS LTDA</v>
      </c>
      <c r="C1378" s="20" t="n">
        <f aca="false">Report!U2123</f>
        <v>1459.69</v>
      </c>
      <c r="D1378" s="1" t="str">
        <f aca="false">Report!X2123</f>
        <v>NF 35693 ELLEN</v>
      </c>
    </row>
    <row r="1379" customFormat="false" ht="12.75" hidden="false" customHeight="false" outlineLevel="0" collapsed="false">
      <c r="A1379" s="19" t="n">
        <f aca="false">Report!C2125</f>
        <v>46314</v>
      </c>
      <c r="B1379" s="1" t="str">
        <f aca="false">Report!E2125</f>
        <v>FE COMERCIO DE MATERIAIS DE CONSTRUCAO</v>
      </c>
      <c r="C1379" s="20" t="n">
        <f aca="false">Report!U2125</f>
        <v>793.46</v>
      </c>
      <c r="D1379" s="1" t="str">
        <f aca="false">Report!X2125</f>
        <v>NF 5521 ELLEN</v>
      </c>
    </row>
    <row r="1380" customFormat="false" ht="12.75" hidden="false" customHeight="false" outlineLevel="0" collapsed="false">
      <c r="A1380" s="19" t="n">
        <f aca="false">Report!C2127</f>
        <v>46317</v>
      </c>
      <c r="B1380" s="1" t="str">
        <f aca="false">Report!E2127</f>
        <v>E. D. SENA &amp; CIA LTDA</v>
      </c>
      <c r="C1380" s="20" t="n">
        <f aca="false">Report!U2127</f>
        <v>803.5</v>
      </c>
      <c r="D1380" s="1" t="str">
        <f aca="false">Report!X2127</f>
        <v>NF 11105 ELLEN</v>
      </c>
    </row>
    <row r="1381" customFormat="false" ht="12.75" hidden="false" customHeight="false" outlineLevel="0" collapsed="false">
      <c r="A1381" s="19" t="n">
        <f aca="false">Report!C2133</f>
        <v>46321</v>
      </c>
      <c r="B1381" s="1" t="str">
        <f aca="false">Report!E2133</f>
        <v>OPPORTUNITY ALIMENTOS PARA ANIMAIS LTDA</v>
      </c>
      <c r="C1381" s="20" t="n">
        <f aca="false">Report!U2133</f>
        <v>1459.69</v>
      </c>
      <c r="D1381" s="1" t="str">
        <f aca="false">Report!X2133</f>
        <v>NF 35693 ELLEN</v>
      </c>
    </row>
    <row r="1382" customFormat="false" ht="12.75" hidden="false" customHeight="false" outlineLevel="0" collapsed="false">
      <c r="A1382" s="19" t="n">
        <f aca="false">Report!C2134</f>
        <v>46324</v>
      </c>
      <c r="B1382" s="1" t="str">
        <f aca="false">Report!E2134</f>
        <v>FE COMERCIO DE MATERIAIS DE CONSTRUCAO</v>
      </c>
      <c r="C1382" s="20" t="n">
        <f aca="false">Report!U2134</f>
        <v>793.46</v>
      </c>
      <c r="D1382" s="1" t="str">
        <f aca="false">Report!X2134</f>
        <v>NF 5521 ELLEN</v>
      </c>
    </row>
    <row r="1383" customFormat="false" ht="12.75" hidden="false" customHeight="false" outlineLevel="0" collapsed="false">
      <c r="A1383" s="19" t="n">
        <f aca="false">Report!C2135</f>
        <v>46324</v>
      </c>
      <c r="B1383" s="1" t="str">
        <f aca="false">Report!E2135</f>
        <v>E. D. SENA &amp; CIA LTDA</v>
      </c>
      <c r="C1383" s="20" t="n">
        <f aca="false">Report!U2135</f>
        <v>803.5</v>
      </c>
      <c r="D1383" s="1" t="str">
        <f aca="false">Report!X2135</f>
        <v>NF 11105 ELLEN</v>
      </c>
    </row>
    <row r="1384" customFormat="false" ht="12.75" hidden="false" customHeight="false" outlineLevel="0" collapsed="false">
      <c r="A1384" s="19" t="n">
        <f aca="false">Report!C2140</f>
        <v>46331</v>
      </c>
      <c r="B1384" s="1" t="str">
        <f aca="false">Report!E2140</f>
        <v>E. D. SENA &amp; CIA LTDA</v>
      </c>
      <c r="C1384" s="20" t="n">
        <f aca="false">Report!U2140</f>
        <v>803.5</v>
      </c>
      <c r="D1384" s="1" t="str">
        <f aca="false">Report!X2140</f>
        <v>NF 11105 ELLEN</v>
      </c>
    </row>
    <row r="1385" customFormat="false" ht="12.75" hidden="false" customHeight="false" outlineLevel="0" collapsed="false">
      <c r="A1385" s="19" t="n">
        <f aca="false">Report!C2141</f>
        <v>46334</v>
      </c>
      <c r="B1385" s="1" t="str">
        <f aca="false">Report!E2141</f>
        <v>FE COMERCIO DE MATERIAIS DE CONSTRUCAO</v>
      </c>
      <c r="C1385" s="20" t="n">
        <f aca="false">Report!U2141</f>
        <v>792.51</v>
      </c>
      <c r="D1385" s="1" t="str">
        <f aca="false">Report!X2141</f>
        <v>NF 5521 ELLEN</v>
      </c>
    </row>
    <row r="1386" customFormat="false" ht="12.75" hidden="false" customHeight="false" outlineLevel="0" collapsed="false">
      <c r="A1386" s="19" t="n">
        <f aca="false">Report!C2145</f>
        <v>46338</v>
      </c>
      <c r="B1386" s="1" t="str">
        <f aca="false">Report!E2145</f>
        <v>E. D. SENA &amp; CIA LTDA</v>
      </c>
      <c r="C1386" s="20" t="n">
        <f aca="false">Report!U2145</f>
        <v>803.5</v>
      </c>
      <c r="D1386" s="1" t="str">
        <f aca="false">Report!X2145</f>
        <v>NF 11105 ELLEN</v>
      </c>
    </row>
    <row r="1387" customFormat="false" ht="12.75" hidden="false" customHeight="false" outlineLevel="0" collapsed="false">
      <c r="A1387" s="19" t="n">
        <f aca="false">Report!C2149</f>
        <v>46345</v>
      </c>
      <c r="B1387" s="1" t="str">
        <f aca="false">Report!E2149</f>
        <v>E. D. SENA &amp; CIA LTDA</v>
      </c>
      <c r="C1387" s="20" t="n">
        <f aca="false">Report!U2149</f>
        <v>803.5</v>
      </c>
      <c r="D1387" s="1" t="str">
        <f aca="false">Report!X2149</f>
        <v>NF 11105 ELLEN</v>
      </c>
    </row>
    <row r="1388" customFormat="false" ht="12.75" hidden="false" customHeight="false" outlineLevel="0" collapsed="false">
      <c r="A1388" s="19" t="n">
        <f aca="false">Report!C2152</f>
        <v>46352</v>
      </c>
      <c r="B1388" s="1" t="str">
        <f aca="false">Report!E2152</f>
        <v>E. D. SENA &amp; CIA LTDA</v>
      </c>
      <c r="C1388" s="20" t="n">
        <f aca="false">Report!U2152</f>
        <v>803.5</v>
      </c>
      <c r="D1388" s="1" t="str">
        <f aca="false">Report!X2152</f>
        <v>NF 11105 ELLEN</v>
      </c>
    </row>
    <row r="1389" customFormat="false" ht="12.75" hidden="false" customHeight="false" outlineLevel="0" collapsed="false">
      <c r="A1389" s="19" t="n">
        <f aca="false">Report!C2156</f>
        <v>46359</v>
      </c>
      <c r="B1389" s="1" t="str">
        <f aca="false">Report!E2156</f>
        <v>E. D. SENA &amp; CIA LTDA</v>
      </c>
      <c r="C1389" s="20" t="n">
        <f aca="false">Report!U2156</f>
        <v>803.5</v>
      </c>
      <c r="D1389" s="1" t="str">
        <f aca="false">Report!X2156</f>
        <v>NF 11105 ELLEN</v>
      </c>
    </row>
    <row r="1390" customFormat="false" ht="12.75" hidden="false" customHeight="false" outlineLevel="0" collapsed="false">
      <c r="A1390" s="19" t="n">
        <f aca="false">Report!C2160</f>
        <v>46366</v>
      </c>
      <c r="B1390" s="1" t="str">
        <f aca="false">Report!E2160</f>
        <v>E. D. SENA &amp; CIA LTDA</v>
      </c>
      <c r="C1390" s="20" t="n">
        <f aca="false">Report!U2160</f>
        <v>806.62</v>
      </c>
      <c r="D1390" s="1" t="str">
        <f aca="false">Report!X2160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6" t="s">
        <v>1777</v>
      </c>
      <c r="B1" s="24" t="s">
        <v>1778</v>
      </c>
      <c r="C1" s="24" t="s">
        <v>1779</v>
      </c>
      <c r="D1" s="24" t="s">
        <v>1780</v>
      </c>
    </row>
    <row r="2" customFormat="false" ht="12.75" hidden="false" customHeight="true" outlineLevel="0" collapsed="false">
      <c r="A2" s="25" t="s">
        <v>1781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5" t="s">
        <v>1782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5" t="s">
        <v>1783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5" t="s">
        <v>1784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5" t="s">
        <v>1785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5" t="s">
        <v>1786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5" t="s">
        <v>1787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5" t="s">
        <v>1788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371582.73</v>
      </c>
    </row>
    <row r="10" customFormat="false" ht="12.75" hidden="false" customHeight="true" outlineLevel="0" collapsed="false">
      <c r="A10" s="25" t="s">
        <v>1789</v>
      </c>
      <c r="B10" s="16" t="n">
        <f aca="false">SUMIFS(Report!$U:$U,Report!$T:$T,"&lt;&gt;"&amp;"MERCADORIAS P/REVENDA",Report!$AA:$AA,"SIM",Report!$C:$C,"&gt;="&amp;DATE(2026,9,1),Report!$C:$C,"&lt;="&amp;DATE(2026,9,30))</f>
        <v>67121.18</v>
      </c>
      <c r="C10" s="16" t="n">
        <f aca="false">SUMIFS(Report!$U:$U,Report!$T:$T,"MERCADORIAS P/REVENDA",Report!$AA:$AA,"SIM",Report!$C:$C,"&gt;="&amp;DATE(2026,9,1),Report!$C:$C,"&lt;="&amp;DATE(2026,9,30))</f>
        <v>246656.56</v>
      </c>
      <c r="D10" s="16" t="n">
        <f aca="false">B10+C10</f>
        <v>313777.74</v>
      </c>
    </row>
    <row r="11" customFormat="false" ht="12.75" hidden="false" customHeight="true" outlineLevel="0" collapsed="false">
      <c r="A11" s="25" t="s">
        <v>1790</v>
      </c>
      <c r="B11" s="16" t="n">
        <f aca="false">SUMIFS(Report!$U:$U,Report!$T:$T,"&lt;&gt;"&amp;"MERCADORIAS P/REVENDA",Report!$AA:$AA,"SIM",Report!$C:$C,"&gt;="&amp;DATE(2026,10,1),Report!$C:$C,"&lt;="&amp;DATE(2026,10,31))</f>
        <v>26804.7</v>
      </c>
      <c r="C11" s="16" t="n">
        <f aca="false">SUMIFS(Report!$U:$U,Report!$T:$T,"MERCADORIAS P/REVENDA",Report!$AA:$AA,"SIM",Report!$C:$C,"&gt;="&amp;DATE(2026,10,1),Report!$C:$C,"&lt;="&amp;DATE(2026,10,31))</f>
        <v>15364.34</v>
      </c>
      <c r="D11" s="16" t="n">
        <f aca="false">B11+C11</f>
        <v>42169.04</v>
      </c>
    </row>
    <row r="12" customFormat="false" ht="12.75" hidden="false" customHeight="true" outlineLevel="0" collapsed="false">
      <c r="A12" s="25" t="s">
        <v>1791</v>
      </c>
      <c r="B12" s="16" t="n">
        <f aca="false">SUMIFS(Report!$U:$U,Report!$T:$T,"&lt;&gt;"&amp;"MERCADORIAS P/REVENDA",Report!$AA:$AA,"SIM",Report!$C:$C,"&gt;="&amp;DATE(2026,11,1),Report!$C:$C,"&lt;="&amp;DATE(2026,11,30))</f>
        <v>12462.94</v>
      </c>
      <c r="C12" s="16" t="n">
        <f aca="false">SUMIFS(Report!$U:$U,Report!$T:$T,"MERCADORIAS P/REVENDA",Report!$AA:$AA,"SIM",Report!$C:$C,"&gt;="&amp;DATE(2026,11,1),Report!$C:$C,"&lt;="&amp;DATE(2026,11,30))</f>
        <v>4006.51</v>
      </c>
      <c r="D12" s="16" t="n">
        <f aca="false">B12+C12</f>
        <v>16469.45</v>
      </c>
    </row>
    <row r="13" customFormat="false" ht="12.75" hidden="false" customHeight="true" outlineLevel="0" collapsed="false">
      <c r="A13" s="25" t="s">
        <v>1792</v>
      </c>
      <c r="B13" s="16" t="n">
        <f aca="false">SUMIFS(Report!$U:$U,Report!$T:$T,"&lt;&gt;"&amp;"MERCADORIAS P/REVENDA",Report!$AA:$AA,"SIM",Report!$C:$C,"&gt;="&amp;DATE(2026,12,1),Report!$C:$C,"&lt;="&amp;DATE(2026,12,31))</f>
        <v>12640.19</v>
      </c>
      <c r="C13" s="16" t="n">
        <f aca="false">SUMIFS(Report!$U:$U,Report!$T:$T,"MERCADORIAS P/REVENDA",Report!$AA:$AA,"SIM",Report!$C:$C,"&gt;="&amp;DATE(2026,12,1),Report!$C:$C,"&lt;="&amp;DATE(2026,12,31))</f>
        <v>1610.12</v>
      </c>
      <c r="D13" s="16" t="n">
        <f aca="false">B13+C13</f>
        <v>14250.31</v>
      </c>
    </row>
    <row r="14" customFormat="false" ht="12.75" hidden="false" customHeight="true" outlineLevel="0" collapsed="false">
      <c r="A14" s="25" t="s">
        <v>1793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5" t="s">
        <v>1794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5" t="s">
        <v>1795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5" t="s">
        <v>1796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5" t="s">
        <v>1797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5" t="s">
        <v>1798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5" t="s">
        <v>1799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5" t="s">
        <v>1800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5" t="s">
        <v>1801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5" t="s">
        <v>1802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5" t="s">
        <v>1803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5" t="s">
        <v>1804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7" t="s">
        <v>1805</v>
      </c>
      <c r="B26" s="28" t="n">
        <f aca="false">SUM(B2:B25)</f>
        <v>543420.67</v>
      </c>
      <c r="C26" s="28" t="n">
        <f aca="false">SUM(C2:C25)</f>
        <v>1131952.77</v>
      </c>
      <c r="D26" s="28" t="n">
        <f aca="false">SUM(D2:D25)</f>
        <v>1675373.44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1806</v>
      </c>
      <c r="B2" s="29" t="n">
        <v>46023</v>
      </c>
      <c r="C2" s="29" t="n">
        <v>46054</v>
      </c>
      <c r="D2" s="29" t="n">
        <v>46082</v>
      </c>
      <c r="E2" s="29" t="n">
        <v>46113</v>
      </c>
      <c r="F2" s="29" t="n">
        <v>46143</v>
      </c>
      <c r="G2" s="29" t="n">
        <v>46174</v>
      </c>
      <c r="H2" s="29" t="n">
        <v>46204</v>
      </c>
      <c r="I2" s="29" t="n">
        <v>46235</v>
      </c>
      <c r="J2" s="29" t="n">
        <v>46266</v>
      </c>
      <c r="K2" s="29" t="n">
        <v>46296</v>
      </c>
      <c r="L2" s="29" t="n">
        <v>46327</v>
      </c>
      <c r="M2" s="29" t="n">
        <v>46357</v>
      </c>
      <c r="N2" s="29" t="n">
        <v>46388</v>
      </c>
      <c r="O2" s="29" t="n">
        <v>46419</v>
      </c>
      <c r="P2" s="29" t="n">
        <v>46447</v>
      </c>
      <c r="Q2" s="29" t="n">
        <v>46478</v>
      </c>
      <c r="R2" s="29" t="n">
        <v>46508</v>
      </c>
      <c r="S2" s="29" t="n">
        <v>46539</v>
      </c>
      <c r="T2" s="29" t="n">
        <v>46569</v>
      </c>
      <c r="U2" s="29" t="n">
        <v>46600</v>
      </c>
      <c r="V2" s="29" t="n">
        <v>46631</v>
      </c>
      <c r="W2" s="29" t="n">
        <v>46661</v>
      </c>
      <c r="X2" s="29" t="n">
        <v>46692</v>
      </c>
      <c r="Y2" s="29" t="n">
        <v>46722</v>
      </c>
      <c r="Z2" s="24" t="s">
        <v>1780</v>
      </c>
      <c r="AA2" s="30"/>
      <c r="AB2" s="31" t="s">
        <v>1807</v>
      </c>
      <c r="AC2" s="31" t="s">
        <v>1808</v>
      </c>
      <c r="AE2" s="31" t="s">
        <v>1809</v>
      </c>
    </row>
    <row r="3" customFormat="false" ht="12.75" hidden="false" customHeight="true" outlineLevel="0" collapsed="false">
      <c r="A3" s="32" t="s">
        <v>1810</v>
      </c>
      <c r="B3" s="28" t="n">
        <f aca="false">SUMIFS(Report!$U:$U,Report!$AA:$AA,"SIM",Report!$C:$C,"&gt;="&amp;DATE(2026,1,1),Report!$C:$C,"&lt;="&amp;DATE(2026,1,31))</f>
        <v>0</v>
      </c>
      <c r="C3" s="28" t="n">
        <f aca="false">SUMIFS(Report!$U:$U,Report!$AA:$AA,"SIM",Report!$C:$C,"&gt;="&amp;DATE(2026,2,1),Report!$C:$C,"&lt;="&amp;DATE(2026,2,28))</f>
        <v>0</v>
      </c>
      <c r="D3" s="28" t="n">
        <f aca="false">SUMIFS(Report!$U:$U,Report!$AA:$AA,"SIM",Report!$C:$C,"&gt;="&amp;DATE(2026,3,1),Report!$C:$C,"&lt;="&amp;DATE(2026,3,31))</f>
        <v>0</v>
      </c>
      <c r="E3" s="28" t="n">
        <f aca="false">SUMIFS(Report!$U:$U,Report!$AA:$AA,"SIM",Report!$C:$C,"&gt;="&amp;DATE(2026,4,1),Report!$C:$C,"&lt;="&amp;DATE(2026,4,30))</f>
        <v>0</v>
      </c>
      <c r="F3" s="28" t="n">
        <f aca="false">SUMIFS(Report!$U:$U,Report!$AA:$AA,"SIM",Report!$C:$C,"&gt;="&amp;DATE(2026,5,1),Report!$C:$C,"&lt;="&amp;DATE(2026,5,31))</f>
        <v>0</v>
      </c>
      <c r="G3" s="28" t="n">
        <f aca="false">SUMIFS(Report!$U:$U,Report!$AA:$AA,"SIM",Report!$C:$C,"&gt;="&amp;DATE(2026,6,1),Report!$C:$C,"&lt;="&amp;DATE(2026,6,30))</f>
        <v>465554.47</v>
      </c>
      <c r="H3" s="28" t="n">
        <f aca="false">SUMIFS(Report!$U:$U,Report!$AA:$AA,"SIM",Report!$C:$C,"&gt;="&amp;DATE(2026,7,1),Report!$C:$C,"&lt;="&amp;DATE(2026,7,31))</f>
        <v>451569.7</v>
      </c>
      <c r="I3" s="28" t="n">
        <f aca="false">SUMIFS(Report!$U:$U,Report!$AA:$AA,"SIM",Report!$C:$C,"&gt;="&amp;DATE(2026,8,1),Report!$C:$C,"&lt;="&amp;DATE(2026,8,31))</f>
        <v>371582.73</v>
      </c>
      <c r="J3" s="28" t="n">
        <f aca="false">SUMIFS(Report!$U:$U,Report!$AA:$AA,"SIM",Report!$C:$C,"&gt;="&amp;DATE(2026,9,1),Report!$C:$C,"&lt;="&amp;DATE(2026,9,30))</f>
        <v>313777.74</v>
      </c>
      <c r="K3" s="28" t="n">
        <f aca="false">SUMIFS(Report!$U:$U,Report!$AA:$AA,"SIM",Report!$C:$C,"&gt;="&amp;DATE(2026,10,1),Report!$C:$C,"&lt;="&amp;DATE(2026,10,31))</f>
        <v>42169.04</v>
      </c>
      <c r="L3" s="28" t="n">
        <f aca="false">SUMIFS(Report!$U:$U,Report!$AA:$AA,"SIM",Report!$C:$C,"&gt;="&amp;DATE(2026,11,1),Report!$C:$C,"&lt;="&amp;DATE(2026,11,30))</f>
        <v>16469.45</v>
      </c>
      <c r="M3" s="28" t="n">
        <f aca="false">SUMIFS(Report!$U:$U,Report!$AA:$AA,"SIM",Report!$C:$C,"&gt;="&amp;DATE(2026,12,1),Report!$C:$C,"&lt;="&amp;DATE(2026,12,31))</f>
        <v>14250.31</v>
      </c>
      <c r="N3" s="28" t="n">
        <f aca="false">SUMIFS(Report!$U:$U,Report!$AA:$AA,"SIM",Report!$C:$C,"&gt;="&amp;DATE(2027,1,1),Report!$C:$C,"&lt;="&amp;DATE(2027,1,31))</f>
        <v>0</v>
      </c>
      <c r="O3" s="28" t="n">
        <f aca="false">SUMIFS(Report!$U:$U,Report!$AA:$AA,"SIM",Report!$C:$C,"&gt;="&amp;DATE(2027,2,1),Report!$C:$C,"&lt;="&amp;DATE(2027,2,28))</f>
        <v>0</v>
      </c>
      <c r="P3" s="28" t="n">
        <f aca="false">SUMIFS(Report!$U:$U,Report!$AA:$AA,"SIM",Report!$C:$C,"&gt;="&amp;DATE(2027,3,1),Report!$C:$C,"&lt;="&amp;DATE(2027,3,31))</f>
        <v>0</v>
      </c>
      <c r="Q3" s="28" t="n">
        <f aca="false">SUMIFS(Report!$U:$U,Report!$AA:$AA,"SIM",Report!$C:$C,"&gt;="&amp;DATE(2027,4,1),Report!$C:$C,"&lt;="&amp;DATE(2027,4,30))</f>
        <v>0</v>
      </c>
      <c r="R3" s="28" t="n">
        <f aca="false">SUMIFS(Report!$U:$U,Report!$AA:$AA,"SIM",Report!$C:$C,"&gt;="&amp;DATE(2027,5,1),Report!$C:$C,"&lt;="&amp;DATE(2027,5,31))</f>
        <v>0</v>
      </c>
      <c r="S3" s="28" t="n">
        <f aca="false">SUMIFS(Report!$U:$U,Report!$AA:$AA,"SIM",Report!$C:$C,"&gt;="&amp;DATE(2027,6,1),Report!$C:$C,"&lt;="&amp;DATE(2027,6,30))</f>
        <v>0</v>
      </c>
      <c r="T3" s="28" t="n">
        <f aca="false">SUMIFS(Report!$U:$U,Report!$AA:$AA,"SIM",Report!$C:$C,"&gt;="&amp;DATE(2027,7,1),Report!$C:$C,"&lt;="&amp;DATE(2027,7,31))</f>
        <v>0</v>
      </c>
      <c r="U3" s="28" t="n">
        <f aca="false">SUMIFS(Report!$U:$U,Report!$AA:$AA,"SIM",Report!$C:$C,"&gt;="&amp;DATE(2027,8,1),Report!$C:$C,"&lt;="&amp;DATE(2027,8,31))</f>
        <v>0</v>
      </c>
      <c r="V3" s="28" t="n">
        <f aca="false">SUMIFS(Report!$U:$U,Report!$AA:$AA,"SIM",Report!$C:$C,"&gt;="&amp;DATE(2027,9,1),Report!$C:$C,"&lt;="&amp;DATE(2027,9,30))</f>
        <v>0</v>
      </c>
      <c r="W3" s="28" t="n">
        <f aca="false">SUMIFS(Report!$U:$U,Report!$AA:$AA,"SIM",Report!$C:$C,"&gt;="&amp;DATE(2027,10,1),Report!$C:$C,"&lt;="&amp;DATE(2027,10,31))</f>
        <v>0</v>
      </c>
      <c r="X3" s="28" t="n">
        <f aca="false">SUMIFS(Report!$U:$U,Report!$AA:$AA,"SIM",Report!$C:$C,"&gt;="&amp;DATE(2027,11,1),Report!$C:$C,"&lt;="&amp;DATE(2027,11,30))</f>
        <v>0</v>
      </c>
      <c r="Y3" s="28" t="n">
        <f aca="false">SUMIFS(Report!$U:$U,Report!$AA:$AA,"SIM",Report!$C:$C,"&gt;="&amp;DATE(2027,12,1),Report!$C:$C,"&lt;="&amp;DATE(2027,12,31))</f>
        <v>0</v>
      </c>
      <c r="Z3" s="28" t="n">
        <f aca="false">SUM(B3:Y3)</f>
        <v>1675373.44</v>
      </c>
      <c r="AB3" s="1" t="s">
        <v>209</v>
      </c>
      <c r="AC3" s="1" t="s">
        <v>1811</v>
      </c>
      <c r="AE3" s="1" t="s">
        <v>1812</v>
      </c>
    </row>
    <row r="4" customFormat="false" ht="12.75" hidden="false" customHeight="true" outlineLevel="0" collapsed="false">
      <c r="A4" s="1" t="s">
        <v>1811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38538.85</v>
      </c>
      <c r="K4" s="16" t="n">
        <f aca="false">SUMIFS(Report!$U:$U,Report!$Z:$Z,"Despesa",Report!$AA:$AA,"SIM",Report!$C:$C,"&gt;="&amp;DATE(2026,10,1),Report!$C:$C,"&lt;="&amp;DATE(2026,10,31))</f>
        <v>21711.14</v>
      </c>
      <c r="L4" s="16" t="n">
        <f aca="false">SUMIFS(Report!$U:$U,Report!$Z:$Z,"Despesa",Report!$AA:$AA,"SIM",Report!$C:$C,"&gt;="&amp;DATE(2026,11,1),Report!$C:$C,"&lt;="&amp;DATE(2026,11,30))</f>
        <v>7815.55</v>
      </c>
      <c r="M4" s="16" t="n">
        <f aca="false">SUMIFS(Report!$U:$U,Report!$Z:$Z,"Despesa",Report!$AA:$AA,"SIM",Report!$C:$C,"&gt;="&amp;DATE(2026,12,1),Report!$C:$C,"&lt;="&amp;DATE(2026,12,31))</f>
        <v>7992.8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360648.24</v>
      </c>
      <c r="AB4" s="1" t="s">
        <v>150</v>
      </c>
      <c r="AC4" s="1" t="s">
        <v>1811</v>
      </c>
    </row>
    <row r="5" customFormat="false" ht="12.75" hidden="false" customHeight="true" outlineLevel="0" collapsed="false">
      <c r="A5" s="1" t="s">
        <v>1813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9359.84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52975.67</v>
      </c>
      <c r="AB5" s="1" t="s">
        <v>412</v>
      </c>
      <c r="AC5" s="1" t="s">
        <v>1811</v>
      </c>
    </row>
    <row r="6" customFormat="false" ht="12.75" hidden="false" customHeight="true" outlineLevel="0" collapsed="false">
      <c r="A6" s="1" t="s">
        <v>1814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1867.45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20582.05</v>
      </c>
      <c r="AB6" s="1" t="s">
        <v>525</v>
      </c>
      <c r="AC6" s="1" t="s">
        <v>1811</v>
      </c>
    </row>
    <row r="7" customFormat="false" ht="12.75" hidden="false" customHeight="true" outlineLevel="0" collapsed="false">
      <c r="A7" s="1" t="s">
        <v>1815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283912.43</v>
      </c>
      <c r="J7" s="16" t="n">
        <f aca="false">SUMIFS(Report!$U:$U,Report!$Z:$Z,"Mercadoria",Report!$AA:$AA,"SIM",Report!$C:$C,"&gt;="&amp;DATE(2026,9,1),Report!$C:$C,"&lt;="&amp;DATE(2026,9,30))</f>
        <v>246656.56</v>
      </c>
      <c r="K7" s="16" t="n">
        <f aca="false">SUMIFS(Report!$U:$U,Report!$Z:$Z,"Mercadoria",Report!$AA:$AA,"SIM",Report!$C:$C,"&gt;="&amp;DATE(2026,10,1),Report!$C:$C,"&lt;="&amp;DATE(2026,10,31))</f>
        <v>15364.34</v>
      </c>
      <c r="L7" s="16" t="n">
        <f aca="false">SUMIFS(Report!$U:$U,Report!$Z:$Z,"Mercadoria",Report!$AA:$AA,"SIM",Report!$C:$C,"&gt;="&amp;DATE(2026,11,1),Report!$C:$C,"&lt;="&amp;DATE(2026,11,30))</f>
        <v>4006.51</v>
      </c>
      <c r="M7" s="16" t="n">
        <f aca="false">SUMIFS(Report!$U:$U,Report!$Z:$Z,"Mercadoria",Report!$AA:$AA,"SIM",Report!$C:$C,"&gt;="&amp;DATE(2026,12,1),Report!$C:$C,"&lt;="&amp;DATE(2026,12,31))</f>
        <v>1610.12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1131952.77</v>
      </c>
      <c r="AB7" s="1" t="s">
        <v>508</v>
      </c>
      <c r="AC7" s="1" t="s">
        <v>1816</v>
      </c>
    </row>
    <row r="8" customFormat="false" ht="12.75" hidden="false" customHeight="true" outlineLevel="0" collapsed="false">
      <c r="A8" s="1" t="s">
        <v>1817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698.69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28060.81</v>
      </c>
      <c r="AB8" s="1" t="s">
        <v>975</v>
      </c>
      <c r="AC8" s="1" t="s">
        <v>1811</v>
      </c>
    </row>
    <row r="9" customFormat="false" ht="12.75" hidden="false" customHeight="true" outlineLevel="0" collapsed="false">
      <c r="A9" s="1" t="s">
        <v>1816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15956.03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78676.76</v>
      </c>
      <c r="AB9" s="1" t="s">
        <v>606</v>
      </c>
      <c r="AC9" s="1" t="s">
        <v>1811</v>
      </c>
    </row>
    <row r="10" customFormat="false" ht="12.75" hidden="false" customHeight="true" outlineLevel="0" collapsed="false">
      <c r="A10" s="32" t="s">
        <v>1818</v>
      </c>
      <c r="B10" s="28" t="n">
        <f aca="false">SUMIFS(Report!$U:$U,Report!$Z:$Z,"Cobertura de conta",Report!$AA:$AA,"SIM",Report!$C:$C,"&gt;="&amp;DATE(2026,1,1),Report!$C:$C,"&lt;="&amp;DATE(2026,1,31))</f>
        <v>0</v>
      </c>
      <c r="C10" s="28" t="n">
        <f aca="false">SUMIFS(Report!$U:$U,Report!$Z:$Z,"Cobertura de conta",Report!$AA:$AA,"SIM",Report!$C:$C,"&gt;="&amp;DATE(2026,2,1),Report!$C:$C,"&lt;="&amp;DATE(2026,2,28))</f>
        <v>0</v>
      </c>
      <c r="D10" s="28" t="n">
        <f aca="false">SUMIFS(Report!$U:$U,Report!$Z:$Z,"Cobertura de conta",Report!$AA:$AA,"SIM",Report!$C:$C,"&gt;="&amp;DATE(2026,3,1),Report!$C:$C,"&lt;="&amp;DATE(2026,3,31))</f>
        <v>0</v>
      </c>
      <c r="E10" s="28" t="n">
        <f aca="false">SUMIFS(Report!$U:$U,Report!$Z:$Z,"Cobertura de conta",Report!$AA:$AA,"SIM",Report!$C:$C,"&gt;="&amp;DATE(2026,4,1),Report!$C:$C,"&lt;="&amp;DATE(2026,4,30))</f>
        <v>0</v>
      </c>
      <c r="F10" s="28" t="n">
        <f aca="false">SUMIFS(Report!$U:$U,Report!$Z:$Z,"Cobertura de conta",Report!$AA:$AA,"SIM",Report!$C:$C,"&gt;="&amp;DATE(2026,5,1),Report!$C:$C,"&lt;="&amp;DATE(2026,5,31))</f>
        <v>0</v>
      </c>
      <c r="G10" s="28" t="n">
        <f aca="false">SUMIFS(Report!$U:$U,Report!$Z:$Z,"Cobertura de conta",Report!$AA:$AA,"SIM",Report!$C:$C,"&gt;="&amp;DATE(2026,6,1),Report!$C:$C,"&lt;="&amp;DATE(2026,6,30))</f>
        <v>0</v>
      </c>
      <c r="H10" s="28" t="n">
        <f aca="false">SUMIFS(Report!$U:$U,Report!$Z:$Z,"Cobertura de conta",Report!$AA:$AA,"SIM",Report!$C:$C,"&gt;="&amp;DATE(2026,7,1),Report!$C:$C,"&lt;="&amp;DATE(2026,7,31))</f>
        <v>0</v>
      </c>
      <c r="I10" s="28" t="n">
        <f aca="false">SUMIFS(Report!$U:$U,Report!$Z:$Z,"Cobertura de conta",Report!$AA:$AA,"SIM",Report!$C:$C,"&gt;="&amp;DATE(2026,8,1),Report!$C:$C,"&lt;="&amp;DATE(2026,8,31))</f>
        <v>1776.82</v>
      </c>
      <c r="J10" s="28" t="n">
        <f aca="false">SUMIFS(Report!$U:$U,Report!$Z:$Z,"Cobertura de conta",Report!$AA:$AA,"SIM",Report!$C:$C,"&gt;="&amp;DATE(2026,9,1),Report!$C:$C,"&lt;="&amp;DATE(2026,9,30))</f>
        <v>700.32</v>
      </c>
      <c r="K10" s="28" t="n">
        <f aca="false">SUMIFS(Report!$U:$U,Report!$Z:$Z,"Cobertura de conta",Report!$AA:$AA,"SIM",Report!$C:$C,"&gt;="&amp;DATE(2026,10,1),Report!$C:$C,"&lt;="&amp;DATE(2026,10,31))</f>
        <v>0</v>
      </c>
      <c r="L10" s="28" t="n">
        <f aca="false">SUMIFS(Report!$U:$U,Report!$Z:$Z,"Cobertura de conta",Report!$AA:$AA,"SIM",Report!$C:$C,"&gt;="&amp;DATE(2026,11,1),Report!$C:$C,"&lt;="&amp;DATE(2026,11,30))</f>
        <v>0</v>
      </c>
      <c r="M10" s="28" t="n">
        <f aca="false">SUMIFS(Report!$U:$U,Report!$Z:$Z,"Cobertura de conta",Report!$AA:$AA,"SIM",Report!$C:$C,"&gt;="&amp;DATE(2026,12,1),Report!$C:$C,"&lt;="&amp;DATE(2026,12,31))</f>
        <v>0</v>
      </c>
      <c r="N10" s="28" t="n">
        <f aca="false">SUMIFS(Report!$U:$U,Report!$Z:$Z,"Cobertura de conta",Report!$AA:$AA,"SIM",Report!$C:$C,"&gt;="&amp;DATE(2027,1,1),Report!$C:$C,"&lt;="&amp;DATE(2027,1,31))</f>
        <v>0</v>
      </c>
      <c r="O10" s="28" t="n">
        <f aca="false">SUMIFS(Report!$U:$U,Report!$Z:$Z,"Cobertura de conta",Report!$AA:$AA,"SIM",Report!$C:$C,"&gt;="&amp;DATE(2027,2,1),Report!$C:$C,"&lt;="&amp;DATE(2027,2,28))</f>
        <v>0</v>
      </c>
      <c r="P10" s="28" t="n">
        <f aca="false">SUMIFS(Report!$U:$U,Report!$Z:$Z,"Cobertura de conta",Report!$AA:$AA,"SIM",Report!$C:$C,"&gt;="&amp;DATE(2027,3,1),Report!$C:$C,"&lt;="&amp;DATE(2027,3,31))</f>
        <v>0</v>
      </c>
      <c r="Q10" s="28" t="n">
        <f aca="false">SUMIFS(Report!$U:$U,Report!$Z:$Z,"Cobertura de conta",Report!$AA:$AA,"SIM",Report!$C:$C,"&gt;="&amp;DATE(2027,4,1),Report!$C:$C,"&lt;="&amp;DATE(2027,4,30))</f>
        <v>0</v>
      </c>
      <c r="R10" s="28" t="n">
        <f aca="false">SUMIFS(Report!$U:$U,Report!$Z:$Z,"Cobertura de conta",Report!$AA:$AA,"SIM",Report!$C:$C,"&gt;="&amp;DATE(2027,5,1),Report!$C:$C,"&lt;="&amp;DATE(2027,5,31))</f>
        <v>0</v>
      </c>
      <c r="S10" s="28" t="n">
        <f aca="false">SUMIFS(Report!$U:$U,Report!$Z:$Z,"Cobertura de conta",Report!$AA:$AA,"SIM",Report!$C:$C,"&gt;="&amp;DATE(2027,6,1),Report!$C:$C,"&lt;="&amp;DATE(2027,6,30))</f>
        <v>0</v>
      </c>
      <c r="T10" s="28" t="n">
        <f aca="false">SUMIFS(Report!$U:$U,Report!$Z:$Z,"Cobertura de conta",Report!$AA:$AA,"SIM",Report!$C:$C,"&gt;="&amp;DATE(2027,7,1),Report!$C:$C,"&lt;="&amp;DATE(2027,7,31))</f>
        <v>0</v>
      </c>
      <c r="U10" s="28" t="n">
        <f aca="false">SUMIFS(Report!$U:$U,Report!$Z:$Z,"Cobertura de conta",Report!$AA:$AA,"SIM",Report!$C:$C,"&gt;="&amp;DATE(2027,8,1),Report!$C:$C,"&lt;="&amp;DATE(2027,8,31))</f>
        <v>0</v>
      </c>
      <c r="V10" s="28" t="n">
        <f aca="false">SUMIFS(Report!$U:$U,Report!$Z:$Z,"Cobertura de conta",Report!$AA:$AA,"SIM",Report!$C:$C,"&gt;="&amp;DATE(2027,9,1),Report!$C:$C,"&lt;="&amp;DATE(2027,9,30))</f>
        <v>0</v>
      </c>
      <c r="W10" s="28" t="n">
        <f aca="false">SUMIFS(Report!$U:$U,Report!$Z:$Z,"Cobertura de conta",Report!$AA:$AA,"SIM",Report!$C:$C,"&gt;="&amp;DATE(2027,10,1),Report!$C:$C,"&lt;="&amp;DATE(2027,10,31))</f>
        <v>0</v>
      </c>
      <c r="X10" s="28" t="n">
        <f aca="false">SUMIFS(Report!$U:$U,Report!$Z:$Z,"Cobertura de conta",Report!$AA:$AA,"SIM",Report!$C:$C,"&gt;="&amp;DATE(2027,11,1),Report!$C:$C,"&lt;="&amp;DATE(2027,11,30))</f>
        <v>0</v>
      </c>
      <c r="Y10" s="28" t="n">
        <f aca="false">SUMIFS(Report!$U:$U,Report!$Z:$Z,"Cobertura de conta",Report!$AA:$AA,"SIM",Report!$C:$C,"&gt;="&amp;DATE(2027,12,1),Report!$C:$C,"&lt;="&amp;DATE(2027,12,31))</f>
        <v>0</v>
      </c>
      <c r="Z10" s="28" t="n">
        <f aca="false">SUM(B10:Y10)</f>
        <v>2477.14</v>
      </c>
      <c r="AB10" s="1" t="s">
        <v>687</v>
      </c>
      <c r="AC10" s="1" t="s">
        <v>1811</v>
      </c>
    </row>
    <row r="11" customFormat="false" ht="12.75" hidden="false" customHeight="true" outlineLevel="0" collapsed="false">
      <c r="A11" s="1" t="s">
        <v>1819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1811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1820</v>
      </c>
      <c r="B13" s="16" t="n">
        <f aca="false">SUM(B4,B5,B6,B8,B9,B10)</f>
        <v>0</v>
      </c>
      <c r="C13" s="16" t="n">
        <f aca="false">SUM(C4,C5,C6,C8,C9,C10)</f>
        <v>0</v>
      </c>
      <c r="D13" s="16" t="n">
        <f aca="false">SUM(D4,D5,D6,D8,D9,D10)</f>
        <v>0</v>
      </c>
      <c r="E13" s="16" t="n">
        <f aca="false">SUM(E4,E5,E6,E8,E9,E10)</f>
        <v>0</v>
      </c>
      <c r="F13" s="16" t="n">
        <f aca="false">SUM(F4,F5,F6,F8,F9,F10)</f>
        <v>0</v>
      </c>
      <c r="G13" s="16" t="n">
        <f aca="false">SUM(G4,G5,G6,G8,G9,G10)</f>
        <v>186700.79</v>
      </c>
      <c r="H13" s="16" t="n">
        <f aca="false">SUM(H4,H5,H6,H8,H9,H10)</f>
        <v>150020.57</v>
      </c>
      <c r="I13" s="16" t="n">
        <f aca="false">SUM(I4,I5,I6,I8,I9,I10)</f>
        <v>87670.3</v>
      </c>
      <c r="J13" s="16" t="n">
        <f aca="false">SUM(J4,J5,J6,J8,J9,J10)</f>
        <v>67121.18</v>
      </c>
      <c r="K13" s="16" t="n">
        <f aca="false">SUM(K4,K5,K6,K8,K9,K10)</f>
        <v>26804.7</v>
      </c>
      <c r="L13" s="16" t="n">
        <f aca="false">SUM(L4,L5,L6,L8,L9,L10)</f>
        <v>12462.94</v>
      </c>
      <c r="M13" s="16" t="n">
        <f aca="false">SUM(M4,M5,M6,M8,M9,M10)</f>
        <v>12640.19</v>
      </c>
      <c r="N13" s="16" t="n">
        <f aca="false">SUM(N4,N5,N6,N8,N9,N10)</f>
        <v>0</v>
      </c>
      <c r="O13" s="16" t="n">
        <f aca="false">SUM(O4,O5,O6,O8,O9,O10)</f>
        <v>0</v>
      </c>
      <c r="P13" s="16" t="n">
        <f aca="false">SUM(P4,P5,P6,P8,P9,P10)</f>
        <v>0</v>
      </c>
      <c r="Q13" s="16" t="n">
        <f aca="false">SUM(Q4,Q5,Q6,Q8,Q9,Q10)</f>
        <v>0</v>
      </c>
      <c r="R13" s="16" t="n">
        <f aca="false">SUM(R4,R5,R6,R8,R9,R10)</f>
        <v>0</v>
      </c>
      <c r="S13" s="16" t="n">
        <f aca="false">SUM(S4,S5,S6,S8,S9,S10)</f>
        <v>0</v>
      </c>
      <c r="T13" s="16" t="n">
        <f aca="false">SUM(T4,T5,T6,T8,T9,T10)</f>
        <v>0</v>
      </c>
      <c r="U13" s="16" t="n">
        <f aca="false">SUM(U4,U5,U6,U8,U9,U10)</f>
        <v>0</v>
      </c>
      <c r="V13" s="16" t="n">
        <f aca="false">SUM(V4,V5,V6,V8,V9,V10)</f>
        <v>0</v>
      </c>
      <c r="W13" s="16" t="n">
        <f aca="false">SUM(W4,W5,W6,W8,W9,W10)</f>
        <v>0</v>
      </c>
      <c r="X13" s="16" t="n">
        <f aca="false">SUM(X4,X5,X6,X8,X9,X10)</f>
        <v>0</v>
      </c>
      <c r="Y13" s="16" t="n">
        <f aca="false">SUM(Y4,Y5,Y6,Y8,Y9,Y10)</f>
        <v>0</v>
      </c>
      <c r="Z13" s="16" t="n">
        <f aca="false">SUM(B13:Y13)</f>
        <v>543420.67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1811</v>
      </c>
    </row>
    <row r="16" customFormat="false" ht="12.75" hidden="false" customHeight="true" outlineLevel="0" collapsed="false">
      <c r="A16" s="1" t="s">
        <v>1821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1811</v>
      </c>
    </row>
    <row r="17" customFormat="false" ht="12.75" hidden="false" customHeight="true" outlineLevel="0" collapsed="false">
      <c r="A17" s="1" t="s">
        <v>1822</v>
      </c>
      <c r="AB17" s="1" t="s">
        <v>163</v>
      </c>
      <c r="AC17" s="1" t="s">
        <v>1811</v>
      </c>
    </row>
    <row r="18" customFormat="false" ht="12.75" hidden="false" customHeight="true" outlineLevel="0" collapsed="false">
      <c r="AB18" s="1" t="s">
        <v>77</v>
      </c>
      <c r="AC18" s="1" t="s">
        <v>1811</v>
      </c>
    </row>
    <row r="19" customFormat="false" ht="12.75" hidden="false" customHeight="true" outlineLevel="0" collapsed="false">
      <c r="AB19" s="1" t="s">
        <v>123</v>
      </c>
      <c r="AC19" s="1" t="s">
        <v>1816</v>
      </c>
    </row>
    <row r="20" customFormat="false" ht="12.75" hidden="false" customHeight="true" outlineLevel="0" collapsed="false">
      <c r="AB20" s="1" t="s">
        <v>334</v>
      </c>
      <c r="AC20" s="1" t="s">
        <v>1813</v>
      </c>
    </row>
    <row r="21" customFormat="false" ht="12.75" hidden="false" customHeight="true" outlineLevel="0" collapsed="false">
      <c r="AB21" s="1" t="s">
        <v>550</v>
      </c>
      <c r="AC21" s="1" t="s">
        <v>1811</v>
      </c>
    </row>
    <row r="22" customFormat="false" ht="12.75" hidden="false" customHeight="true" outlineLevel="0" collapsed="false">
      <c r="AB22" s="1" t="s">
        <v>847</v>
      </c>
      <c r="AC22" s="1" t="s">
        <v>1816</v>
      </c>
    </row>
    <row r="23" customFormat="false" ht="12.75" hidden="false" customHeight="true" outlineLevel="0" collapsed="false">
      <c r="AB23" s="1" t="s">
        <v>1112</v>
      </c>
      <c r="AC23" s="1" t="s">
        <v>1816</v>
      </c>
    </row>
    <row r="24" customFormat="false" ht="12.75" hidden="false" customHeight="true" outlineLevel="0" collapsed="false">
      <c r="AB24" s="1" t="s">
        <v>483</v>
      </c>
      <c r="AC24" s="1" t="s">
        <v>1814</v>
      </c>
    </row>
    <row r="25" customFormat="false" ht="12.75" hidden="false" customHeight="true" outlineLevel="0" collapsed="false">
      <c r="AB25" s="1" t="s">
        <v>48</v>
      </c>
      <c r="AC25" s="1" t="s">
        <v>1811</v>
      </c>
    </row>
    <row r="26" customFormat="false" ht="12.75" hidden="false" customHeight="true" outlineLevel="0" collapsed="false">
      <c r="AB26" s="1" t="s">
        <v>387</v>
      </c>
      <c r="AC26" s="1" t="s">
        <v>1811</v>
      </c>
    </row>
    <row r="27" customFormat="false" ht="12.75" hidden="false" customHeight="true" outlineLevel="0" collapsed="false">
      <c r="AB27" s="1" t="s">
        <v>750</v>
      </c>
      <c r="AC27" s="1" t="s">
        <v>1811</v>
      </c>
    </row>
    <row r="28" customFormat="false" ht="12.75" hidden="false" customHeight="true" outlineLevel="0" collapsed="false">
      <c r="AB28" s="1" t="s">
        <v>1823</v>
      </c>
      <c r="AC28" s="1" t="s">
        <v>1814</v>
      </c>
    </row>
    <row r="29" customFormat="false" ht="12.75" hidden="false" customHeight="true" outlineLevel="0" collapsed="false">
      <c r="AB29" s="1" t="s">
        <v>770</v>
      </c>
      <c r="AC29" s="1" t="s">
        <v>1811</v>
      </c>
    </row>
    <row r="30" customFormat="false" ht="12.75" hidden="false" customHeight="true" outlineLevel="0" collapsed="false">
      <c r="AB30" s="1" t="s">
        <v>481</v>
      </c>
      <c r="AC30" s="1" t="s">
        <v>1814</v>
      </c>
    </row>
    <row r="31" customFormat="false" ht="12.75" hidden="false" customHeight="true" outlineLevel="0" collapsed="false">
      <c r="AB31" s="1" t="s">
        <v>283</v>
      </c>
      <c r="AC31" s="1" t="s">
        <v>1811</v>
      </c>
    </row>
    <row r="32" customFormat="false" ht="12.75" hidden="false" customHeight="true" outlineLevel="0" collapsed="false">
      <c r="AB32" s="1" t="s">
        <v>159</v>
      </c>
      <c r="AC32" s="1" t="s">
        <v>1811</v>
      </c>
    </row>
    <row r="33" customFormat="false" ht="12.75" hidden="false" customHeight="true" outlineLevel="0" collapsed="false">
      <c r="AB33" s="1" t="s">
        <v>408</v>
      </c>
      <c r="AC33" s="1" t="s">
        <v>1814</v>
      </c>
    </row>
    <row r="34" customFormat="false" ht="12.75" hidden="false" customHeight="true" outlineLevel="0" collapsed="false">
      <c r="AB34" s="1" t="s">
        <v>1084</v>
      </c>
      <c r="AC34" s="1" t="s">
        <v>1811</v>
      </c>
    </row>
    <row r="35" customFormat="false" ht="12.75" hidden="false" customHeight="true" outlineLevel="0" collapsed="false">
      <c r="AB35" s="1" t="s">
        <v>266</v>
      </c>
      <c r="AC35" s="1" t="s">
        <v>1813</v>
      </c>
    </row>
    <row r="36" customFormat="false" ht="12.75" hidden="false" customHeight="true" outlineLevel="0" collapsed="false">
      <c r="AB36" s="1" t="s">
        <v>746</v>
      </c>
      <c r="AC36" s="1" t="s">
        <v>1811</v>
      </c>
    </row>
    <row r="37" customFormat="false" ht="12.75" hidden="false" customHeight="true" outlineLevel="0" collapsed="false">
      <c r="AB37" s="1" t="s">
        <v>324</v>
      </c>
      <c r="AC37" s="1" t="s">
        <v>1811</v>
      </c>
    </row>
    <row r="38" customFormat="false" ht="12.75" hidden="false" customHeight="true" outlineLevel="0" collapsed="false">
      <c r="AB38" s="1" t="s">
        <v>52</v>
      </c>
      <c r="AC38" s="1" t="s">
        <v>1811</v>
      </c>
    </row>
    <row r="39" customFormat="false" ht="12.75" hidden="false" customHeight="true" outlineLevel="0" collapsed="false">
      <c r="AB39" s="1" t="s">
        <v>71</v>
      </c>
      <c r="AC39" s="1" t="s">
        <v>1811</v>
      </c>
    </row>
    <row r="40" customFormat="false" ht="12.75" hidden="false" customHeight="true" outlineLevel="0" collapsed="false">
      <c r="AB40" s="1" t="s">
        <v>609</v>
      </c>
      <c r="AC40" s="1" t="s">
        <v>1811</v>
      </c>
    </row>
    <row r="41" customFormat="false" ht="12.75" hidden="false" customHeight="true" outlineLevel="0" collapsed="false">
      <c r="AB41" s="1" t="s">
        <v>203</v>
      </c>
      <c r="AC41" s="1" t="s">
        <v>1811</v>
      </c>
    </row>
    <row r="42" customFormat="false" ht="12.75" hidden="false" customHeight="true" outlineLevel="0" collapsed="false">
      <c r="AB42" s="1" t="s">
        <v>63</v>
      </c>
      <c r="AC42" s="1" t="s">
        <v>1815</v>
      </c>
    </row>
    <row r="43" customFormat="false" ht="12.75" hidden="false" customHeight="true" outlineLevel="0" collapsed="false">
      <c r="AB43" s="1" t="s">
        <v>488</v>
      </c>
      <c r="AC43" s="1" t="s">
        <v>1811</v>
      </c>
    </row>
    <row r="44" customFormat="false" ht="12.75" hidden="false" customHeight="true" outlineLevel="0" collapsed="false">
      <c r="AB44" s="1" t="s">
        <v>58</v>
      </c>
      <c r="AC44" s="1" t="s">
        <v>1817</v>
      </c>
    </row>
    <row r="45" customFormat="false" ht="12.75" hidden="false" customHeight="true" outlineLevel="0" collapsed="false">
      <c r="AB45" s="1" t="s">
        <v>1086</v>
      </c>
      <c r="AC45" s="1" t="s">
        <v>1811</v>
      </c>
    </row>
    <row r="46" customFormat="false" ht="12.75" hidden="false" customHeight="true" outlineLevel="0" collapsed="false">
      <c r="AB46" s="1" t="s">
        <v>456</v>
      </c>
      <c r="AC46" s="1" t="s">
        <v>1816</v>
      </c>
    </row>
    <row r="47" customFormat="false" ht="12.75" hidden="false" customHeight="true" outlineLevel="0" collapsed="false">
      <c r="AB47" s="1" t="s">
        <v>497</v>
      </c>
      <c r="AC47" s="1" t="s">
        <v>1811</v>
      </c>
    </row>
    <row r="48" customFormat="false" ht="12.75" hidden="false" customHeight="true" outlineLevel="0" collapsed="false">
      <c r="AB48" s="1" t="s">
        <v>248</v>
      </c>
      <c r="AC48" s="1" t="s">
        <v>1816</v>
      </c>
    </row>
    <row r="49" customFormat="false" ht="12.75" hidden="false" customHeight="true" outlineLevel="0" collapsed="false">
      <c r="AB49" s="1" t="s">
        <v>253</v>
      </c>
      <c r="AC49" s="1" t="s">
        <v>1816</v>
      </c>
    </row>
    <row r="50" customFormat="false" ht="12.75" hidden="false" customHeight="true" outlineLevel="0" collapsed="false">
      <c r="AB50" s="1" t="s">
        <v>513</v>
      </c>
      <c r="AC50" s="1" t="s">
        <v>1814</v>
      </c>
    </row>
    <row r="51" customFormat="false" ht="12.75" hidden="false" customHeight="true" outlineLevel="0" collapsed="false">
      <c r="AB51" s="1" t="s">
        <v>121</v>
      </c>
      <c r="AC51" s="1" t="s">
        <v>1811</v>
      </c>
    </row>
    <row r="52" customFormat="false" ht="12.75" hidden="false" customHeight="true" outlineLevel="0" collapsed="false">
      <c r="AB52" s="1" t="s">
        <v>1220</v>
      </c>
      <c r="AC52" s="1" t="s">
        <v>1811</v>
      </c>
    </row>
    <row r="53" customFormat="false" ht="12.75" hidden="false" customHeight="true" outlineLevel="0" collapsed="false">
      <c r="AB53" s="1" t="s">
        <v>113</v>
      </c>
      <c r="AC53" s="1" t="s">
        <v>1816</v>
      </c>
    </row>
    <row r="54" customFormat="false" ht="12.75" hidden="false" customHeight="true" outlineLevel="0" collapsed="false">
      <c r="AB54" s="1" t="s">
        <v>1367</v>
      </c>
      <c r="AC54" s="1" t="s">
        <v>1811</v>
      </c>
    </row>
    <row r="55" customFormat="false" ht="12.75" hidden="false" customHeight="true" outlineLevel="0" collapsed="false">
      <c r="AB55" s="1" t="s">
        <v>40</v>
      </c>
      <c r="AC55" s="1" t="s">
        <v>1811</v>
      </c>
    </row>
    <row r="56" customFormat="false" ht="12.75" hidden="false" customHeight="true" outlineLevel="0" collapsed="false">
      <c r="AB56" s="1" t="s">
        <v>543</v>
      </c>
      <c r="AC56" s="1" t="s">
        <v>1816</v>
      </c>
    </row>
    <row r="57" customFormat="false" ht="12.75" hidden="false" customHeight="true" outlineLevel="0" collapsed="false">
      <c r="AB57" s="1" t="s">
        <v>44</v>
      </c>
      <c r="AC57" s="1" t="s">
        <v>1811</v>
      </c>
    </row>
    <row r="58" customFormat="false" ht="12.75" hidden="false" customHeight="true" outlineLevel="0" collapsed="false">
      <c r="AB58" s="1" t="s">
        <v>55</v>
      </c>
      <c r="AC58" s="1" t="s">
        <v>1818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3" t="s">
        <v>1824</v>
      </c>
      <c r="B1" s="23" t="s">
        <v>1806</v>
      </c>
      <c r="C1" s="29" t="n">
        <v>46023</v>
      </c>
      <c r="D1" s="29" t="n">
        <v>46054</v>
      </c>
      <c r="E1" s="29" t="n">
        <v>46082</v>
      </c>
      <c r="F1" s="29" t="n">
        <v>46113</v>
      </c>
      <c r="G1" s="29" t="n">
        <v>46143</v>
      </c>
      <c r="H1" s="29" t="n">
        <v>46174</v>
      </c>
      <c r="I1" s="29" t="n">
        <v>46204</v>
      </c>
      <c r="J1" s="29" t="n">
        <v>46235</v>
      </c>
      <c r="K1" s="29" t="n">
        <v>46266</v>
      </c>
      <c r="L1" s="29" t="n">
        <v>46296</v>
      </c>
      <c r="M1" s="29" t="n">
        <v>46327</v>
      </c>
      <c r="N1" s="29" t="n">
        <v>46357</v>
      </c>
      <c r="O1" s="29" t="n">
        <v>46388</v>
      </c>
      <c r="P1" s="29" t="n">
        <v>46419</v>
      </c>
      <c r="Q1" s="29" t="n">
        <v>46447</v>
      </c>
      <c r="R1" s="29" t="n">
        <v>46478</v>
      </c>
      <c r="S1" s="29" t="n">
        <v>46508</v>
      </c>
      <c r="T1" s="29" t="n">
        <v>46539</v>
      </c>
      <c r="U1" s="29" t="n">
        <v>46569</v>
      </c>
      <c r="V1" s="29" t="n">
        <v>46600</v>
      </c>
      <c r="W1" s="29" t="n">
        <v>46631</v>
      </c>
      <c r="X1" s="29" t="n">
        <v>46661</v>
      </c>
      <c r="Y1" s="29" t="n">
        <v>46692</v>
      </c>
      <c r="Z1" s="29" t="n">
        <v>46722</v>
      </c>
      <c r="AA1" s="24" t="s">
        <v>1780</v>
      </c>
    </row>
    <row r="2" customFormat="false" ht="12.75" hidden="false" customHeight="true" outlineLevel="0" collapsed="false">
      <c r="A2" s="1" t="s">
        <v>543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209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150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334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3420</v>
      </c>
    </row>
    <row r="5" customFormat="false" ht="12.75" hidden="false" customHeight="true" outlineLevel="0" collapsed="false">
      <c r="A5" s="1" t="s">
        <v>412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525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508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44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52179.32</v>
      </c>
      <c r="J8" s="16" t="n">
        <f aca="false">SUMIFS(Report!$U:$U,Report!$T:$T,$A8,Report!$C:$C,"&gt;="&amp;DATE(2026,8,1),Report!$C:$C,"&lt;"&amp;DATE(2026,9,1))</f>
        <v>0</v>
      </c>
      <c r="K8" s="16" t="n">
        <f aca="false">SUMIFS(Report!$U:$U,Report!$T:$T,$A8,Report!$C:$C,"&gt;="&amp;DATE(2026,9,1),Report!$C:$C,"&lt;"&amp;DATE(2026,10,1))</f>
        <v>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117509.32</v>
      </c>
    </row>
    <row r="9" customFormat="false" ht="12.75" hidden="false" customHeight="true" outlineLevel="0" collapsed="false">
      <c r="A9" s="1" t="s">
        <v>975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301.61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301.61</v>
      </c>
    </row>
    <row r="10" customFormat="false" ht="12.75" hidden="false" customHeight="true" outlineLevel="0" collapsed="false">
      <c r="A10" s="1" t="s">
        <v>606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31.57</v>
      </c>
      <c r="I10" s="16" t="n">
        <f aca="false">SUMIFS(Report!$U:$U,Report!$T:$T,$A10,Report!$C:$C,"&gt;="&amp;DATE(2026,7,1),Report!$C:$C,"&lt;"&amp;DATE(2026,8,1))</f>
        <v>0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31.57</v>
      </c>
    </row>
    <row r="11" customFormat="false" ht="12.75" hidden="false" customHeight="true" outlineLevel="0" collapsed="false">
      <c r="A11" s="1" t="s">
        <v>687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727.8</v>
      </c>
      <c r="J11" s="16" t="n">
        <f aca="false">SUMIFS(Report!$U:$U,Report!$T:$T,$A11,Report!$C:$C,"&gt;="&amp;DATE(2026,8,1),Report!$C:$C,"&lt;"&amp;DATE(2026,9,1))</f>
        <v>106.35</v>
      </c>
      <c r="K11" s="16" t="n">
        <f aca="false">SUMIFS(Report!$U:$U,Report!$T:$T,$A11,Report!$C:$C,"&gt;="&amp;DATE(2026,9,1),Report!$C:$C,"&lt;"&amp;DATE(2026,10,1))</f>
        <v>689.15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1523.3</v>
      </c>
    </row>
    <row r="12" customFormat="false" ht="12.75" hidden="false" customHeight="true" outlineLevel="0" collapsed="false">
      <c r="A12" s="1" t="s">
        <v>55</v>
      </c>
      <c r="B12" s="1" t="str">
        <f aca="false">IFERROR(INDEX('Resumo Grupos'!$AC$3:$AC$200,MATCH($A12,'Resumo Grupos'!$AB$3:$AB$200,0)),"n/d")</f>
        <v>Cobertura de conta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1776.82</v>
      </c>
      <c r="K12" s="16" t="n">
        <f aca="false">SUMIFS(Report!$U:$U,Report!$T:$T,$A12,Report!$C:$C,"&gt;="&amp;DATE(2026,9,1),Report!$C:$C,"&lt;"&amp;DATE(2026,10,1))</f>
        <v>700.32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2477.14</v>
      </c>
    </row>
    <row r="13" customFormat="false" ht="12.75" hidden="false" customHeight="true" outlineLevel="0" collapsed="false">
      <c r="A13" s="1" t="s">
        <v>502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396.67</v>
      </c>
      <c r="I13" s="16" t="n">
        <f aca="false">SUMIFS(Report!$U:$U,Report!$T:$T,$A13,Report!$C:$C,"&gt;="&amp;DATE(2026,7,1),Report!$C:$C,"&lt;"&amp;DATE(2026,8,1))</f>
        <v>396.64</v>
      </c>
      <c r="J13" s="16" t="n">
        <f aca="false">SUMIFS(Report!$U:$U,Report!$T:$T,$A13,Report!$C:$C,"&gt;="&amp;DATE(2026,8,1),Report!$C:$C,"&lt;"&amp;DATE(2026,9,1))</f>
        <v>420</v>
      </c>
      <c r="K13" s="16" t="n">
        <f aca="false">SUMIFS(Report!$U:$U,Report!$T:$T,$A13,Report!$C:$C,"&gt;="&amp;DATE(2026,9,1),Report!$C:$C,"&lt;"&amp;DATE(2026,10,1))</f>
        <v>420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1633.31</v>
      </c>
    </row>
    <row r="14" customFormat="false" ht="12.75" hidden="false" customHeight="true" outlineLevel="0" collapsed="false">
      <c r="A14" s="1" t="s">
        <v>127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2708.68</v>
      </c>
      <c r="I14" s="16" t="n">
        <f aca="false">SUMIFS(Report!$U:$U,Report!$T:$T,$A14,Report!$C:$C,"&gt;="&amp;DATE(2026,7,1),Report!$C:$C,"&lt;"&amp;DATE(2026,8,1))</f>
        <v>2212.3</v>
      </c>
      <c r="J14" s="16" t="n">
        <f aca="false">SUMIFS(Report!$U:$U,Report!$T:$T,$A14,Report!$C:$C,"&gt;="&amp;DATE(2026,8,1),Report!$C:$C,"&lt;"&amp;DATE(2026,9,1))</f>
        <v>2541.35</v>
      </c>
      <c r="K14" s="16" t="n">
        <f aca="false">SUMIFS(Report!$U:$U,Report!$T:$T,$A14,Report!$C:$C,"&gt;="&amp;DATE(2026,9,1),Report!$C:$C,"&lt;"&amp;DATE(2026,10,1))</f>
        <v>4518.11</v>
      </c>
      <c r="L14" s="16" t="n">
        <f aca="false">SUMIFS(Report!$U:$U,Report!$T:$T,$A14,Report!$C:$C,"&gt;="&amp;DATE(2026,10,1),Report!$C:$C,"&lt;"&amp;DATE(2026,11,1))</f>
        <v>1332.55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13312.99</v>
      </c>
    </row>
    <row r="15" customFormat="false" ht="12.75" hidden="false" customHeight="true" outlineLevel="0" collapsed="false">
      <c r="A15" s="1" t="s">
        <v>1090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0</v>
      </c>
      <c r="I15" s="16" t="n">
        <f aca="false">SUMIFS(Report!$U:$U,Report!$T:$T,$A15,Report!$C:$C,"&gt;="&amp;DATE(2026,7,1),Report!$C:$C,"&lt;"&amp;DATE(2026,8,1))</f>
        <v>215</v>
      </c>
      <c r="J15" s="16" t="n">
        <f aca="false">SUMIFS(Report!$U:$U,Report!$T:$T,$A15,Report!$C:$C,"&gt;="&amp;DATE(2026,8,1),Report!$C:$C,"&lt;"&amp;DATE(2026,9,1))</f>
        <v>325</v>
      </c>
      <c r="K15" s="16" t="n">
        <f aca="false">SUMIFS(Report!$U:$U,Report!$T:$T,$A15,Report!$C:$C,"&gt;="&amp;DATE(2026,9,1),Report!$C:$C,"&lt;"&amp;DATE(2026,10,1))</f>
        <v>101.9</v>
      </c>
      <c r="L15" s="16" t="n">
        <f aca="false">SUMIFS(Report!$U:$U,Report!$T:$T,$A15,Report!$C:$C,"&gt;="&amp;DATE(2026,10,1),Report!$C:$C,"&lt;"&amp;DATE(2026,11,1))</f>
        <v>101.9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743.8</v>
      </c>
    </row>
    <row r="16" customFormat="false" ht="12.75" hidden="false" customHeight="true" outlineLevel="0" collapsed="false">
      <c r="A16" s="1" t="s">
        <v>163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6269.47</v>
      </c>
      <c r="I16" s="16" t="n">
        <f aca="false">SUMIFS(Report!$U:$U,Report!$T:$T,$A16,Report!$C:$C,"&gt;="&amp;DATE(2026,7,1),Report!$C:$C,"&lt;"&amp;DATE(2026,8,1))</f>
        <v>2184.91</v>
      </c>
      <c r="J16" s="16" t="n">
        <f aca="false">SUMIFS(Report!$U:$U,Report!$T:$T,$A16,Report!$C:$C,"&gt;="&amp;DATE(2026,8,1),Report!$C:$C,"&lt;"&amp;DATE(2026,9,1))</f>
        <v>7977.49</v>
      </c>
      <c r="K16" s="16" t="n">
        <f aca="false">SUMIFS(Report!$U:$U,Report!$T:$T,$A16,Report!$C:$C,"&gt;="&amp;DATE(2026,9,1),Report!$C:$C,"&lt;"&amp;DATE(2026,10,1))</f>
        <v>951.53</v>
      </c>
      <c r="L16" s="16" t="n">
        <f aca="false">SUMIFS(Report!$U:$U,Report!$T:$T,$A16,Report!$C:$C,"&gt;="&amp;DATE(2026,10,1),Report!$C:$C,"&lt;"&amp;DATE(2026,11,1))</f>
        <v>0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17383.4</v>
      </c>
    </row>
    <row r="17" customFormat="false" ht="12.75" hidden="false" customHeight="true" outlineLevel="0" collapsed="false">
      <c r="A17" s="1" t="s">
        <v>77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4792.27</v>
      </c>
      <c r="I17" s="16" t="n">
        <f aca="false">SUMIFS(Report!$U:$U,Report!$T:$T,$A17,Report!$C:$C,"&gt;="&amp;DATE(2026,7,1),Report!$C:$C,"&lt;"&amp;DATE(2026,8,1))</f>
        <v>6125.56</v>
      </c>
      <c r="J17" s="16" t="n">
        <f aca="false">SUMIFS(Report!$U:$U,Report!$T:$T,$A17,Report!$C:$C,"&gt;="&amp;DATE(2026,8,1),Report!$C:$C,"&lt;"&amp;DATE(2026,9,1))</f>
        <v>4682.35</v>
      </c>
      <c r="K17" s="16" t="n">
        <f aca="false">SUMIFS(Report!$U:$U,Report!$T:$T,$A17,Report!$C:$C,"&gt;="&amp;DATE(2026,9,1),Report!$C:$C,"&lt;"&amp;DATE(2026,10,1))</f>
        <v>2707.87</v>
      </c>
      <c r="L17" s="16" t="n">
        <f aca="false">SUMIFS(Report!$U:$U,Report!$T:$T,$A17,Report!$C:$C,"&gt;="&amp;DATE(2026,10,1),Report!$C:$C,"&lt;"&amp;DATE(2026,11,1))</f>
        <v>1660.24</v>
      </c>
      <c r="M17" s="16" t="n">
        <f aca="false">SUMIFS(Report!$U:$U,Report!$T:$T,$A17,Report!$C:$C,"&gt;="&amp;DATE(2026,11,1),Report!$C:$C,"&lt;"&amp;DATE(2026,12,1))</f>
        <v>1121.71</v>
      </c>
      <c r="N17" s="16" t="n">
        <f aca="false">SUMIFS(Report!$U:$U,Report!$T:$T,$A17,Report!$C:$C,"&gt;="&amp;DATE(2026,12,1),Report!$C:$C,"&lt;"&amp;DATE(2027,1,1))</f>
        <v>703.06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21793.06</v>
      </c>
    </row>
    <row r="18" customFormat="false" ht="12.75" hidden="false" customHeight="true" outlineLevel="0" collapsed="false">
      <c r="A18" s="1" t="s">
        <v>1367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0</v>
      </c>
      <c r="I18" s="16" t="n">
        <f aca="false">SUMIFS(Report!$U:$U,Report!$T:$T,$A18,Report!$C:$C,"&gt;="&amp;DATE(2026,7,1),Report!$C:$C,"&lt;"&amp;DATE(2026,8,1))</f>
        <v>0</v>
      </c>
      <c r="J18" s="16" t="n">
        <f aca="false">SUMIFS(Report!$U:$U,Report!$T:$T,$A18,Report!$C:$C,"&gt;="&amp;DATE(2026,8,1),Report!$C:$C,"&lt;"&amp;DATE(2026,9,1))</f>
        <v>150.17</v>
      </c>
      <c r="K18" s="16" t="n">
        <f aca="false">SUMIFS(Report!$U:$U,Report!$T:$T,$A18,Report!$C:$C,"&gt;="&amp;DATE(2026,9,1),Report!$C:$C,"&lt;"&amp;DATE(2026,10,1))</f>
        <v>16.28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166.45</v>
      </c>
    </row>
    <row r="19" customFormat="false" ht="12.75" hidden="false" customHeight="true" outlineLevel="0" collapsed="false">
      <c r="A19" s="1" t="s">
        <v>123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3460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1100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4560</v>
      </c>
    </row>
    <row r="20" customFormat="false" ht="12.75" hidden="false" customHeight="true" outlineLevel="0" collapsed="false">
      <c r="A20" s="1" t="s">
        <v>334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6500.6</v>
      </c>
      <c r="I20" s="16" t="n">
        <f aca="false">SUMIFS(Report!$U:$U,Report!$T:$T,$A20,Report!$C:$C,"&gt;="&amp;DATE(2026,7,1),Report!$C:$C,"&lt;"&amp;DATE(2026,8,1))</f>
        <v>6504.77</v>
      </c>
      <c r="J20" s="16" t="n">
        <f aca="false">SUMIFS(Report!$U:$U,Report!$T:$T,$A20,Report!$C:$C,"&gt;="&amp;DATE(2026,8,1),Report!$C:$C,"&lt;"&amp;DATE(2026,9,1))</f>
        <v>6508.97</v>
      </c>
      <c r="K20" s="16" t="n">
        <f aca="false">SUMIFS(Report!$U:$U,Report!$T:$T,$A20,Report!$C:$C,"&gt;="&amp;DATE(2026,9,1),Report!$C:$C,"&lt;"&amp;DATE(2026,10,1))</f>
        <v>6513.21</v>
      </c>
      <c r="L20" s="16" t="n">
        <f aca="false">SUMIFS(Report!$U:$U,Report!$T:$T,$A20,Report!$C:$C,"&gt;="&amp;DATE(2026,10,1),Report!$C:$C,"&lt;"&amp;DATE(2026,11,1))</f>
        <v>4168.41</v>
      </c>
      <c r="M20" s="16" t="n">
        <f aca="false">SUMIFS(Report!$U:$U,Report!$T:$T,$A20,Report!$C:$C,"&gt;="&amp;DATE(2026,11,1),Report!$C:$C,"&lt;"&amp;DATE(2026,12,1))</f>
        <v>4168.41</v>
      </c>
      <c r="N20" s="16" t="n">
        <f aca="false">SUMIFS(Report!$U:$U,Report!$T:$T,$A20,Report!$C:$C,"&gt;="&amp;DATE(2026,12,1),Report!$C:$C,"&lt;"&amp;DATE(2027,1,1))</f>
        <v>4168.41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38532.78</v>
      </c>
    </row>
    <row r="21" customFormat="false" ht="12.75" hidden="false" customHeight="true" outlineLevel="0" collapsed="false">
      <c r="A21" s="1" t="s">
        <v>550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8088.96</v>
      </c>
      <c r="I21" s="16" t="n">
        <f aca="false">SUMIFS(Report!$U:$U,Report!$T:$T,$A21,Report!$C:$C,"&gt;="&amp;DATE(2026,7,1),Report!$C:$C,"&lt;"&amp;DATE(2026,8,1))</f>
        <v>8621.9</v>
      </c>
      <c r="J21" s="16" t="n">
        <f aca="false">SUMIFS(Report!$U:$U,Report!$T:$T,$A21,Report!$C:$C,"&gt;="&amp;DATE(2026,8,1),Report!$C:$C,"&lt;"&amp;DATE(2026,9,1))</f>
        <v>10755.79</v>
      </c>
      <c r="K21" s="16" t="n">
        <f aca="false">SUMIFS(Report!$U:$U,Report!$T:$T,$A21,Report!$C:$C,"&gt;="&amp;DATE(2026,9,1),Report!$C:$C,"&lt;"&amp;DATE(2026,10,1))</f>
        <v>10531.35</v>
      </c>
      <c r="L21" s="16" t="n">
        <f aca="false">SUMIFS(Report!$U:$U,Report!$T:$T,$A21,Report!$C:$C,"&gt;="&amp;DATE(2026,10,1),Report!$C:$C,"&lt;"&amp;DATE(2026,11,1))</f>
        <v>10413.34</v>
      </c>
      <c r="M21" s="16" t="n">
        <f aca="false">SUMIFS(Report!$U:$U,Report!$T:$T,$A21,Report!$C:$C,"&gt;="&amp;DATE(2026,11,1),Report!$C:$C,"&lt;"&amp;DATE(2026,12,1))</f>
        <v>0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48411.34</v>
      </c>
    </row>
    <row r="22" customFormat="false" ht="12.75" hidden="false" customHeight="true" outlineLevel="0" collapsed="false">
      <c r="A22" s="1" t="s">
        <v>847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0</v>
      </c>
      <c r="I22" s="16" t="n">
        <f aca="false">SUMIFS(Report!$U:$U,Report!$T:$T,$A22,Report!$C:$C,"&gt;="&amp;DATE(2026,7,1),Report!$C:$C,"&lt;"&amp;DATE(2026,8,1))</f>
        <v>160</v>
      </c>
      <c r="J22" s="16" t="n">
        <f aca="false">SUMIFS(Report!$U:$U,Report!$T:$T,$A22,Report!$C:$C,"&gt;="&amp;DATE(2026,8,1),Report!$C:$C,"&lt;"&amp;DATE(2026,9,1))</f>
        <v>0</v>
      </c>
      <c r="K22" s="16" t="n">
        <f aca="false">SUMIFS(Report!$U:$U,Report!$T:$T,$A22,Report!$C:$C,"&gt;="&amp;DATE(2026,9,1),Report!$C:$C,"&lt;"&amp;DATE(2026,10,1))</f>
        <v>0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160</v>
      </c>
    </row>
    <row r="23" customFormat="false" ht="12.75" hidden="false" customHeight="true" outlineLevel="0" collapsed="false">
      <c r="A23" s="1" t="s">
        <v>1112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2355.82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3059.01</v>
      </c>
      <c r="I24" s="16" t="n">
        <f aca="false">SUMIFS(Report!$U:$U,Report!$T:$T,$A24,Report!$C:$C,"&gt;="&amp;DATE(2026,7,1),Report!$C:$C,"&lt;"&amp;DATE(2026,8,1))</f>
        <v>2788.06</v>
      </c>
      <c r="J24" s="16" t="n">
        <f aca="false">SUMIFS(Report!$U:$U,Report!$T:$T,$A24,Report!$C:$C,"&gt;="&amp;DATE(2026,8,1),Report!$C:$C,"&lt;"&amp;DATE(2026,9,1))</f>
        <v>2846.45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8693.52</v>
      </c>
    </row>
    <row r="25" customFormat="false" ht="12.75" hidden="false" customHeight="true" outlineLevel="0" collapsed="false">
      <c r="A25" s="1" t="s">
        <v>48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2903.99</v>
      </c>
      <c r="I25" s="16" t="n">
        <f aca="false">SUMIFS(Report!$U:$U,Report!$T:$T,$A25,Report!$C:$C,"&gt;="&amp;DATE(2026,7,1),Report!$C:$C,"&lt;"&amp;DATE(2026,8,1))</f>
        <v>3453.49</v>
      </c>
      <c r="J25" s="16" t="n">
        <f aca="false">SUMIFS(Report!$U:$U,Report!$T:$T,$A25,Report!$C:$C,"&gt;="&amp;DATE(2026,8,1),Report!$C:$C,"&lt;"&amp;DATE(2026,9,1))</f>
        <v>5621.66</v>
      </c>
      <c r="K25" s="16" t="n">
        <f aca="false">SUMIFS(Report!$U:$U,Report!$T:$T,$A25,Report!$C:$C,"&gt;="&amp;DATE(2026,9,1),Report!$C:$C,"&lt;"&amp;DATE(2026,10,1))</f>
        <v>1380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13359.14</v>
      </c>
    </row>
    <row r="26" customFormat="false" ht="12.75" hidden="false" customHeight="true" outlineLevel="0" collapsed="false">
      <c r="A26" s="1" t="s">
        <v>387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2431.5</v>
      </c>
      <c r="I26" s="16" t="n">
        <f aca="false">SUMIFS(Report!$U:$U,Report!$T:$T,$A26,Report!$C:$C,"&gt;="&amp;DATE(2026,7,1),Report!$C:$C,"&lt;"&amp;DATE(2026,8,1))</f>
        <v>2431.5</v>
      </c>
      <c r="J26" s="16" t="n">
        <f aca="false">SUMIFS(Report!$U:$U,Report!$T:$T,$A26,Report!$C:$C,"&gt;="&amp;DATE(2026,8,1),Report!$C:$C,"&lt;"&amp;DATE(2026,9,1))</f>
        <v>2431.5</v>
      </c>
      <c r="K26" s="16" t="n">
        <f aca="false">SUMIFS(Report!$U:$U,Report!$T:$T,$A26,Report!$C:$C,"&gt;="&amp;DATE(2026,9,1),Report!$C:$C,"&lt;"&amp;DATE(2026,10,1))</f>
        <v>2431.5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9726</v>
      </c>
    </row>
    <row r="27" customFormat="false" ht="12.75" hidden="false" customHeight="true" outlineLevel="0" collapsed="false">
      <c r="A27" s="1" t="s">
        <v>750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989.08</v>
      </c>
      <c r="J27" s="16" t="n">
        <f aca="false">SUMIFS(Report!$U:$U,Report!$T:$T,$A27,Report!$C:$C,"&gt;="&amp;DATE(2026,8,1),Report!$C:$C,"&lt;"&amp;DATE(2026,9,1))</f>
        <v>247.27</v>
      </c>
      <c r="K27" s="16" t="n">
        <f aca="false">SUMIFS(Report!$U:$U,Report!$T:$T,$A27,Report!$C:$C,"&gt;="&amp;DATE(2026,9,1),Report!$C:$C,"&lt;"&amp;DATE(2026,10,1))</f>
        <v>247.27</v>
      </c>
      <c r="L27" s="16" t="n">
        <f aca="false">SUMIFS(Report!$U:$U,Report!$T:$T,$A27,Report!$C:$C,"&gt;="&amp;DATE(2026,10,1),Report!$C:$C,"&lt;"&amp;DATE(2026,11,1))</f>
        <v>247.27</v>
      </c>
      <c r="M27" s="16" t="n">
        <f aca="false">SUMIFS(Report!$U:$U,Report!$T:$T,$A27,Report!$C:$C,"&gt;="&amp;DATE(2026,11,1),Report!$C:$C,"&lt;"&amp;DATE(2026,12,1))</f>
        <v>247.27</v>
      </c>
      <c r="N27" s="16" t="n">
        <f aca="false">SUMIFS(Report!$U:$U,Report!$T:$T,$A27,Report!$C:$C,"&gt;="&amp;DATE(2026,12,1),Report!$C:$C,"&lt;"&amp;DATE(2027,1,1))</f>
        <v>247.27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2225.43</v>
      </c>
    </row>
    <row r="28" customFormat="false" ht="12.75" hidden="false" customHeight="true" outlineLevel="0" collapsed="false">
      <c r="A28" s="1" t="s">
        <v>40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2120</v>
      </c>
      <c r="I28" s="16" t="n">
        <f aca="false">SUMIFS(Report!$U:$U,Report!$T:$T,$A28,Report!$C:$C,"&gt;="&amp;DATE(2026,7,1),Report!$C:$C,"&lt;"&amp;DATE(2026,8,1))</f>
        <v>3250</v>
      </c>
      <c r="J28" s="16" t="n">
        <f aca="false">SUMIFS(Report!$U:$U,Report!$T:$T,$A28,Report!$C:$C,"&gt;="&amp;DATE(2026,8,1),Report!$C:$C,"&lt;"&amp;DATE(2026,9,1))</f>
        <v>3660</v>
      </c>
      <c r="K28" s="16" t="n">
        <f aca="false">SUMIFS(Report!$U:$U,Report!$T:$T,$A28,Report!$C:$C,"&gt;="&amp;DATE(2026,9,1),Report!$C:$C,"&lt;"&amp;DATE(2026,10,1))</f>
        <v>1500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10530</v>
      </c>
    </row>
    <row r="29" customFormat="false" ht="12.75" hidden="false" customHeight="true" outlineLevel="0" collapsed="false">
      <c r="A29" s="1" t="s">
        <v>1823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0</v>
      </c>
      <c r="I29" s="16" t="n">
        <f aca="false">SUMIFS(Report!$U:$U,Report!$T:$T,$A29,Report!$C:$C,"&gt;="&amp;DATE(2026,7,1),Report!$C:$C,"&lt;"&amp;DATE(2026,8,1))</f>
        <v>0</v>
      </c>
      <c r="J29" s="16" t="n">
        <f aca="false">SUMIFS(Report!$U:$U,Report!$T:$T,$A29,Report!$C:$C,"&gt;="&amp;DATE(2026,8,1),Report!$C:$C,"&lt;"&amp;DATE(2026,9,1))</f>
        <v>0</v>
      </c>
      <c r="K29" s="16" t="n">
        <f aca="false">SUMIFS(Report!$U:$U,Report!$T:$T,$A29,Report!$C:$C,"&gt;="&amp;DATE(2026,9,1),Report!$C:$C,"&lt;"&amp;DATE(2026,10,1))</f>
        <v>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0</v>
      </c>
    </row>
    <row r="30" customFormat="false" ht="12.75" hidden="false" customHeight="true" outlineLevel="0" collapsed="false">
      <c r="A30" s="1" t="s">
        <v>770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481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3627.83</v>
      </c>
    </row>
    <row r="32" customFormat="false" ht="12.75" hidden="false" customHeight="true" outlineLevel="0" collapsed="false">
      <c r="A32" s="1" t="s">
        <v>283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882.87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4822.25</v>
      </c>
    </row>
    <row r="33" customFormat="false" ht="12.75" hidden="false" customHeight="true" outlineLevel="0" collapsed="false">
      <c r="A33" s="1" t="s">
        <v>159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855.71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2467.55</v>
      </c>
    </row>
    <row r="34" customFormat="false" ht="12.75" hidden="false" customHeight="true" outlineLevel="0" collapsed="false">
      <c r="A34" s="1" t="s">
        <v>408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1084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266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2846.63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14442.89</v>
      </c>
    </row>
    <row r="37" customFormat="false" ht="12.75" hidden="false" customHeight="true" outlineLevel="0" collapsed="false">
      <c r="A37" s="1" t="s">
        <v>746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52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71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203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63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278853.68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246656.56</v>
      </c>
      <c r="L43" s="16" t="n">
        <f aca="false">SUMIFS(Report!$U:$U,Report!$T:$T,$A43,Report!$C:$C,"&gt;="&amp;DATE(2026,10,1),Report!$C:$C,"&lt;"&amp;DATE(2026,11,1))</f>
        <v>15364.34</v>
      </c>
      <c r="M43" s="16" t="n">
        <f aca="false">SUMIFS(Report!$U:$U,Report!$T:$T,$A43,Report!$C:$C,"&gt;="&amp;DATE(2026,11,1),Report!$C:$C,"&lt;"&amp;DATE(2026,12,1))</f>
        <v>4006.51</v>
      </c>
      <c r="N43" s="16" t="n">
        <f aca="false">SUMIFS(Report!$U:$U,Report!$T:$T,$A43,Report!$C:$C,"&gt;="&amp;DATE(2026,12,1),Report!$C:$C,"&lt;"&amp;DATE(2027,1,1))</f>
        <v>1610.12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1131952.77</v>
      </c>
    </row>
    <row r="44" customFormat="false" ht="12.75" hidden="false" customHeight="true" outlineLevel="0" collapsed="false">
      <c r="A44" s="30" t="s">
        <v>488</v>
      </c>
      <c r="B44" s="30" t="str">
        <f aca="false">IFERROR(INDEX('Resumo Grupos'!$AC$3:$AC$200,MATCH($A44,'Resumo Grupos'!$AB$3:$AB$200,0)),"n/d")</f>
        <v>Despesa</v>
      </c>
      <c r="C44" s="33" t="n">
        <f aca="false">SUMIFS(Report!$U:$U,Report!$T:$T,$A44,Report!$C:$C,"&gt;="&amp;DATE(2026,1,1),Report!$C:$C,"&lt;"&amp;DATE(2026,2,1))</f>
        <v>0</v>
      </c>
      <c r="D44" s="33" t="n">
        <f aca="false">SUMIFS(Report!$U:$U,Report!$T:$T,$A44,Report!$C:$C,"&gt;="&amp;DATE(2026,2,1),Report!$C:$C,"&lt;"&amp;DATE(2026,3,1))</f>
        <v>0</v>
      </c>
      <c r="E44" s="33" t="n">
        <f aca="false">SUMIFS(Report!$U:$U,Report!$T:$T,$A44,Report!$C:$C,"&gt;="&amp;DATE(2026,3,1),Report!$C:$C,"&lt;"&amp;DATE(2026,4,1))</f>
        <v>0</v>
      </c>
      <c r="F44" s="33" t="n">
        <f aca="false">SUMIFS(Report!$U:$U,Report!$T:$T,$A44,Report!$C:$C,"&gt;="&amp;DATE(2026,4,1),Report!$C:$C,"&lt;"&amp;DATE(2026,5,1))</f>
        <v>0</v>
      </c>
      <c r="G44" s="33" t="n">
        <f aca="false">SUMIFS(Report!$U:$U,Report!$T:$T,$A44,Report!$C:$C,"&gt;="&amp;DATE(2026,5,1),Report!$C:$C,"&lt;"&amp;DATE(2026,6,1))</f>
        <v>0</v>
      </c>
      <c r="H44" s="33" t="n">
        <f aca="false">SUMIFS(Report!$U:$U,Report!$T:$T,$A44,Report!$C:$C,"&gt;="&amp;DATE(2026,6,1),Report!$C:$C,"&lt;"&amp;DATE(2026,7,1))</f>
        <v>2600</v>
      </c>
      <c r="I44" s="33" t="n">
        <f aca="false">SUMIFS(Report!$U:$U,Report!$T:$T,$A44,Report!$C:$C,"&gt;="&amp;DATE(2026,7,1),Report!$C:$C,"&lt;"&amp;DATE(2026,8,1))</f>
        <v>0</v>
      </c>
      <c r="J44" s="33" t="n">
        <f aca="false">SUMIFS(Report!$U:$U,Report!$T:$T,$A44,Report!$C:$C,"&gt;="&amp;DATE(2026,8,1),Report!$C:$C,"&lt;"&amp;DATE(2026,9,1))</f>
        <v>0</v>
      </c>
      <c r="K44" s="33" t="n">
        <f aca="false">SUMIFS(Report!$U:$U,Report!$T:$T,$A44,Report!$C:$C,"&gt;="&amp;DATE(2026,9,1),Report!$C:$C,"&lt;"&amp;DATE(2026,10,1))</f>
        <v>0</v>
      </c>
      <c r="L44" s="33" t="n">
        <f aca="false">SUMIFS(Report!$U:$U,Report!$T:$T,$A44,Report!$C:$C,"&gt;="&amp;DATE(2026,10,1),Report!$C:$C,"&lt;"&amp;DATE(2026,11,1))</f>
        <v>0</v>
      </c>
      <c r="M44" s="33" t="n">
        <f aca="false">SUMIFS(Report!$U:$U,Report!$T:$T,$A44,Report!$C:$C,"&gt;="&amp;DATE(2026,11,1),Report!$C:$C,"&lt;"&amp;DATE(2026,12,1))</f>
        <v>0</v>
      </c>
      <c r="N44" s="33" t="n">
        <f aca="false">SUMIFS(Report!$U:$U,Report!$T:$T,$A44,Report!$C:$C,"&gt;="&amp;DATE(2026,12,1),Report!$C:$C,"&lt;"&amp;DATE(2027,1,1))</f>
        <v>0</v>
      </c>
      <c r="O44" s="33" t="n">
        <f aca="false">SUMIFS(Report!$U:$U,Report!$T:$T,$A44,Report!$C:$C,"&gt;="&amp;DATE(2027,1,1),Report!$C:$C,"&lt;"&amp;DATE(2027,2,1))</f>
        <v>0</v>
      </c>
      <c r="P44" s="33" t="n">
        <f aca="false">SUMIFS(Report!$U:$U,Report!$T:$T,$A44,Report!$C:$C,"&gt;="&amp;DATE(2027,2,1),Report!$C:$C,"&lt;"&amp;DATE(2027,3,1))</f>
        <v>0</v>
      </c>
      <c r="Q44" s="33" t="n">
        <f aca="false">SUMIFS(Report!$U:$U,Report!$T:$T,$A44,Report!$C:$C,"&gt;="&amp;DATE(2027,3,1),Report!$C:$C,"&lt;"&amp;DATE(2027,4,1))</f>
        <v>0</v>
      </c>
      <c r="R44" s="33" t="n">
        <f aca="false">SUMIFS(Report!$U:$U,Report!$T:$T,$A44,Report!$C:$C,"&gt;="&amp;DATE(2027,4,1),Report!$C:$C,"&lt;"&amp;DATE(2027,5,1))</f>
        <v>0</v>
      </c>
      <c r="S44" s="33" t="n">
        <f aca="false">SUMIFS(Report!$U:$U,Report!$T:$T,$A44,Report!$C:$C,"&gt;="&amp;DATE(2027,5,1),Report!$C:$C,"&lt;"&amp;DATE(2027,6,1))</f>
        <v>0</v>
      </c>
      <c r="T44" s="33" t="n">
        <f aca="false">SUMIFS(Report!$U:$U,Report!$T:$T,$A44,Report!$C:$C,"&gt;="&amp;DATE(2027,6,1),Report!$C:$C,"&lt;"&amp;DATE(2027,7,1))</f>
        <v>0</v>
      </c>
      <c r="U44" s="33" t="n">
        <f aca="false">SUMIFS(Report!$U:$U,Report!$T:$T,$A44,Report!$C:$C,"&gt;="&amp;DATE(2027,7,1),Report!$C:$C,"&lt;"&amp;DATE(2027,8,1))</f>
        <v>0</v>
      </c>
      <c r="V44" s="33" t="n">
        <f aca="false">SUMIFS(Report!$U:$U,Report!$T:$T,$A44,Report!$C:$C,"&gt;="&amp;DATE(2027,8,1),Report!$C:$C,"&lt;"&amp;DATE(2027,9,1))</f>
        <v>0</v>
      </c>
      <c r="W44" s="33" t="n">
        <f aca="false">SUMIFS(Report!$U:$U,Report!$T:$T,$A44,Report!$C:$C,"&gt;="&amp;DATE(2027,9,1),Report!$C:$C,"&lt;"&amp;DATE(2027,10,1))</f>
        <v>0</v>
      </c>
      <c r="X44" s="33" t="n">
        <f aca="false">SUMIFS(Report!$U:$U,Report!$T:$T,$A44,Report!$C:$C,"&gt;="&amp;DATE(2027,10,1),Report!$C:$C,"&lt;"&amp;DATE(2027,11,1))</f>
        <v>0</v>
      </c>
      <c r="Y44" s="33" t="n">
        <f aca="false">SUMIFS(Report!$U:$U,Report!$T:$T,$A44,Report!$C:$C,"&gt;="&amp;DATE(2027,11,1),Report!$C:$C,"&lt;"&amp;DATE(2027,12,1))</f>
        <v>0</v>
      </c>
      <c r="Z44" s="33" t="n">
        <f aca="false">SUMIFS(Report!$U:$U,Report!$T:$T,$A44,Report!$C:$C,"&gt;="&amp;DATE(2027,12,1),Report!$C:$C,"&lt;"&amp;DATE(2028,1,1))</f>
        <v>0</v>
      </c>
      <c r="AA44" s="33" t="n">
        <f aca="false">SUM(C44:Z44)</f>
        <v>2600</v>
      </c>
    </row>
    <row r="45" customFormat="false" ht="12.75" hidden="false" customHeight="true" outlineLevel="0" collapsed="false">
      <c r="A45" s="1" t="s">
        <v>58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698.69</v>
      </c>
      <c r="L45" s="16" t="n">
        <f aca="false">SUMIFS(Report!$U:$U,Report!$T:$T,$A45,Report!$C:$C,"&gt;="&amp;DATE(2026,10,1),Report!$C:$C,"&lt;"&amp;DATE(2026,11,1))</f>
        <v>446.17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28060.81</v>
      </c>
    </row>
    <row r="46" customFormat="false" ht="12.75" hidden="false" customHeight="true" outlineLevel="0" collapsed="false">
      <c r="A46" s="1" t="s">
        <v>1086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456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497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138.3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712.06</v>
      </c>
    </row>
    <row r="49" customFormat="false" ht="12.75" hidden="false" customHeight="true" outlineLevel="0" collapsed="false">
      <c r="A49" s="1" t="s">
        <v>248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253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16841.34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13908.03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63953.16</v>
      </c>
    </row>
    <row r="51" customFormat="false" ht="13.5" hidden="false" customHeight="true" outlineLevel="0" collapsed="false">
      <c r="A51" s="1" t="s">
        <v>513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1638.57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6658.54</v>
      </c>
    </row>
    <row r="52" customFormat="false" ht="13.5" hidden="false" customHeight="true" outlineLevel="0" collapsed="false">
      <c r="A52" s="32" t="s">
        <v>121</v>
      </c>
      <c r="B52" s="32" t="str">
        <f aca="false">IFERROR(INDEX('Resumo Grupos'!$AC$3:$AC$200,MATCH($A52,'Resumo Grupos'!$AB$3:$AB$200,0)),"n/d")</f>
        <v>Despesa</v>
      </c>
      <c r="C52" s="28" t="n">
        <f aca="false">SUMIFS(Report!$U:$U,Report!$T:$T,$A52,Report!$C:$C,"&gt;="&amp;DATE(2026,1,1),Report!$C:$C,"&lt;"&amp;DATE(2026,2,1))</f>
        <v>0</v>
      </c>
      <c r="D52" s="28" t="n">
        <f aca="false">SUMIFS(Report!$U:$U,Report!$T:$T,$A52,Report!$C:$C,"&gt;="&amp;DATE(2026,2,1),Report!$C:$C,"&lt;"&amp;DATE(2026,3,1))</f>
        <v>0</v>
      </c>
      <c r="E52" s="28" t="n">
        <f aca="false">SUMIFS(Report!$U:$U,Report!$T:$T,$A52,Report!$C:$C,"&gt;="&amp;DATE(2026,3,1),Report!$C:$C,"&lt;"&amp;DATE(2026,4,1))</f>
        <v>0</v>
      </c>
      <c r="F52" s="28" t="n">
        <f aca="false">SUMIFS(Report!$U:$U,Report!$T:$T,$A52,Report!$C:$C,"&gt;="&amp;DATE(2026,4,1),Report!$C:$C,"&lt;"&amp;DATE(2026,5,1))</f>
        <v>0</v>
      </c>
      <c r="G52" s="28" t="n">
        <f aca="false">SUMIFS(Report!$U:$U,Report!$T:$T,$A52,Report!$C:$C,"&gt;="&amp;DATE(2026,5,1),Report!$C:$C,"&lt;"&amp;DATE(2026,6,1))</f>
        <v>0</v>
      </c>
      <c r="H52" s="28" t="n">
        <f aca="false">SUMIFS(Report!$U:$U,Report!$T:$T,$A52,Report!$C:$C,"&gt;="&amp;DATE(2026,6,1),Report!$C:$C,"&lt;"&amp;DATE(2026,7,1))</f>
        <v>1071.45</v>
      </c>
      <c r="I52" s="28" t="n">
        <f aca="false">SUMIFS(Report!$U:$U,Report!$T:$T,$A52,Report!$C:$C,"&gt;="&amp;DATE(2026,7,1),Report!$C:$C,"&lt;"&amp;DATE(2026,8,1))</f>
        <v>1071.45</v>
      </c>
      <c r="J52" s="28" t="n">
        <f aca="false">SUMIFS(Report!$U:$U,Report!$T:$T,$A52,Report!$C:$C,"&gt;="&amp;DATE(2026,8,1),Report!$C:$C,"&lt;"&amp;DATE(2026,9,1))</f>
        <v>0</v>
      </c>
      <c r="K52" s="28" t="n">
        <f aca="false">SUMIFS(Report!$U:$U,Report!$T:$T,$A52,Report!$C:$C,"&gt;="&amp;DATE(2026,9,1),Report!$C:$C,"&lt;"&amp;DATE(2026,10,1))</f>
        <v>0</v>
      </c>
      <c r="L52" s="28" t="n">
        <f aca="false">SUMIFS(Report!$U:$U,Report!$T:$T,$A52,Report!$C:$C,"&gt;="&amp;DATE(2026,10,1),Report!$C:$C,"&lt;"&amp;DATE(2026,11,1))</f>
        <v>0</v>
      </c>
      <c r="M52" s="28" t="n">
        <f aca="false">SUMIFS(Report!$U:$U,Report!$T:$T,$A52,Report!$C:$C,"&gt;="&amp;DATE(2026,11,1),Report!$C:$C,"&lt;"&amp;DATE(2026,12,1))</f>
        <v>0</v>
      </c>
      <c r="N52" s="28" t="n">
        <f aca="false">SUMIFS(Report!$U:$U,Report!$T:$T,$A52,Report!$C:$C,"&gt;="&amp;DATE(2026,12,1),Report!$C:$C,"&lt;"&amp;DATE(2027,1,1))</f>
        <v>0</v>
      </c>
      <c r="O52" s="28" t="n">
        <f aca="false">SUMIFS(Report!$U:$U,Report!$T:$T,$A52,Report!$C:$C,"&gt;="&amp;DATE(2027,1,1),Report!$C:$C,"&lt;"&amp;DATE(2027,2,1))</f>
        <v>0</v>
      </c>
      <c r="P52" s="28" t="n">
        <f aca="false">SUMIFS(Report!$U:$U,Report!$T:$T,$A52,Report!$C:$C,"&gt;="&amp;DATE(2027,2,1),Report!$C:$C,"&lt;"&amp;DATE(2027,3,1))</f>
        <v>0</v>
      </c>
      <c r="Q52" s="28" t="n">
        <f aca="false">SUMIFS(Report!$U:$U,Report!$T:$T,$A52,Report!$C:$C,"&gt;="&amp;DATE(2027,3,1),Report!$C:$C,"&lt;"&amp;DATE(2027,4,1))</f>
        <v>0</v>
      </c>
      <c r="R52" s="28" t="n">
        <f aca="false">SUMIFS(Report!$U:$U,Report!$T:$T,$A52,Report!$C:$C,"&gt;="&amp;DATE(2027,4,1),Report!$C:$C,"&lt;"&amp;DATE(2027,5,1))</f>
        <v>0</v>
      </c>
      <c r="S52" s="28" t="n">
        <f aca="false">SUMIFS(Report!$U:$U,Report!$T:$T,$A52,Report!$C:$C,"&gt;="&amp;DATE(2027,5,1),Report!$C:$C,"&lt;"&amp;DATE(2027,6,1))</f>
        <v>0</v>
      </c>
      <c r="T52" s="28" t="n">
        <f aca="false">SUMIFS(Report!$U:$U,Report!$T:$T,$A52,Report!$C:$C,"&gt;="&amp;DATE(2027,6,1),Report!$C:$C,"&lt;"&amp;DATE(2027,7,1))</f>
        <v>0</v>
      </c>
      <c r="U52" s="28" t="n">
        <f aca="false">SUMIFS(Report!$U:$U,Report!$T:$T,$A52,Report!$C:$C,"&gt;="&amp;DATE(2027,7,1),Report!$C:$C,"&lt;"&amp;DATE(2027,8,1))</f>
        <v>0</v>
      </c>
      <c r="V52" s="28" t="n">
        <f aca="false">SUMIFS(Report!$U:$U,Report!$T:$T,$A52,Report!$C:$C,"&gt;="&amp;DATE(2027,8,1),Report!$C:$C,"&lt;"&amp;DATE(2027,9,1))</f>
        <v>0</v>
      </c>
      <c r="W52" s="28" t="n">
        <f aca="false">SUMIFS(Report!$U:$U,Report!$T:$T,$A52,Report!$C:$C,"&gt;="&amp;DATE(2027,9,1),Report!$C:$C,"&lt;"&amp;DATE(2027,10,1))</f>
        <v>0</v>
      </c>
      <c r="X52" s="28" t="n">
        <f aca="false">SUMIFS(Report!$U:$U,Report!$T:$T,$A52,Report!$C:$C,"&gt;="&amp;DATE(2027,10,1),Report!$C:$C,"&lt;"&amp;DATE(2027,11,1))</f>
        <v>0</v>
      </c>
      <c r="Y52" s="28" t="n">
        <f aca="false">SUMIFS(Report!$U:$U,Report!$T:$T,$A52,Report!$C:$C,"&gt;="&amp;DATE(2027,11,1),Report!$C:$C,"&lt;"&amp;DATE(2027,12,1))</f>
        <v>0</v>
      </c>
      <c r="Z52" s="28" t="n">
        <f aca="false">SUMIFS(Report!$U:$U,Report!$T:$T,$A52,Report!$C:$C,"&gt;="&amp;DATE(2027,12,1),Report!$C:$C,"&lt;"&amp;DATE(2028,1,1))</f>
        <v>0</v>
      </c>
      <c r="AA52" s="28" t="n">
        <f aca="false">SUM(C52:Z52)</f>
        <v>2142.9</v>
      </c>
    </row>
    <row r="53" customFormat="false" ht="12.75" hidden="false" customHeight="true" outlineLevel="0" collapsed="false">
      <c r="A53" s="1" t="s">
        <v>1220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113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890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3250</v>
      </c>
    </row>
    <row r="55" customFormat="false" ht="12.75" hidden="false" customHeight="true" outlineLevel="0" collapsed="false">
      <c r="A55" s="1" t="s">
        <v>1805</v>
      </c>
      <c r="C55" s="16" t="n">
        <f aca="false">SUM(C2:C54)</f>
        <v>0</v>
      </c>
      <c r="D55" s="16" t="n">
        <f aca="false">SUM(D2:D54)</f>
        <v>0</v>
      </c>
      <c r="E55" s="16" t="n">
        <f aca="false">SUM(E2:E54)</f>
        <v>0</v>
      </c>
      <c r="F55" s="16" t="n">
        <f aca="false">SUM(F2:F54)</f>
        <v>0</v>
      </c>
      <c r="G55" s="16" t="n">
        <f aca="false">SUM(G2:G54)</f>
        <v>0</v>
      </c>
      <c r="H55" s="16" t="n">
        <f aca="false">SUM(H2:H54)</f>
        <v>465554.47</v>
      </c>
      <c r="I55" s="16" t="n">
        <f aca="false">SUM(I2:I54)</f>
        <v>451569.7</v>
      </c>
      <c r="J55" s="16" t="n">
        <f aca="false">SUM(J2:J54)</f>
        <v>371582.73</v>
      </c>
      <c r="K55" s="16" t="n">
        <f aca="false">SUM(K2:K54)</f>
        <v>313777.74</v>
      </c>
      <c r="L55" s="16" t="n">
        <f aca="false">SUM(L2:L54)</f>
        <v>42169.04</v>
      </c>
      <c r="M55" s="16" t="n">
        <f aca="false">SUM(M2:M54)</f>
        <v>16469.45</v>
      </c>
      <c r="N55" s="16" t="n">
        <f aca="false">SUM(N2:N54)</f>
        <v>14250.31</v>
      </c>
      <c r="O55" s="16" t="n">
        <f aca="false">SUM(O2:O54)</f>
        <v>0</v>
      </c>
      <c r="P55" s="16" t="n">
        <f aca="false">SUM(P2:P54)</f>
        <v>0</v>
      </c>
      <c r="Q55" s="16" t="n">
        <f aca="false">SUM(Q2:Q54)</f>
        <v>0</v>
      </c>
      <c r="R55" s="16" t="n">
        <f aca="false">SUM(R2:R54)</f>
        <v>0</v>
      </c>
      <c r="S55" s="16" t="n">
        <f aca="false">SUM(S2:S54)</f>
        <v>0</v>
      </c>
      <c r="T55" s="16" t="n">
        <f aca="false">SUM(T2:T54)</f>
        <v>0</v>
      </c>
      <c r="U55" s="16" t="n">
        <f aca="false">SUM(U2:U54)</f>
        <v>0</v>
      </c>
      <c r="V55" s="16" t="n">
        <f aca="false">SUM(V2:V54)</f>
        <v>0</v>
      </c>
      <c r="W55" s="16" t="n">
        <f aca="false">SUM(W2:W54)</f>
        <v>0</v>
      </c>
      <c r="X55" s="16" t="n">
        <f aca="false">SUM(X2:X54)</f>
        <v>0</v>
      </c>
      <c r="Y55" s="16" t="n">
        <f aca="false">SUM(Y2:Y54)</f>
        <v>0</v>
      </c>
      <c r="Z55" s="16" t="n">
        <f aca="false">SUM(Z2:Z54)</f>
        <v>0</v>
      </c>
      <c r="AA55" s="16" t="n">
        <f aca="false">SUM(C55:Z55)</f>
        <v>1675373.44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4" t="s">
        <v>1825</v>
      </c>
      <c r="B1" s="35" t="n">
        <f aca="false">SUMIFS(Report!$U:$U,Report!$T:$T,"&lt;&gt;"&amp;"MERCADORIAS P/REVENDA",Report!$AA:$AA,"SIM",Report!$C:$C,"&gt;="&amp;DATE(2026,1,1),Report!$C:$C,"&lt;="&amp;DATE(2027,12,31))</f>
        <v>543420.67</v>
      </c>
      <c r="C1" s="35" t="n">
        <f aca="false">SUMIFS(Report!$U:$U,Report!$T:$T,"MERCADORIAS P/REVENDA",Report!$AA:$AA,"SIM",Report!$C:$C,"&gt;="&amp;DATE(2026,1,1),Report!$C:$C,"&lt;="&amp;DATE(2027,12,31))</f>
        <v>1131952.77</v>
      </c>
      <c r="D1" s="36" t="s">
        <v>1826</v>
      </c>
      <c r="E1" s="35" t="n">
        <f aca="false">SUMIFS(Report!$U:$U,Report!$AA:$AA,"NAO",Report!$C:$C,"&gt;="&amp;DATE(2026,1,1),Report!$C:$C,"&lt;="&amp;DATE(2027,12,31))</f>
        <v>0</v>
      </c>
      <c r="F1" s="35" t="n">
        <f aca="false">B1+C1</f>
        <v>1675373.44</v>
      </c>
      <c r="H1" s="1"/>
      <c r="I1" s="16"/>
    </row>
    <row r="2" customFormat="false" ht="12.75" hidden="false" customHeight="true" outlineLevel="0" collapsed="false">
      <c r="A2" s="22" t="s">
        <v>1827</v>
      </c>
      <c r="B2" s="24" t="s">
        <v>1778</v>
      </c>
      <c r="C2" s="24" t="s">
        <v>1779</v>
      </c>
      <c r="D2" s="36" t="s">
        <v>1828</v>
      </c>
      <c r="E2" s="35" t="n">
        <f aca="false">F1+E1</f>
        <v>1675373.44</v>
      </c>
      <c r="F2" s="24" t="s">
        <v>1829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7" t="n">
        <v>46025</v>
      </c>
      <c r="B5" s="38" t="n">
        <f aca="false">SUMIFS(Report!$U:$U,Report!$T:$T,"&lt;&gt;"&amp;"MERCADORIAS P/REVENDA",Report!$AA:$AA,"SIM",Report!$C:$C,A5)</f>
        <v>0</v>
      </c>
      <c r="C5" s="38" t="n">
        <f aca="false">SUMIFS(Report!$U:$U,Report!$T:$T,"MERCADORIAS P/REVENDA",Report!$AA:$AA,"SIM",Report!$C:$C,A5)</f>
        <v>0</v>
      </c>
      <c r="D5" s="39"/>
      <c r="E5" s="39"/>
      <c r="F5" s="38" t="n">
        <f aca="false">B5+C5</f>
        <v>0</v>
      </c>
    </row>
    <row r="6" customFormat="false" ht="12.75" hidden="false" customHeight="true" outlineLevel="0" collapsed="false">
      <c r="A6" s="37" t="n">
        <v>46026</v>
      </c>
      <c r="B6" s="38" t="n">
        <f aca="false">SUMIFS(Report!$U:$U,Report!$T:$T,"&lt;&gt;"&amp;"MERCADORIAS P/REVENDA",Report!$AA:$AA,"SIM",Report!$C:$C,A6)</f>
        <v>0</v>
      </c>
      <c r="C6" s="38" t="n">
        <f aca="false">SUMIFS(Report!$U:$U,Report!$T:$T,"MERCADORIAS P/REVENDA",Report!$AA:$AA,"SIM",Report!$C:$C,A6)</f>
        <v>0</v>
      </c>
      <c r="D6" s="39"/>
      <c r="E6" s="39"/>
      <c r="F6" s="38" t="n">
        <f aca="false">B6+C6</f>
        <v>0</v>
      </c>
    </row>
    <row r="7" customFormat="false" ht="12.75" hidden="false" customHeight="true" outlineLevel="0" collapsed="false">
      <c r="A7" s="37" t="n">
        <v>46027</v>
      </c>
      <c r="B7" s="38" t="n">
        <f aca="false">SUMIFS(Report!$U:$U,Report!$T:$T,"&lt;&gt;"&amp;"MERCADORIAS P/REVENDA",Report!$AA:$AA,"SIM",Report!$C:$C,A7)</f>
        <v>0</v>
      </c>
      <c r="C7" s="38" t="n">
        <f aca="false">SUMIFS(Report!$U:$U,Report!$T:$T,"MERCADORIAS P/REVENDA",Report!$AA:$AA,"SIM",Report!$C:$C,A7)</f>
        <v>0</v>
      </c>
      <c r="D7" s="39"/>
      <c r="E7" s="39"/>
      <c r="F7" s="38" t="n">
        <f aca="false">B7+C7</f>
        <v>0</v>
      </c>
    </row>
    <row r="8" customFormat="false" ht="12.75" hidden="false" customHeight="true" outlineLevel="0" collapsed="false">
      <c r="A8" s="40" t="str">
        <f aca="false">"Subtotal Semana "&amp;TEXT(A3,"dd/mm/yyyy")&amp;" a "&amp;TEXT(A7,"dd/mm/yyyy")</f>
        <v>Subtotal Semana 01/01/2026 a 05/01/2026</v>
      </c>
      <c r="B8" s="28" t="n">
        <f aca="false">SUM(B3:B7)</f>
        <v>0</v>
      </c>
      <c r="C8" s="28" t="n">
        <f aca="false">SUM(C3:C7)</f>
        <v>0</v>
      </c>
      <c r="D8" s="32"/>
      <c r="E8" s="32"/>
      <c r="F8" s="28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7" t="n">
        <v>46032</v>
      </c>
      <c r="B13" s="38" t="n">
        <f aca="false">SUMIFS(Report!$U:$U,Report!$T:$T,"&lt;&gt;"&amp;"MERCADORIAS P/REVENDA",Report!$AA:$AA,"SIM",Report!$C:$C,A13)</f>
        <v>0</v>
      </c>
      <c r="C13" s="38" t="n">
        <f aca="false">SUMIFS(Report!$U:$U,Report!$T:$T,"MERCADORIAS P/REVENDA",Report!$AA:$AA,"SIM",Report!$C:$C,A13)</f>
        <v>0</v>
      </c>
      <c r="D13" s="39"/>
      <c r="E13" s="39"/>
      <c r="F13" s="38" t="n">
        <f aca="false">B13+C13</f>
        <v>0</v>
      </c>
    </row>
    <row r="14" customFormat="false" ht="12.75" hidden="false" customHeight="true" outlineLevel="0" collapsed="false">
      <c r="A14" s="37" t="n">
        <v>46033</v>
      </c>
      <c r="B14" s="38" t="n">
        <f aca="false">SUMIFS(Report!$U:$U,Report!$T:$T,"&lt;&gt;"&amp;"MERCADORIAS P/REVENDA",Report!$AA:$AA,"SIM",Report!$C:$C,A14)</f>
        <v>0</v>
      </c>
      <c r="C14" s="38" t="n">
        <f aca="false">SUMIFS(Report!$U:$U,Report!$T:$T,"MERCADORIAS P/REVENDA",Report!$AA:$AA,"SIM",Report!$C:$C,A14)</f>
        <v>0</v>
      </c>
      <c r="D14" s="39"/>
      <c r="E14" s="39"/>
      <c r="F14" s="38" t="n">
        <f aca="false">B14+C14</f>
        <v>0</v>
      </c>
    </row>
    <row r="15" customFormat="false" ht="12.75" hidden="false" customHeight="true" outlineLevel="0" collapsed="false">
      <c r="A15" s="37" t="n">
        <v>46034</v>
      </c>
      <c r="B15" s="38" t="n">
        <f aca="false">SUMIFS(Report!$U:$U,Report!$T:$T,"&lt;&gt;"&amp;"MERCADORIAS P/REVENDA",Report!$AA:$AA,"SIM",Report!$C:$C,A15)</f>
        <v>0</v>
      </c>
      <c r="C15" s="38" t="n">
        <f aca="false">SUMIFS(Report!$U:$U,Report!$T:$T,"MERCADORIAS P/REVENDA",Report!$AA:$AA,"SIM",Report!$C:$C,A15)</f>
        <v>0</v>
      </c>
      <c r="D15" s="39"/>
      <c r="E15" s="39"/>
      <c r="F15" s="38" t="n">
        <f aca="false">B15+C15</f>
        <v>0</v>
      </c>
    </row>
    <row r="16" customFormat="false" ht="12.75" hidden="false" customHeight="true" outlineLevel="0" collapsed="false">
      <c r="A16" s="40" t="str">
        <f aca="false">"Subtotal Semana "&amp;TEXT(A9,"dd/mm/yyyy")&amp;" a "&amp;TEXT(A15,"dd/mm/yyyy")</f>
        <v>Subtotal Semana 06/01/2026 a 12/01/2026</v>
      </c>
      <c r="B16" s="28" t="n">
        <f aca="false">SUM(B9:B15)</f>
        <v>0</v>
      </c>
      <c r="C16" s="28" t="n">
        <f aca="false">SUM(C9:C15)</f>
        <v>0</v>
      </c>
      <c r="D16" s="32"/>
      <c r="E16" s="32"/>
      <c r="F16" s="28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7" t="n">
        <v>46039</v>
      </c>
      <c r="B21" s="38" t="n">
        <f aca="false">SUMIFS(Report!$U:$U,Report!$T:$T,"&lt;&gt;"&amp;"MERCADORIAS P/REVENDA",Report!$AA:$AA,"SIM",Report!$C:$C,A21)</f>
        <v>0</v>
      </c>
      <c r="C21" s="38" t="n">
        <f aca="false">SUMIFS(Report!$U:$U,Report!$T:$T,"MERCADORIAS P/REVENDA",Report!$AA:$AA,"SIM",Report!$C:$C,A21)</f>
        <v>0</v>
      </c>
      <c r="D21" s="39"/>
      <c r="E21" s="39"/>
      <c r="F21" s="38" t="n">
        <f aca="false">B21+C21</f>
        <v>0</v>
      </c>
    </row>
    <row r="22" customFormat="false" ht="12.75" hidden="false" customHeight="true" outlineLevel="0" collapsed="false">
      <c r="A22" s="37" t="n">
        <v>46040</v>
      </c>
      <c r="B22" s="38" t="n">
        <f aca="false">SUMIFS(Report!$U:$U,Report!$T:$T,"&lt;&gt;"&amp;"MERCADORIAS P/REVENDA",Report!$AA:$AA,"SIM",Report!$C:$C,A22)</f>
        <v>0</v>
      </c>
      <c r="C22" s="38" t="n">
        <f aca="false">SUMIFS(Report!$U:$U,Report!$T:$T,"MERCADORIAS P/REVENDA",Report!$AA:$AA,"SIM",Report!$C:$C,A22)</f>
        <v>0</v>
      </c>
      <c r="D22" s="39"/>
      <c r="E22" s="39"/>
      <c r="F22" s="38" t="n">
        <f aca="false">B22+C22</f>
        <v>0</v>
      </c>
    </row>
    <row r="23" customFormat="false" ht="12.75" hidden="false" customHeight="true" outlineLevel="0" collapsed="false">
      <c r="A23" s="37" t="n">
        <v>46041</v>
      </c>
      <c r="B23" s="38" t="n">
        <f aca="false">SUMIFS(Report!$U:$U,Report!$T:$T,"&lt;&gt;"&amp;"MERCADORIAS P/REVENDA",Report!$AA:$AA,"SIM",Report!$C:$C,A23)</f>
        <v>0</v>
      </c>
      <c r="C23" s="38" t="n">
        <f aca="false">SUMIFS(Report!$U:$U,Report!$T:$T,"MERCADORIAS P/REVENDA",Report!$AA:$AA,"SIM",Report!$C:$C,A23)</f>
        <v>0</v>
      </c>
      <c r="D23" s="39"/>
      <c r="E23" s="39"/>
      <c r="F23" s="38" t="n">
        <f aca="false">B23+C23</f>
        <v>0</v>
      </c>
    </row>
    <row r="24" customFormat="false" ht="12.75" hidden="false" customHeight="true" outlineLevel="0" collapsed="false">
      <c r="A24" s="40" t="str">
        <f aca="false">"Subtotal Semana "&amp;TEXT(A17,"dd/mm/yyyy")&amp;" a "&amp;TEXT(A23,"dd/mm/yyyy")</f>
        <v>Subtotal Semana 13/01/2026 a 19/01/2026</v>
      </c>
      <c r="B24" s="28" t="n">
        <f aca="false">SUM(B17:B23)</f>
        <v>0</v>
      </c>
      <c r="C24" s="28" t="n">
        <f aca="false">SUM(C17:C23)</f>
        <v>0</v>
      </c>
      <c r="D24" s="32"/>
      <c r="E24" s="32"/>
      <c r="F24" s="28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7" t="n">
        <v>46046</v>
      </c>
      <c r="B29" s="38" t="n">
        <f aca="false">SUMIFS(Report!$U:$U,Report!$T:$T,"&lt;&gt;"&amp;"MERCADORIAS P/REVENDA",Report!$AA:$AA,"SIM",Report!$C:$C,A29)</f>
        <v>0</v>
      </c>
      <c r="C29" s="38" t="n">
        <f aca="false">SUMIFS(Report!$U:$U,Report!$T:$T,"MERCADORIAS P/REVENDA",Report!$AA:$AA,"SIM",Report!$C:$C,A29)</f>
        <v>0</v>
      </c>
      <c r="D29" s="39"/>
      <c r="E29" s="39"/>
      <c r="F29" s="38" t="n">
        <f aca="false">B29+C29</f>
        <v>0</v>
      </c>
    </row>
    <row r="30" customFormat="false" ht="12.75" hidden="false" customHeight="true" outlineLevel="0" collapsed="false">
      <c r="A30" s="37" t="n">
        <v>46047</v>
      </c>
      <c r="B30" s="38" t="n">
        <f aca="false">SUMIFS(Report!$U:$U,Report!$T:$T,"&lt;&gt;"&amp;"MERCADORIAS P/REVENDA",Report!$AA:$AA,"SIM",Report!$C:$C,A30)</f>
        <v>0</v>
      </c>
      <c r="C30" s="38" t="n">
        <f aca="false">SUMIFS(Report!$U:$U,Report!$T:$T,"MERCADORIAS P/REVENDA",Report!$AA:$AA,"SIM",Report!$C:$C,A30)</f>
        <v>0</v>
      </c>
      <c r="D30" s="39"/>
      <c r="E30" s="39"/>
      <c r="F30" s="38" t="n">
        <f aca="false">B30+C30</f>
        <v>0</v>
      </c>
    </row>
    <row r="31" customFormat="false" ht="12.75" hidden="false" customHeight="true" outlineLevel="0" collapsed="false">
      <c r="A31" s="37" t="n">
        <v>46048</v>
      </c>
      <c r="B31" s="38" t="n">
        <f aca="false">SUMIFS(Report!$U:$U,Report!$T:$T,"&lt;&gt;"&amp;"MERCADORIAS P/REVENDA",Report!$AA:$AA,"SIM",Report!$C:$C,A31)</f>
        <v>0</v>
      </c>
      <c r="C31" s="38" t="n">
        <f aca="false">SUMIFS(Report!$U:$U,Report!$T:$T,"MERCADORIAS P/REVENDA",Report!$AA:$AA,"SIM",Report!$C:$C,A31)</f>
        <v>0</v>
      </c>
      <c r="D31" s="39"/>
      <c r="E31" s="39"/>
      <c r="F31" s="38" t="n">
        <f aca="false">B31+C31</f>
        <v>0</v>
      </c>
    </row>
    <row r="32" customFormat="false" ht="12.75" hidden="false" customHeight="true" outlineLevel="0" collapsed="false">
      <c r="A32" s="40" t="str">
        <f aca="false">"Subtotal Semana "&amp;TEXT(A25,"dd/mm/yyyy")&amp;" a "&amp;TEXT(A31,"dd/mm/yyyy")</f>
        <v>Subtotal Semana 20/01/2026 a 26/01/2026</v>
      </c>
      <c r="B32" s="28" t="n">
        <f aca="false">SUM(B25:B31)</f>
        <v>0</v>
      </c>
      <c r="C32" s="28" t="n">
        <f aca="false">SUM(C25:C31)</f>
        <v>0</v>
      </c>
      <c r="D32" s="32"/>
      <c r="E32" s="32"/>
      <c r="F32" s="28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7" t="n">
        <v>46053</v>
      </c>
      <c r="B37" s="38" t="n">
        <f aca="false">SUMIFS(Report!$U:$U,Report!$T:$T,"&lt;&gt;"&amp;"MERCADORIAS P/REVENDA",Report!$AA:$AA,"SIM",Report!$C:$C,A37)</f>
        <v>0</v>
      </c>
      <c r="C37" s="38" t="n">
        <f aca="false">SUMIFS(Report!$U:$U,Report!$T:$T,"MERCADORIAS P/REVENDA",Report!$AA:$AA,"SIM",Report!$C:$C,A37)</f>
        <v>0</v>
      </c>
      <c r="D37" s="39"/>
      <c r="E37" s="39"/>
      <c r="F37" s="38" t="n">
        <f aca="false">B37+C37</f>
        <v>0</v>
      </c>
    </row>
    <row r="38" customFormat="false" ht="12.75" hidden="false" customHeight="true" outlineLevel="0" collapsed="false">
      <c r="A38" s="37" t="n">
        <v>46054</v>
      </c>
      <c r="B38" s="38" t="n">
        <f aca="false">SUMIFS(Report!$U:$U,Report!$T:$T,"&lt;&gt;"&amp;"MERCADORIAS P/REVENDA",Report!$AA:$AA,"SIM",Report!$C:$C,A38)</f>
        <v>0</v>
      </c>
      <c r="C38" s="38" t="n">
        <f aca="false">SUMIFS(Report!$U:$U,Report!$T:$T,"MERCADORIAS P/REVENDA",Report!$AA:$AA,"SIM",Report!$C:$C,A38)</f>
        <v>0</v>
      </c>
      <c r="D38" s="39"/>
      <c r="E38" s="39"/>
      <c r="F38" s="38" t="n">
        <f aca="false">B38+C38</f>
        <v>0</v>
      </c>
    </row>
    <row r="39" customFormat="false" ht="12.75" hidden="false" customHeight="true" outlineLevel="0" collapsed="false">
      <c r="A39" s="37" t="n">
        <v>46055</v>
      </c>
      <c r="B39" s="38" t="n">
        <f aca="false">SUMIFS(Report!$U:$U,Report!$T:$T,"&lt;&gt;"&amp;"MERCADORIAS P/REVENDA",Report!$AA:$AA,"SIM",Report!$C:$C,A39)</f>
        <v>0</v>
      </c>
      <c r="C39" s="38" t="n">
        <f aca="false">SUMIFS(Report!$U:$U,Report!$T:$T,"MERCADORIAS P/REVENDA",Report!$AA:$AA,"SIM",Report!$C:$C,A39)</f>
        <v>0</v>
      </c>
      <c r="D39" s="39"/>
      <c r="E39" s="39"/>
      <c r="F39" s="38" t="n">
        <f aca="false">B39+C39</f>
        <v>0</v>
      </c>
    </row>
    <row r="40" customFormat="false" ht="12.75" hidden="false" customHeight="true" outlineLevel="0" collapsed="false">
      <c r="A40" s="40" t="str">
        <f aca="false">"Subtotal Semana "&amp;TEXT(A33,"dd/mm/yyyy")&amp;" a "&amp;TEXT(A39,"dd/mm/yyyy")</f>
        <v>Subtotal Semana 27/01/2026 a 02/02/2026</v>
      </c>
      <c r="B40" s="28" t="n">
        <f aca="false">SUM(B33:B39)</f>
        <v>0</v>
      </c>
      <c r="C40" s="28" t="n">
        <f aca="false">SUM(C33:C39)</f>
        <v>0</v>
      </c>
      <c r="D40" s="32"/>
      <c r="E40" s="32"/>
      <c r="F40" s="28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7" t="n">
        <v>46060</v>
      </c>
      <c r="B45" s="38" t="n">
        <f aca="false">SUMIFS(Report!$U:$U,Report!$T:$T,"&lt;&gt;"&amp;"MERCADORIAS P/REVENDA",Report!$AA:$AA,"SIM",Report!$C:$C,A45)</f>
        <v>0</v>
      </c>
      <c r="C45" s="38" t="n">
        <f aca="false">SUMIFS(Report!$U:$U,Report!$T:$T,"MERCADORIAS P/REVENDA",Report!$AA:$AA,"SIM",Report!$C:$C,A45)</f>
        <v>0</v>
      </c>
      <c r="D45" s="39"/>
      <c r="E45" s="39"/>
      <c r="F45" s="38" t="n">
        <f aca="false">B45+C45</f>
        <v>0</v>
      </c>
    </row>
    <row r="46" customFormat="false" ht="12.75" hidden="false" customHeight="true" outlineLevel="0" collapsed="false">
      <c r="A46" s="37" t="n">
        <v>46061</v>
      </c>
      <c r="B46" s="38" t="n">
        <f aca="false">SUMIFS(Report!$U:$U,Report!$T:$T,"&lt;&gt;"&amp;"MERCADORIAS P/REVENDA",Report!$AA:$AA,"SIM",Report!$C:$C,A46)</f>
        <v>0</v>
      </c>
      <c r="C46" s="38" t="n">
        <f aca="false">SUMIFS(Report!$U:$U,Report!$T:$T,"MERCADORIAS P/REVENDA",Report!$AA:$AA,"SIM",Report!$C:$C,A46)</f>
        <v>0</v>
      </c>
      <c r="D46" s="39"/>
      <c r="E46" s="39"/>
      <c r="F46" s="38" t="n">
        <f aca="false">B46+C46</f>
        <v>0</v>
      </c>
    </row>
    <row r="47" customFormat="false" ht="12.75" hidden="false" customHeight="true" outlineLevel="0" collapsed="false">
      <c r="A47" s="37" t="n">
        <v>46062</v>
      </c>
      <c r="B47" s="38" t="n">
        <f aca="false">SUMIFS(Report!$U:$U,Report!$T:$T,"&lt;&gt;"&amp;"MERCADORIAS P/REVENDA",Report!$AA:$AA,"SIM",Report!$C:$C,A47)</f>
        <v>0</v>
      </c>
      <c r="C47" s="38" t="n">
        <f aca="false">SUMIFS(Report!$U:$U,Report!$T:$T,"MERCADORIAS P/REVENDA",Report!$AA:$AA,"SIM",Report!$C:$C,A47)</f>
        <v>0</v>
      </c>
      <c r="D47" s="39"/>
      <c r="E47" s="39"/>
      <c r="F47" s="38" t="n">
        <f aca="false">B47+C47</f>
        <v>0</v>
      </c>
    </row>
    <row r="48" customFormat="false" ht="12.75" hidden="false" customHeight="true" outlineLevel="0" collapsed="false">
      <c r="A48" s="40" t="str">
        <f aca="false">"Subtotal Semana "&amp;TEXT(A41,"dd/mm/yyyy")&amp;" a "&amp;TEXT(A47,"dd/mm/yyyy")</f>
        <v>Subtotal Semana 03/02/2026 a 09/02/2026</v>
      </c>
      <c r="B48" s="28" t="n">
        <f aca="false">SUM(B41:B47)</f>
        <v>0</v>
      </c>
      <c r="C48" s="28" t="n">
        <f aca="false">SUM(C41:C47)</f>
        <v>0</v>
      </c>
      <c r="D48" s="32"/>
      <c r="E48" s="32"/>
      <c r="F48" s="28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7" t="n">
        <v>46067</v>
      </c>
      <c r="B53" s="38" t="n">
        <f aca="false">SUMIFS(Report!$U:$U,Report!$T:$T,"&lt;&gt;"&amp;"MERCADORIAS P/REVENDA",Report!$AA:$AA,"SIM",Report!$C:$C,A53)</f>
        <v>0</v>
      </c>
      <c r="C53" s="38" t="n">
        <f aca="false">SUMIFS(Report!$U:$U,Report!$T:$T,"MERCADORIAS P/REVENDA",Report!$AA:$AA,"SIM",Report!$C:$C,A53)</f>
        <v>0</v>
      </c>
      <c r="D53" s="39"/>
      <c r="E53" s="39"/>
      <c r="F53" s="38" t="n">
        <f aca="false">B53+C53</f>
        <v>0</v>
      </c>
    </row>
    <row r="54" customFormat="false" ht="12.75" hidden="false" customHeight="true" outlineLevel="0" collapsed="false">
      <c r="A54" s="37" t="n">
        <v>46068</v>
      </c>
      <c r="B54" s="38" t="n">
        <f aca="false">SUMIFS(Report!$U:$U,Report!$T:$T,"&lt;&gt;"&amp;"MERCADORIAS P/REVENDA",Report!$AA:$AA,"SIM",Report!$C:$C,A54)</f>
        <v>0</v>
      </c>
      <c r="C54" s="38" t="n">
        <f aca="false">SUMIFS(Report!$U:$U,Report!$T:$T,"MERCADORIAS P/REVENDA",Report!$AA:$AA,"SIM",Report!$C:$C,A54)</f>
        <v>0</v>
      </c>
      <c r="D54" s="39"/>
      <c r="E54" s="39"/>
      <c r="F54" s="38" t="n">
        <f aca="false">B54+C54</f>
        <v>0</v>
      </c>
    </row>
    <row r="55" customFormat="false" ht="12.75" hidden="false" customHeight="true" outlineLevel="0" collapsed="false">
      <c r="A55" s="37" t="n">
        <v>46069</v>
      </c>
      <c r="B55" s="38" t="n">
        <f aca="false">SUMIFS(Report!$U:$U,Report!$T:$T,"&lt;&gt;"&amp;"MERCADORIAS P/REVENDA",Report!$AA:$AA,"SIM",Report!$C:$C,A55)</f>
        <v>0</v>
      </c>
      <c r="C55" s="38" t="n">
        <f aca="false">SUMIFS(Report!$U:$U,Report!$T:$T,"MERCADORIAS P/REVENDA",Report!$AA:$AA,"SIM",Report!$C:$C,A55)</f>
        <v>0</v>
      </c>
      <c r="D55" s="39"/>
      <c r="E55" s="39"/>
      <c r="F55" s="38" t="n">
        <f aca="false">B55+C55</f>
        <v>0</v>
      </c>
    </row>
    <row r="56" customFormat="false" ht="12.75" hidden="false" customHeight="true" outlineLevel="0" collapsed="false">
      <c r="A56" s="40" t="str">
        <f aca="false">"Subtotal Semana "&amp;TEXT(A49,"dd/mm/yyyy")&amp;" a "&amp;TEXT(A55,"dd/mm/yyyy")</f>
        <v>Subtotal Semana 10/02/2026 a 16/02/2026</v>
      </c>
      <c r="B56" s="28" t="n">
        <f aca="false">SUM(B49:B55)</f>
        <v>0</v>
      </c>
      <c r="C56" s="28" t="n">
        <f aca="false">SUM(C49:C55)</f>
        <v>0</v>
      </c>
      <c r="D56" s="32"/>
      <c r="E56" s="32"/>
      <c r="F56" s="28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7" t="n">
        <v>46074</v>
      </c>
      <c r="B61" s="38" t="n">
        <f aca="false">SUMIFS(Report!$U:$U,Report!$T:$T,"&lt;&gt;"&amp;"MERCADORIAS P/REVENDA",Report!$AA:$AA,"SIM",Report!$C:$C,A61)</f>
        <v>0</v>
      </c>
      <c r="C61" s="38" t="n">
        <f aca="false">SUMIFS(Report!$U:$U,Report!$T:$T,"MERCADORIAS P/REVENDA",Report!$AA:$AA,"SIM",Report!$C:$C,A61)</f>
        <v>0</v>
      </c>
      <c r="D61" s="39"/>
      <c r="E61" s="39"/>
      <c r="F61" s="38" t="n">
        <f aca="false">B61+C61</f>
        <v>0</v>
      </c>
    </row>
    <row r="62" customFormat="false" ht="12.75" hidden="false" customHeight="true" outlineLevel="0" collapsed="false">
      <c r="A62" s="37" t="n">
        <v>46075</v>
      </c>
      <c r="B62" s="38" t="n">
        <f aca="false">SUMIFS(Report!$U:$U,Report!$T:$T,"&lt;&gt;"&amp;"MERCADORIAS P/REVENDA",Report!$AA:$AA,"SIM",Report!$C:$C,A62)</f>
        <v>0</v>
      </c>
      <c r="C62" s="38" t="n">
        <f aca="false">SUMIFS(Report!$U:$U,Report!$T:$T,"MERCADORIAS P/REVENDA",Report!$AA:$AA,"SIM",Report!$C:$C,A62)</f>
        <v>0</v>
      </c>
      <c r="D62" s="39"/>
      <c r="E62" s="39"/>
      <c r="F62" s="38" t="n">
        <f aca="false">B62+C62</f>
        <v>0</v>
      </c>
    </row>
    <row r="63" customFormat="false" ht="12.75" hidden="false" customHeight="true" outlineLevel="0" collapsed="false">
      <c r="A63" s="37" t="n">
        <v>46076</v>
      </c>
      <c r="B63" s="38" t="n">
        <f aca="false">SUMIFS(Report!$U:$U,Report!$T:$T,"&lt;&gt;"&amp;"MERCADORIAS P/REVENDA",Report!$AA:$AA,"SIM",Report!$C:$C,A63)</f>
        <v>0</v>
      </c>
      <c r="C63" s="38" t="n">
        <f aca="false">SUMIFS(Report!$U:$U,Report!$T:$T,"MERCADORIAS P/REVENDA",Report!$AA:$AA,"SIM",Report!$C:$C,A63)</f>
        <v>0</v>
      </c>
      <c r="D63" s="39"/>
      <c r="E63" s="39"/>
      <c r="F63" s="38" t="n">
        <f aca="false">B63+C63</f>
        <v>0</v>
      </c>
    </row>
    <row r="64" customFormat="false" ht="12.75" hidden="false" customHeight="true" outlineLevel="0" collapsed="false">
      <c r="A64" s="40" t="str">
        <f aca="false">"Subtotal Semana "&amp;TEXT(A57,"dd/mm/yyyy")&amp;" a "&amp;TEXT(A63,"dd/mm/yyyy")</f>
        <v>Subtotal Semana 17/02/2026 a 23/02/2026</v>
      </c>
      <c r="B64" s="28" t="n">
        <f aca="false">SUM(B57:B63)</f>
        <v>0</v>
      </c>
      <c r="C64" s="28" t="n">
        <f aca="false">SUM(C57:C63)</f>
        <v>0</v>
      </c>
      <c r="D64" s="32"/>
      <c r="E64" s="32"/>
      <c r="F64" s="28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7" t="n">
        <v>46081</v>
      </c>
      <c r="B69" s="38" t="n">
        <f aca="false">SUMIFS(Report!$U:$U,Report!$T:$T,"&lt;&gt;"&amp;"MERCADORIAS P/REVENDA",Report!$AA:$AA,"SIM",Report!$C:$C,A69)</f>
        <v>0</v>
      </c>
      <c r="C69" s="38" t="n">
        <f aca="false">SUMIFS(Report!$U:$U,Report!$T:$T,"MERCADORIAS P/REVENDA",Report!$AA:$AA,"SIM",Report!$C:$C,A69)</f>
        <v>0</v>
      </c>
      <c r="D69" s="39"/>
      <c r="E69" s="39"/>
      <c r="F69" s="38" t="n">
        <f aca="false">B69+C69</f>
        <v>0</v>
      </c>
    </row>
    <row r="70" customFormat="false" ht="12.75" hidden="false" customHeight="true" outlineLevel="0" collapsed="false">
      <c r="A70" s="37" t="n">
        <v>46082</v>
      </c>
      <c r="B70" s="38" t="n">
        <f aca="false">SUMIFS(Report!$U:$U,Report!$T:$T,"&lt;&gt;"&amp;"MERCADORIAS P/REVENDA",Report!$AA:$AA,"SIM",Report!$C:$C,A70)</f>
        <v>0</v>
      </c>
      <c r="C70" s="38" t="n">
        <f aca="false">SUMIFS(Report!$U:$U,Report!$T:$T,"MERCADORIAS P/REVENDA",Report!$AA:$AA,"SIM",Report!$C:$C,A70)</f>
        <v>0</v>
      </c>
      <c r="D70" s="39"/>
      <c r="E70" s="39"/>
      <c r="F70" s="38" t="n">
        <f aca="false">B70+C70</f>
        <v>0</v>
      </c>
    </row>
    <row r="71" customFormat="false" ht="12.75" hidden="false" customHeight="true" outlineLevel="0" collapsed="false">
      <c r="A71" s="37" t="n">
        <v>46083</v>
      </c>
      <c r="B71" s="38" t="n">
        <f aca="false">SUMIFS(Report!$U:$U,Report!$T:$T,"&lt;&gt;"&amp;"MERCADORIAS P/REVENDA",Report!$AA:$AA,"SIM",Report!$C:$C,A71)</f>
        <v>0</v>
      </c>
      <c r="C71" s="38" t="n">
        <f aca="false">SUMIFS(Report!$U:$U,Report!$T:$T,"MERCADORIAS P/REVENDA",Report!$AA:$AA,"SIM",Report!$C:$C,A71)</f>
        <v>0</v>
      </c>
      <c r="D71" s="39"/>
      <c r="E71" s="39"/>
      <c r="F71" s="38" t="n">
        <f aca="false">B71+C71</f>
        <v>0</v>
      </c>
    </row>
    <row r="72" customFormat="false" ht="12.75" hidden="false" customHeight="true" outlineLevel="0" collapsed="false">
      <c r="A72" s="40" t="str">
        <f aca="false">"Subtotal Semana "&amp;TEXT(A65,"dd/mm/yyyy")&amp;" a "&amp;TEXT(A71,"dd/mm/yyyy")</f>
        <v>Subtotal Semana 24/02/2026 a 02/03/2026</v>
      </c>
      <c r="B72" s="28" t="n">
        <f aca="false">SUM(B65:B71)</f>
        <v>0</v>
      </c>
      <c r="C72" s="28" t="n">
        <f aca="false">SUM(C65:C71)</f>
        <v>0</v>
      </c>
      <c r="D72" s="32"/>
      <c r="E72" s="32"/>
      <c r="F72" s="28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7" t="n">
        <v>46088</v>
      </c>
      <c r="B77" s="38" t="n">
        <f aca="false">SUMIFS(Report!$U:$U,Report!$T:$T,"&lt;&gt;"&amp;"MERCADORIAS P/REVENDA",Report!$AA:$AA,"SIM",Report!$C:$C,A77)</f>
        <v>0</v>
      </c>
      <c r="C77" s="38" t="n">
        <f aca="false">SUMIFS(Report!$U:$U,Report!$T:$T,"MERCADORIAS P/REVENDA",Report!$AA:$AA,"SIM",Report!$C:$C,A77)</f>
        <v>0</v>
      </c>
      <c r="D77" s="39"/>
      <c r="E77" s="39"/>
      <c r="F77" s="38" t="n">
        <f aca="false">B77+C77</f>
        <v>0</v>
      </c>
    </row>
    <row r="78" customFormat="false" ht="12.75" hidden="false" customHeight="true" outlineLevel="0" collapsed="false">
      <c r="A78" s="37" t="n">
        <v>46089</v>
      </c>
      <c r="B78" s="38" t="n">
        <f aca="false">SUMIFS(Report!$U:$U,Report!$T:$T,"&lt;&gt;"&amp;"MERCADORIAS P/REVENDA",Report!$AA:$AA,"SIM",Report!$C:$C,A78)</f>
        <v>0</v>
      </c>
      <c r="C78" s="38" t="n">
        <f aca="false">SUMIFS(Report!$U:$U,Report!$T:$T,"MERCADORIAS P/REVENDA",Report!$AA:$AA,"SIM",Report!$C:$C,A78)</f>
        <v>0</v>
      </c>
      <c r="D78" s="39"/>
      <c r="E78" s="39"/>
      <c r="F78" s="38" t="n">
        <f aca="false">B78+C78</f>
        <v>0</v>
      </c>
    </row>
    <row r="79" customFormat="false" ht="12.75" hidden="false" customHeight="true" outlineLevel="0" collapsed="false">
      <c r="A79" s="37" t="n">
        <v>46090</v>
      </c>
      <c r="B79" s="38" t="n">
        <f aca="false">SUMIFS(Report!$U:$U,Report!$T:$T,"&lt;&gt;"&amp;"MERCADORIAS P/REVENDA",Report!$AA:$AA,"SIM",Report!$C:$C,A79)</f>
        <v>0</v>
      </c>
      <c r="C79" s="38" t="n">
        <f aca="false">SUMIFS(Report!$U:$U,Report!$T:$T,"MERCADORIAS P/REVENDA",Report!$AA:$AA,"SIM",Report!$C:$C,A79)</f>
        <v>0</v>
      </c>
      <c r="D79" s="39"/>
      <c r="E79" s="39"/>
      <c r="F79" s="38" t="n">
        <f aca="false">B79+C79</f>
        <v>0</v>
      </c>
    </row>
    <row r="80" customFormat="false" ht="12.75" hidden="false" customHeight="true" outlineLevel="0" collapsed="false">
      <c r="A80" s="40" t="str">
        <f aca="false">"Subtotal Semana "&amp;TEXT(A73,"dd/mm/yyyy")&amp;" a "&amp;TEXT(A79,"dd/mm/yyyy")</f>
        <v>Subtotal Semana 03/03/2026 a 09/03/2026</v>
      </c>
      <c r="B80" s="28" t="n">
        <f aca="false">SUM(B73:B79)</f>
        <v>0</v>
      </c>
      <c r="C80" s="28" t="n">
        <f aca="false">SUM(C73:C79)</f>
        <v>0</v>
      </c>
      <c r="D80" s="32"/>
      <c r="E80" s="32"/>
      <c r="F80" s="28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7" t="n">
        <v>46095</v>
      </c>
      <c r="B85" s="38" t="n">
        <f aca="false">SUMIFS(Report!$U:$U,Report!$T:$T,"&lt;&gt;"&amp;"MERCADORIAS P/REVENDA",Report!$AA:$AA,"SIM",Report!$C:$C,A85)</f>
        <v>0</v>
      </c>
      <c r="C85" s="38" t="n">
        <f aca="false">SUMIFS(Report!$U:$U,Report!$T:$T,"MERCADORIAS P/REVENDA",Report!$AA:$AA,"SIM",Report!$C:$C,A85)</f>
        <v>0</v>
      </c>
      <c r="D85" s="39"/>
      <c r="E85" s="39"/>
      <c r="F85" s="38" t="n">
        <f aca="false">B85+C85</f>
        <v>0</v>
      </c>
    </row>
    <row r="86" customFormat="false" ht="12.75" hidden="false" customHeight="true" outlineLevel="0" collapsed="false">
      <c r="A86" s="37" t="n">
        <v>46096</v>
      </c>
      <c r="B86" s="38" t="n">
        <f aca="false">SUMIFS(Report!$U:$U,Report!$T:$T,"&lt;&gt;"&amp;"MERCADORIAS P/REVENDA",Report!$AA:$AA,"SIM",Report!$C:$C,A86)</f>
        <v>0</v>
      </c>
      <c r="C86" s="38" t="n">
        <f aca="false">SUMIFS(Report!$U:$U,Report!$T:$T,"MERCADORIAS P/REVENDA",Report!$AA:$AA,"SIM",Report!$C:$C,A86)</f>
        <v>0</v>
      </c>
      <c r="D86" s="39"/>
      <c r="E86" s="39"/>
      <c r="F86" s="38" t="n">
        <f aca="false">B86+C86</f>
        <v>0</v>
      </c>
    </row>
    <row r="87" customFormat="false" ht="12.75" hidden="false" customHeight="true" outlineLevel="0" collapsed="false">
      <c r="A87" s="37" t="n">
        <v>46097</v>
      </c>
      <c r="B87" s="38" t="n">
        <f aca="false">SUMIFS(Report!$U:$U,Report!$T:$T,"&lt;&gt;"&amp;"MERCADORIAS P/REVENDA",Report!$AA:$AA,"SIM",Report!$C:$C,A87)</f>
        <v>0</v>
      </c>
      <c r="C87" s="38" t="n">
        <f aca="false">SUMIFS(Report!$U:$U,Report!$T:$T,"MERCADORIAS P/REVENDA",Report!$AA:$AA,"SIM",Report!$C:$C,A87)</f>
        <v>0</v>
      </c>
      <c r="D87" s="39"/>
      <c r="E87" s="39"/>
      <c r="F87" s="38" t="n">
        <f aca="false">B87+C87</f>
        <v>0</v>
      </c>
    </row>
    <row r="88" customFormat="false" ht="12.75" hidden="false" customHeight="true" outlineLevel="0" collapsed="false">
      <c r="A88" s="40" t="str">
        <f aca="false">"Subtotal Semana "&amp;TEXT(A81,"dd/mm/yyyy")&amp;" a "&amp;TEXT(A87,"dd/mm/yyyy")</f>
        <v>Subtotal Semana 10/03/2026 a 16/03/2026</v>
      </c>
      <c r="B88" s="28" t="n">
        <f aca="false">SUM(B81:B87)</f>
        <v>0</v>
      </c>
      <c r="C88" s="28" t="n">
        <f aca="false">SUM(C81:C87)</f>
        <v>0</v>
      </c>
      <c r="D88" s="32"/>
      <c r="E88" s="32"/>
      <c r="F88" s="28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7" t="n">
        <v>46102</v>
      </c>
      <c r="B93" s="38" t="n">
        <f aca="false">SUMIFS(Report!$U:$U,Report!$T:$T,"&lt;&gt;"&amp;"MERCADORIAS P/REVENDA",Report!$AA:$AA,"SIM",Report!$C:$C,A93)</f>
        <v>0</v>
      </c>
      <c r="C93" s="38" t="n">
        <f aca="false">SUMIFS(Report!$U:$U,Report!$T:$T,"MERCADORIAS P/REVENDA",Report!$AA:$AA,"SIM",Report!$C:$C,A93)</f>
        <v>0</v>
      </c>
      <c r="D93" s="39"/>
      <c r="E93" s="39"/>
      <c r="F93" s="38" t="n">
        <f aca="false">B93+C93</f>
        <v>0</v>
      </c>
    </row>
    <row r="94" customFormat="false" ht="12.75" hidden="false" customHeight="true" outlineLevel="0" collapsed="false">
      <c r="A94" s="37" t="n">
        <v>46103</v>
      </c>
      <c r="B94" s="38" t="n">
        <f aca="false">SUMIFS(Report!$U:$U,Report!$T:$T,"&lt;&gt;"&amp;"MERCADORIAS P/REVENDA",Report!$AA:$AA,"SIM",Report!$C:$C,A94)</f>
        <v>0</v>
      </c>
      <c r="C94" s="38" t="n">
        <f aca="false">SUMIFS(Report!$U:$U,Report!$T:$T,"MERCADORIAS P/REVENDA",Report!$AA:$AA,"SIM",Report!$C:$C,A94)</f>
        <v>0</v>
      </c>
      <c r="D94" s="39"/>
      <c r="E94" s="39"/>
      <c r="F94" s="38" t="n">
        <f aca="false">B94+C94</f>
        <v>0</v>
      </c>
    </row>
    <row r="95" customFormat="false" ht="12.75" hidden="false" customHeight="true" outlineLevel="0" collapsed="false">
      <c r="A95" s="37" t="n">
        <v>46104</v>
      </c>
      <c r="B95" s="38" t="n">
        <f aca="false">SUMIFS(Report!$U:$U,Report!$T:$T,"&lt;&gt;"&amp;"MERCADORIAS P/REVENDA",Report!$AA:$AA,"SIM",Report!$C:$C,A95)</f>
        <v>0</v>
      </c>
      <c r="C95" s="38" t="n">
        <f aca="false">SUMIFS(Report!$U:$U,Report!$T:$T,"MERCADORIAS P/REVENDA",Report!$AA:$AA,"SIM",Report!$C:$C,A95)</f>
        <v>0</v>
      </c>
      <c r="D95" s="39"/>
      <c r="E95" s="39"/>
      <c r="F95" s="38" t="n">
        <f aca="false">B95+C95</f>
        <v>0</v>
      </c>
    </row>
    <row r="96" customFormat="false" ht="12.75" hidden="false" customHeight="true" outlineLevel="0" collapsed="false">
      <c r="A96" s="40" t="str">
        <f aca="false">"Subtotal Semana "&amp;TEXT(A89,"dd/mm/yyyy")&amp;" a "&amp;TEXT(A95,"dd/mm/yyyy")</f>
        <v>Subtotal Semana 17/03/2026 a 23/03/2026</v>
      </c>
      <c r="B96" s="28" t="n">
        <f aca="false">SUM(B89:B95)</f>
        <v>0</v>
      </c>
      <c r="C96" s="28" t="n">
        <f aca="false">SUM(C89:C95)</f>
        <v>0</v>
      </c>
      <c r="D96" s="32"/>
      <c r="E96" s="32"/>
      <c r="F96" s="28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7" t="n">
        <v>46109</v>
      </c>
      <c r="B101" s="38" t="n">
        <f aca="false">SUMIFS(Report!$U:$U,Report!$T:$T,"&lt;&gt;"&amp;"MERCADORIAS P/REVENDA",Report!$AA:$AA,"SIM",Report!$C:$C,A101)</f>
        <v>0</v>
      </c>
      <c r="C101" s="38" t="n">
        <f aca="false">SUMIFS(Report!$U:$U,Report!$T:$T,"MERCADORIAS P/REVENDA",Report!$AA:$AA,"SIM",Report!$C:$C,A101)</f>
        <v>0</v>
      </c>
      <c r="D101" s="39"/>
      <c r="E101" s="39"/>
      <c r="F101" s="38" t="n">
        <f aca="false">B101+C101</f>
        <v>0</v>
      </c>
    </row>
    <row r="102" customFormat="false" ht="12.75" hidden="false" customHeight="true" outlineLevel="0" collapsed="false">
      <c r="A102" s="37" t="n">
        <v>46110</v>
      </c>
      <c r="B102" s="38" t="n">
        <f aca="false">SUMIFS(Report!$U:$U,Report!$T:$T,"&lt;&gt;"&amp;"MERCADORIAS P/REVENDA",Report!$AA:$AA,"SIM",Report!$C:$C,A102)</f>
        <v>0</v>
      </c>
      <c r="C102" s="38" t="n">
        <f aca="false">SUMIFS(Report!$U:$U,Report!$T:$T,"MERCADORIAS P/REVENDA",Report!$AA:$AA,"SIM",Report!$C:$C,A102)</f>
        <v>0</v>
      </c>
      <c r="D102" s="39"/>
      <c r="E102" s="39"/>
      <c r="F102" s="38" t="n">
        <f aca="false">B102+C102</f>
        <v>0</v>
      </c>
    </row>
    <row r="103" customFormat="false" ht="12.75" hidden="false" customHeight="true" outlineLevel="0" collapsed="false">
      <c r="A103" s="37" t="n">
        <v>46111</v>
      </c>
      <c r="B103" s="38" t="n">
        <f aca="false">SUMIFS(Report!$U:$U,Report!$T:$T,"&lt;&gt;"&amp;"MERCADORIAS P/REVENDA",Report!$AA:$AA,"SIM",Report!$C:$C,A103)</f>
        <v>0</v>
      </c>
      <c r="C103" s="38" t="n">
        <f aca="false">SUMIFS(Report!$U:$U,Report!$T:$T,"MERCADORIAS P/REVENDA",Report!$AA:$AA,"SIM",Report!$C:$C,A103)</f>
        <v>0</v>
      </c>
      <c r="D103" s="39"/>
      <c r="E103" s="39"/>
      <c r="F103" s="38" t="n">
        <f aca="false">B103+C103</f>
        <v>0</v>
      </c>
    </row>
    <row r="104" customFormat="false" ht="12.75" hidden="false" customHeight="true" outlineLevel="0" collapsed="false">
      <c r="A104" s="40" t="str">
        <f aca="false">"Subtotal Semana "&amp;TEXT(A97,"dd/mm/yyyy")&amp;" a "&amp;TEXT(A103,"dd/mm/yyyy")</f>
        <v>Subtotal Semana 24/03/2026 a 30/03/2026</v>
      </c>
      <c r="B104" s="28" t="n">
        <f aca="false">SUM(B97:B103)</f>
        <v>0</v>
      </c>
      <c r="C104" s="28" t="n">
        <f aca="false">SUM(C97:C103)</f>
        <v>0</v>
      </c>
      <c r="D104" s="32"/>
      <c r="E104" s="32"/>
      <c r="F104" s="28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7" t="n">
        <v>46116</v>
      </c>
      <c r="B109" s="38" t="n">
        <f aca="false">SUMIFS(Report!$U:$U,Report!$T:$T,"&lt;&gt;"&amp;"MERCADORIAS P/REVENDA",Report!$AA:$AA,"SIM",Report!$C:$C,A109)</f>
        <v>0</v>
      </c>
      <c r="C109" s="38" t="n">
        <f aca="false">SUMIFS(Report!$U:$U,Report!$T:$T,"MERCADORIAS P/REVENDA",Report!$AA:$AA,"SIM",Report!$C:$C,A109)</f>
        <v>0</v>
      </c>
      <c r="D109" s="39"/>
      <c r="E109" s="39"/>
      <c r="F109" s="38" t="n">
        <f aca="false">B109+C109</f>
        <v>0</v>
      </c>
    </row>
    <row r="110" customFormat="false" ht="12.75" hidden="false" customHeight="true" outlineLevel="0" collapsed="false">
      <c r="A110" s="37" t="n">
        <v>46117</v>
      </c>
      <c r="B110" s="38" t="n">
        <f aca="false">SUMIFS(Report!$U:$U,Report!$T:$T,"&lt;&gt;"&amp;"MERCADORIAS P/REVENDA",Report!$AA:$AA,"SIM",Report!$C:$C,A110)</f>
        <v>0</v>
      </c>
      <c r="C110" s="38" t="n">
        <f aca="false">SUMIFS(Report!$U:$U,Report!$T:$T,"MERCADORIAS P/REVENDA",Report!$AA:$AA,"SIM",Report!$C:$C,A110)</f>
        <v>0</v>
      </c>
      <c r="D110" s="39"/>
      <c r="E110" s="39"/>
      <c r="F110" s="38" t="n">
        <f aca="false">B110+C110</f>
        <v>0</v>
      </c>
    </row>
    <row r="111" customFormat="false" ht="12.75" hidden="false" customHeight="true" outlineLevel="0" collapsed="false">
      <c r="A111" s="37" t="n">
        <v>46118</v>
      </c>
      <c r="B111" s="38" t="n">
        <f aca="false">SUMIFS(Report!$U:$U,Report!$T:$T,"&lt;&gt;"&amp;"MERCADORIAS P/REVENDA",Report!$AA:$AA,"SIM",Report!$C:$C,A111)</f>
        <v>0</v>
      </c>
      <c r="C111" s="38" t="n">
        <f aca="false">SUMIFS(Report!$U:$U,Report!$T:$T,"MERCADORIAS P/REVENDA",Report!$AA:$AA,"SIM",Report!$C:$C,A111)</f>
        <v>0</v>
      </c>
      <c r="D111" s="39"/>
      <c r="E111" s="39"/>
      <c r="F111" s="38" t="n">
        <f aca="false">B111+C111</f>
        <v>0</v>
      </c>
    </row>
    <row r="112" customFormat="false" ht="12.75" hidden="false" customHeight="true" outlineLevel="0" collapsed="false">
      <c r="A112" s="40" t="str">
        <f aca="false">"Subtotal Semana "&amp;TEXT(A105,"dd/mm/yyyy")&amp;" a "&amp;TEXT(A111,"dd/mm/yyyy")</f>
        <v>Subtotal Semana 31/03/2026 a 06/04/2026</v>
      </c>
      <c r="B112" s="28" t="n">
        <f aca="false">SUM(B105:B111)</f>
        <v>0</v>
      </c>
      <c r="C112" s="28" t="n">
        <f aca="false">SUM(C105:C111)</f>
        <v>0</v>
      </c>
      <c r="D112" s="32"/>
      <c r="E112" s="32"/>
      <c r="F112" s="28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7" t="n">
        <v>46123</v>
      </c>
      <c r="B117" s="38" t="n">
        <f aca="false">SUMIFS(Report!$U:$U,Report!$T:$T,"&lt;&gt;"&amp;"MERCADORIAS P/REVENDA",Report!$AA:$AA,"SIM",Report!$C:$C,A117)</f>
        <v>0</v>
      </c>
      <c r="C117" s="38" t="n">
        <f aca="false">SUMIFS(Report!$U:$U,Report!$T:$T,"MERCADORIAS P/REVENDA",Report!$AA:$AA,"SIM",Report!$C:$C,A117)</f>
        <v>0</v>
      </c>
      <c r="D117" s="39"/>
      <c r="E117" s="39"/>
      <c r="F117" s="38" t="n">
        <f aca="false">B117+C117</f>
        <v>0</v>
      </c>
    </row>
    <row r="118" customFormat="false" ht="12.75" hidden="false" customHeight="true" outlineLevel="0" collapsed="false">
      <c r="A118" s="37" t="n">
        <v>46124</v>
      </c>
      <c r="B118" s="38" t="n">
        <f aca="false">SUMIFS(Report!$U:$U,Report!$T:$T,"&lt;&gt;"&amp;"MERCADORIAS P/REVENDA",Report!$AA:$AA,"SIM",Report!$C:$C,A118)</f>
        <v>0</v>
      </c>
      <c r="C118" s="38" t="n">
        <f aca="false">SUMIFS(Report!$U:$U,Report!$T:$T,"MERCADORIAS P/REVENDA",Report!$AA:$AA,"SIM",Report!$C:$C,A118)</f>
        <v>0</v>
      </c>
      <c r="D118" s="39"/>
      <c r="E118" s="39"/>
      <c r="F118" s="38" t="n">
        <f aca="false">B118+C118</f>
        <v>0</v>
      </c>
    </row>
    <row r="119" customFormat="false" ht="12.75" hidden="false" customHeight="true" outlineLevel="0" collapsed="false">
      <c r="A119" s="37" t="n">
        <v>46125</v>
      </c>
      <c r="B119" s="38" t="n">
        <f aca="false">SUMIFS(Report!$U:$U,Report!$T:$T,"&lt;&gt;"&amp;"MERCADORIAS P/REVENDA",Report!$AA:$AA,"SIM",Report!$C:$C,A119)</f>
        <v>0</v>
      </c>
      <c r="C119" s="38" t="n">
        <f aca="false">SUMIFS(Report!$U:$U,Report!$T:$T,"MERCADORIAS P/REVENDA",Report!$AA:$AA,"SIM",Report!$C:$C,A119)</f>
        <v>0</v>
      </c>
      <c r="D119" s="39"/>
      <c r="E119" s="39"/>
      <c r="F119" s="38" t="n">
        <f aca="false">B119+C119</f>
        <v>0</v>
      </c>
    </row>
    <row r="120" customFormat="false" ht="12.75" hidden="false" customHeight="true" outlineLevel="0" collapsed="false">
      <c r="A120" s="40" t="str">
        <f aca="false">"Subtotal Semana "&amp;TEXT(A113,"dd/mm/yyyy")&amp;" a "&amp;TEXT(A119,"dd/mm/yyyy")</f>
        <v>Subtotal Semana 07/04/2026 a 13/04/2026</v>
      </c>
      <c r="B120" s="28" t="n">
        <f aca="false">SUM(B113:B119)</f>
        <v>0</v>
      </c>
      <c r="C120" s="28" t="n">
        <f aca="false">SUM(C113:C119)</f>
        <v>0</v>
      </c>
      <c r="D120" s="32"/>
      <c r="E120" s="32"/>
      <c r="F120" s="28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7" t="n">
        <v>46130</v>
      </c>
      <c r="B125" s="38" t="n">
        <f aca="false">SUMIFS(Report!$U:$U,Report!$T:$T,"&lt;&gt;"&amp;"MERCADORIAS P/REVENDA",Report!$AA:$AA,"SIM",Report!$C:$C,A125)</f>
        <v>0</v>
      </c>
      <c r="C125" s="38" t="n">
        <f aca="false">SUMIFS(Report!$U:$U,Report!$T:$T,"MERCADORIAS P/REVENDA",Report!$AA:$AA,"SIM",Report!$C:$C,A125)</f>
        <v>0</v>
      </c>
      <c r="D125" s="39"/>
      <c r="E125" s="39"/>
      <c r="F125" s="38" t="n">
        <f aca="false">B125+C125</f>
        <v>0</v>
      </c>
    </row>
    <row r="126" customFormat="false" ht="12.75" hidden="false" customHeight="true" outlineLevel="0" collapsed="false">
      <c r="A126" s="37" t="n">
        <v>46131</v>
      </c>
      <c r="B126" s="38" t="n">
        <f aca="false">SUMIFS(Report!$U:$U,Report!$T:$T,"&lt;&gt;"&amp;"MERCADORIAS P/REVENDA",Report!$AA:$AA,"SIM",Report!$C:$C,A126)</f>
        <v>0</v>
      </c>
      <c r="C126" s="38" t="n">
        <f aca="false">SUMIFS(Report!$U:$U,Report!$T:$T,"MERCADORIAS P/REVENDA",Report!$AA:$AA,"SIM",Report!$C:$C,A126)</f>
        <v>0</v>
      </c>
      <c r="D126" s="39"/>
      <c r="E126" s="39"/>
      <c r="F126" s="38" t="n">
        <f aca="false">B126+C126</f>
        <v>0</v>
      </c>
    </row>
    <row r="127" customFormat="false" ht="12.75" hidden="false" customHeight="true" outlineLevel="0" collapsed="false">
      <c r="A127" s="37" t="n">
        <v>46132</v>
      </c>
      <c r="B127" s="38" t="n">
        <f aca="false">SUMIFS(Report!$U:$U,Report!$T:$T,"&lt;&gt;"&amp;"MERCADORIAS P/REVENDA",Report!$AA:$AA,"SIM",Report!$C:$C,A127)</f>
        <v>0</v>
      </c>
      <c r="C127" s="38" t="n">
        <f aca="false">SUMIFS(Report!$U:$U,Report!$T:$T,"MERCADORIAS P/REVENDA",Report!$AA:$AA,"SIM",Report!$C:$C,A127)</f>
        <v>0</v>
      </c>
      <c r="D127" s="39"/>
      <c r="E127" s="39"/>
      <c r="F127" s="38" t="n">
        <f aca="false">B127+C127</f>
        <v>0</v>
      </c>
    </row>
    <row r="128" customFormat="false" ht="12.75" hidden="false" customHeight="true" outlineLevel="0" collapsed="false">
      <c r="A128" s="40" t="str">
        <f aca="false">"Subtotal Semana "&amp;TEXT(A121,"dd/mm/yyyy")&amp;" a "&amp;TEXT(A127,"dd/mm/yyyy")</f>
        <v>Subtotal Semana 14/04/2026 a 20/04/2026</v>
      </c>
      <c r="B128" s="28" t="n">
        <f aca="false">SUM(B121:B127)</f>
        <v>0</v>
      </c>
      <c r="C128" s="28" t="n">
        <f aca="false">SUM(C121:C127)</f>
        <v>0</v>
      </c>
      <c r="D128" s="32"/>
      <c r="E128" s="32"/>
      <c r="F128" s="28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7" t="n">
        <v>46137</v>
      </c>
      <c r="B133" s="38" t="n">
        <f aca="false">SUMIFS(Report!$U:$U,Report!$T:$T,"&lt;&gt;"&amp;"MERCADORIAS P/REVENDA",Report!$AA:$AA,"SIM",Report!$C:$C,A133)</f>
        <v>0</v>
      </c>
      <c r="C133" s="38" t="n">
        <f aca="false">SUMIFS(Report!$U:$U,Report!$T:$T,"MERCADORIAS P/REVENDA",Report!$AA:$AA,"SIM",Report!$C:$C,A133)</f>
        <v>0</v>
      </c>
      <c r="D133" s="39"/>
      <c r="E133" s="39"/>
      <c r="F133" s="38" t="n">
        <f aca="false">B133+C133</f>
        <v>0</v>
      </c>
    </row>
    <row r="134" customFormat="false" ht="12.75" hidden="false" customHeight="true" outlineLevel="0" collapsed="false">
      <c r="A134" s="37" t="n">
        <v>46138</v>
      </c>
      <c r="B134" s="38" t="n">
        <f aca="false">SUMIFS(Report!$U:$U,Report!$T:$T,"&lt;&gt;"&amp;"MERCADORIAS P/REVENDA",Report!$AA:$AA,"SIM",Report!$C:$C,A134)</f>
        <v>0</v>
      </c>
      <c r="C134" s="38" t="n">
        <f aca="false">SUMIFS(Report!$U:$U,Report!$T:$T,"MERCADORIAS P/REVENDA",Report!$AA:$AA,"SIM",Report!$C:$C,A134)</f>
        <v>0</v>
      </c>
      <c r="D134" s="39"/>
      <c r="E134" s="39"/>
      <c r="F134" s="38" t="n">
        <f aca="false">B134+C134</f>
        <v>0</v>
      </c>
    </row>
    <row r="135" customFormat="false" ht="12.75" hidden="false" customHeight="true" outlineLevel="0" collapsed="false">
      <c r="A135" s="37" t="n">
        <v>46139</v>
      </c>
      <c r="B135" s="38" t="n">
        <f aca="false">SUMIFS(Report!$U:$U,Report!$T:$T,"&lt;&gt;"&amp;"MERCADORIAS P/REVENDA",Report!$AA:$AA,"SIM",Report!$C:$C,A135)</f>
        <v>0</v>
      </c>
      <c r="C135" s="38" t="n">
        <f aca="false">SUMIFS(Report!$U:$U,Report!$T:$T,"MERCADORIAS P/REVENDA",Report!$AA:$AA,"SIM",Report!$C:$C,A135)</f>
        <v>0</v>
      </c>
      <c r="D135" s="39"/>
      <c r="E135" s="39"/>
      <c r="F135" s="38" t="n">
        <f aca="false">B135+C135</f>
        <v>0</v>
      </c>
    </row>
    <row r="136" customFormat="false" ht="12.75" hidden="false" customHeight="true" outlineLevel="0" collapsed="false">
      <c r="A136" s="40" t="str">
        <f aca="false">"Subtotal Semana "&amp;TEXT(A129,"dd/mm/yyyy")&amp;" a "&amp;TEXT(A135,"dd/mm/yyyy")</f>
        <v>Subtotal Semana 21/04/2026 a 27/04/2026</v>
      </c>
      <c r="B136" s="28" t="n">
        <f aca="false">SUM(B129:B135)</f>
        <v>0</v>
      </c>
      <c r="C136" s="28" t="n">
        <f aca="false">SUM(C129:C135)</f>
        <v>0</v>
      </c>
      <c r="D136" s="32"/>
      <c r="E136" s="32"/>
      <c r="F136" s="28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7" t="n">
        <v>46144</v>
      </c>
      <c r="B141" s="38" t="n">
        <f aca="false">SUMIFS(Report!$U:$U,Report!$T:$T,"&lt;&gt;"&amp;"MERCADORIAS P/REVENDA",Report!$AA:$AA,"SIM",Report!$C:$C,A141)</f>
        <v>0</v>
      </c>
      <c r="C141" s="38" t="n">
        <f aca="false">SUMIFS(Report!$U:$U,Report!$T:$T,"MERCADORIAS P/REVENDA",Report!$AA:$AA,"SIM",Report!$C:$C,A141)</f>
        <v>0</v>
      </c>
      <c r="D141" s="39"/>
      <c r="E141" s="39"/>
      <c r="F141" s="38" t="n">
        <f aca="false">B141+C141</f>
        <v>0</v>
      </c>
    </row>
    <row r="142" customFormat="false" ht="12.75" hidden="false" customHeight="true" outlineLevel="0" collapsed="false">
      <c r="A142" s="37" t="n">
        <v>46145</v>
      </c>
      <c r="B142" s="38" t="n">
        <f aca="false">SUMIFS(Report!$U:$U,Report!$T:$T,"&lt;&gt;"&amp;"MERCADORIAS P/REVENDA",Report!$AA:$AA,"SIM",Report!$C:$C,A142)</f>
        <v>0</v>
      </c>
      <c r="C142" s="38" t="n">
        <f aca="false">SUMIFS(Report!$U:$U,Report!$T:$T,"MERCADORIAS P/REVENDA",Report!$AA:$AA,"SIM",Report!$C:$C,A142)</f>
        <v>0</v>
      </c>
      <c r="D142" s="39"/>
      <c r="E142" s="39"/>
      <c r="F142" s="38" t="n">
        <f aca="false">B142+C142</f>
        <v>0</v>
      </c>
    </row>
    <row r="143" customFormat="false" ht="12.75" hidden="false" customHeight="true" outlineLevel="0" collapsed="false">
      <c r="A143" s="37" t="n">
        <v>46146</v>
      </c>
      <c r="B143" s="38" t="n">
        <f aca="false">SUMIFS(Report!$U:$U,Report!$T:$T,"&lt;&gt;"&amp;"MERCADORIAS P/REVENDA",Report!$AA:$AA,"SIM",Report!$C:$C,A143)</f>
        <v>0</v>
      </c>
      <c r="C143" s="38" t="n">
        <f aca="false">SUMIFS(Report!$U:$U,Report!$T:$T,"MERCADORIAS P/REVENDA",Report!$AA:$AA,"SIM",Report!$C:$C,A143)</f>
        <v>0</v>
      </c>
      <c r="D143" s="39"/>
      <c r="E143" s="39"/>
      <c r="F143" s="38" t="n">
        <f aca="false">B143+C143</f>
        <v>0</v>
      </c>
    </row>
    <row r="144" customFormat="false" ht="12.75" hidden="false" customHeight="true" outlineLevel="0" collapsed="false">
      <c r="A144" s="40" t="str">
        <f aca="false">"Subtotal Semana "&amp;TEXT(A137,"dd/mm/yyyy")&amp;" a "&amp;TEXT(A143,"dd/mm/yyyy")</f>
        <v>Subtotal Semana 28/04/2026 a 04/05/2026</v>
      </c>
      <c r="B144" s="28" t="n">
        <f aca="false">SUM(B137:B143)</f>
        <v>0</v>
      </c>
      <c r="C144" s="28" t="n">
        <f aca="false">SUM(C137:C143)</f>
        <v>0</v>
      </c>
      <c r="D144" s="32"/>
      <c r="E144" s="32"/>
      <c r="F144" s="28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7" t="n">
        <v>46151</v>
      </c>
      <c r="B149" s="38" t="n">
        <f aca="false">SUMIFS(Report!$U:$U,Report!$T:$T,"&lt;&gt;"&amp;"MERCADORIAS P/REVENDA",Report!$AA:$AA,"SIM",Report!$C:$C,A149)</f>
        <v>0</v>
      </c>
      <c r="C149" s="38" t="n">
        <f aca="false">SUMIFS(Report!$U:$U,Report!$T:$T,"MERCADORIAS P/REVENDA",Report!$AA:$AA,"SIM",Report!$C:$C,A149)</f>
        <v>0</v>
      </c>
      <c r="D149" s="39"/>
      <c r="E149" s="39"/>
      <c r="F149" s="38" t="n">
        <f aca="false">B149+C149</f>
        <v>0</v>
      </c>
    </row>
    <row r="150" customFormat="false" ht="12.75" hidden="false" customHeight="true" outlineLevel="0" collapsed="false">
      <c r="A150" s="37" t="n">
        <v>46152</v>
      </c>
      <c r="B150" s="38" t="n">
        <f aca="false">SUMIFS(Report!$U:$U,Report!$T:$T,"&lt;&gt;"&amp;"MERCADORIAS P/REVENDA",Report!$AA:$AA,"SIM",Report!$C:$C,A150)</f>
        <v>0</v>
      </c>
      <c r="C150" s="38" t="n">
        <f aca="false">SUMIFS(Report!$U:$U,Report!$T:$T,"MERCADORIAS P/REVENDA",Report!$AA:$AA,"SIM",Report!$C:$C,A150)</f>
        <v>0</v>
      </c>
      <c r="D150" s="39"/>
      <c r="E150" s="39"/>
      <c r="F150" s="38" t="n">
        <f aca="false">B150+C150</f>
        <v>0</v>
      </c>
    </row>
    <row r="151" customFormat="false" ht="12.75" hidden="false" customHeight="true" outlineLevel="0" collapsed="false">
      <c r="A151" s="37" t="n">
        <v>46153</v>
      </c>
      <c r="B151" s="38" t="n">
        <f aca="false">SUMIFS(Report!$U:$U,Report!$T:$T,"&lt;&gt;"&amp;"MERCADORIAS P/REVENDA",Report!$AA:$AA,"SIM",Report!$C:$C,A151)</f>
        <v>0</v>
      </c>
      <c r="C151" s="38" t="n">
        <f aca="false">SUMIFS(Report!$U:$U,Report!$T:$T,"MERCADORIAS P/REVENDA",Report!$AA:$AA,"SIM",Report!$C:$C,A151)</f>
        <v>0</v>
      </c>
      <c r="D151" s="39"/>
      <c r="E151" s="39"/>
      <c r="F151" s="38" t="n">
        <f aca="false">B151+C151</f>
        <v>0</v>
      </c>
    </row>
    <row r="152" customFormat="false" ht="12.75" hidden="false" customHeight="true" outlineLevel="0" collapsed="false">
      <c r="A152" s="40" t="str">
        <f aca="false">"Subtotal Semana "&amp;TEXT(A145,"dd/mm/yyyy")&amp;" a "&amp;TEXT(A151,"dd/mm/yyyy")</f>
        <v>Subtotal Semana 05/05/2026 a 11/05/2026</v>
      </c>
      <c r="B152" s="28" t="n">
        <f aca="false">SUM(B145:B151)</f>
        <v>0</v>
      </c>
      <c r="C152" s="28" t="n">
        <f aca="false">SUM(C145:C151)</f>
        <v>0</v>
      </c>
      <c r="D152" s="32"/>
      <c r="E152" s="32"/>
      <c r="F152" s="28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7" t="n">
        <v>46158</v>
      </c>
      <c r="B157" s="38" t="n">
        <f aca="false">SUMIFS(Report!$U:$U,Report!$T:$T,"&lt;&gt;"&amp;"MERCADORIAS P/REVENDA",Report!$AA:$AA,"SIM",Report!$C:$C,A157)</f>
        <v>0</v>
      </c>
      <c r="C157" s="38" t="n">
        <f aca="false">SUMIFS(Report!$U:$U,Report!$T:$T,"MERCADORIAS P/REVENDA",Report!$AA:$AA,"SIM",Report!$C:$C,A157)</f>
        <v>0</v>
      </c>
      <c r="D157" s="39"/>
      <c r="E157" s="39"/>
      <c r="F157" s="38" t="n">
        <f aca="false">B157+C157</f>
        <v>0</v>
      </c>
    </row>
    <row r="158" customFormat="false" ht="12.75" hidden="false" customHeight="true" outlineLevel="0" collapsed="false">
      <c r="A158" s="37" t="n">
        <v>46159</v>
      </c>
      <c r="B158" s="38" t="n">
        <f aca="false">SUMIFS(Report!$U:$U,Report!$T:$T,"&lt;&gt;"&amp;"MERCADORIAS P/REVENDA",Report!$AA:$AA,"SIM",Report!$C:$C,A158)</f>
        <v>0</v>
      </c>
      <c r="C158" s="38" t="n">
        <f aca="false">SUMIFS(Report!$U:$U,Report!$T:$T,"MERCADORIAS P/REVENDA",Report!$AA:$AA,"SIM",Report!$C:$C,A158)</f>
        <v>0</v>
      </c>
      <c r="D158" s="39"/>
      <c r="E158" s="39"/>
      <c r="F158" s="38" t="n">
        <f aca="false">B158+C158</f>
        <v>0</v>
      </c>
    </row>
    <row r="159" customFormat="false" ht="12.75" hidden="false" customHeight="true" outlineLevel="0" collapsed="false">
      <c r="A159" s="37" t="n">
        <v>46160</v>
      </c>
      <c r="B159" s="38" t="n">
        <f aca="false">SUMIFS(Report!$U:$U,Report!$T:$T,"&lt;&gt;"&amp;"MERCADORIAS P/REVENDA",Report!$AA:$AA,"SIM",Report!$C:$C,A159)</f>
        <v>0</v>
      </c>
      <c r="C159" s="38" t="n">
        <f aca="false">SUMIFS(Report!$U:$U,Report!$T:$T,"MERCADORIAS P/REVENDA",Report!$AA:$AA,"SIM",Report!$C:$C,A159)</f>
        <v>0</v>
      </c>
      <c r="D159" s="39"/>
      <c r="E159" s="39"/>
      <c r="F159" s="38" t="n">
        <f aca="false">B159+C159</f>
        <v>0</v>
      </c>
    </row>
    <row r="160" customFormat="false" ht="12.75" hidden="false" customHeight="true" outlineLevel="0" collapsed="false">
      <c r="A160" s="40" t="str">
        <f aca="false">"Subtotal Semana "&amp;TEXT(A153,"dd/mm/yyyy")&amp;" a "&amp;TEXT(A159,"dd/mm/yyyy")</f>
        <v>Subtotal Semana 12/05/2026 a 18/05/2026</v>
      </c>
      <c r="B160" s="28" t="n">
        <f aca="false">SUM(B153:B159)</f>
        <v>0</v>
      </c>
      <c r="C160" s="28" t="n">
        <f aca="false">SUM(C153:C159)</f>
        <v>0</v>
      </c>
      <c r="D160" s="32"/>
      <c r="E160" s="32"/>
      <c r="F160" s="28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7" t="n">
        <v>46165</v>
      </c>
      <c r="B165" s="38" t="n">
        <f aca="false">SUMIFS(Report!$U:$U,Report!$T:$T,"&lt;&gt;"&amp;"MERCADORIAS P/REVENDA",Report!$AA:$AA,"SIM",Report!$C:$C,A165)</f>
        <v>0</v>
      </c>
      <c r="C165" s="38" t="n">
        <f aca="false">SUMIFS(Report!$U:$U,Report!$T:$T,"MERCADORIAS P/REVENDA",Report!$AA:$AA,"SIM",Report!$C:$C,A165)</f>
        <v>0</v>
      </c>
      <c r="D165" s="39"/>
      <c r="E165" s="39"/>
      <c r="F165" s="38" t="n">
        <f aca="false">B165+C165</f>
        <v>0</v>
      </c>
    </row>
    <row r="166" customFormat="false" ht="12.75" hidden="false" customHeight="true" outlineLevel="0" collapsed="false">
      <c r="A166" s="37" t="n">
        <v>46166</v>
      </c>
      <c r="B166" s="38" t="n">
        <f aca="false">SUMIFS(Report!$U:$U,Report!$T:$T,"&lt;&gt;"&amp;"MERCADORIAS P/REVENDA",Report!$AA:$AA,"SIM",Report!$C:$C,A166)</f>
        <v>0</v>
      </c>
      <c r="C166" s="38" t="n">
        <f aca="false">SUMIFS(Report!$U:$U,Report!$T:$T,"MERCADORIAS P/REVENDA",Report!$AA:$AA,"SIM",Report!$C:$C,A166)</f>
        <v>0</v>
      </c>
      <c r="D166" s="39"/>
      <c r="E166" s="39"/>
      <c r="F166" s="38" t="n">
        <f aca="false">B166+C166</f>
        <v>0</v>
      </c>
    </row>
    <row r="167" customFormat="false" ht="12.75" hidden="false" customHeight="true" outlineLevel="0" collapsed="false">
      <c r="A167" s="37" t="n">
        <v>46167</v>
      </c>
      <c r="B167" s="38" t="n">
        <f aca="false">SUMIFS(Report!$U:$U,Report!$T:$T,"&lt;&gt;"&amp;"MERCADORIAS P/REVENDA",Report!$AA:$AA,"SIM",Report!$C:$C,A167)</f>
        <v>0</v>
      </c>
      <c r="C167" s="38" t="n">
        <f aca="false">SUMIFS(Report!$U:$U,Report!$T:$T,"MERCADORIAS P/REVENDA",Report!$AA:$AA,"SIM",Report!$C:$C,A167)</f>
        <v>0</v>
      </c>
      <c r="D167" s="39"/>
      <c r="E167" s="39"/>
      <c r="F167" s="38" t="n">
        <f aca="false">B167+C167</f>
        <v>0</v>
      </c>
    </row>
    <row r="168" customFormat="false" ht="12.75" hidden="false" customHeight="true" outlineLevel="0" collapsed="false">
      <c r="A168" s="40" t="str">
        <f aca="false">"Subtotal Semana "&amp;TEXT(A161,"dd/mm/yyyy")&amp;" a "&amp;TEXT(A167,"dd/mm/yyyy")</f>
        <v>Subtotal Semana 19/05/2026 a 25/05/2026</v>
      </c>
      <c r="B168" s="28" t="n">
        <f aca="false">SUM(B161:B167)</f>
        <v>0</v>
      </c>
      <c r="C168" s="28" t="n">
        <f aca="false">SUM(C161:C167)</f>
        <v>0</v>
      </c>
      <c r="D168" s="32"/>
      <c r="E168" s="32"/>
      <c r="F168" s="28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7" t="n">
        <v>46172</v>
      </c>
      <c r="B173" s="38" t="n">
        <f aca="false">SUMIFS(Report!$U:$U,Report!$T:$T,"&lt;&gt;"&amp;"MERCADORIAS P/REVENDA",Report!$AA:$AA,"SIM",Report!$C:$C,A173)</f>
        <v>0</v>
      </c>
      <c r="C173" s="38" t="n">
        <f aca="false">SUMIFS(Report!$U:$U,Report!$T:$T,"MERCADORIAS P/REVENDA",Report!$AA:$AA,"SIM",Report!$C:$C,A173)</f>
        <v>0</v>
      </c>
      <c r="D173" s="39"/>
      <c r="E173" s="39"/>
      <c r="F173" s="38" t="n">
        <f aca="false">B173+C173</f>
        <v>0</v>
      </c>
    </row>
    <row r="174" customFormat="false" ht="12.75" hidden="false" customHeight="true" outlineLevel="0" collapsed="false">
      <c r="A174" s="37" t="n">
        <v>46173</v>
      </c>
      <c r="B174" s="38" t="n">
        <f aca="false">SUMIFS(Report!$U:$U,Report!$T:$T,"&lt;&gt;"&amp;"MERCADORIAS P/REVENDA",Report!$AA:$AA,"SIM",Report!$C:$C,A174)</f>
        <v>0</v>
      </c>
      <c r="C174" s="38" t="n">
        <f aca="false">SUMIFS(Report!$U:$U,Report!$T:$T,"MERCADORIAS P/REVENDA",Report!$AA:$AA,"SIM",Report!$C:$C,A174)</f>
        <v>0</v>
      </c>
      <c r="D174" s="39"/>
      <c r="E174" s="39"/>
      <c r="F174" s="38" t="n">
        <f aca="false">B174+C174</f>
        <v>0</v>
      </c>
    </row>
    <row r="175" customFormat="false" ht="12.75" hidden="false" customHeight="true" outlineLevel="0" collapsed="false">
      <c r="A175" s="37" t="n">
        <v>46174</v>
      </c>
      <c r="B175" s="38" t="n">
        <f aca="false">SUMIFS(Report!$U:$U,Report!$T:$T,"&lt;&gt;"&amp;"MERCADORIAS P/REVENDA",Report!$AA:$AA,"SIM",Report!$C:$C,A175)</f>
        <v>9879.25</v>
      </c>
      <c r="C175" s="38" t="n">
        <f aca="false">SUMIFS(Report!$U:$U,Report!$T:$T,"MERCADORIAS P/REVENDA",Report!$AA:$AA,"SIM",Report!$C:$C,A175)</f>
        <v>7658.53</v>
      </c>
      <c r="D175" s="39"/>
      <c r="E175" s="39"/>
      <c r="F175" s="38" t="n">
        <f aca="false">B175+C175</f>
        <v>17537.78</v>
      </c>
    </row>
    <row r="176" customFormat="false" ht="12.75" hidden="false" customHeight="true" outlineLevel="0" collapsed="false">
      <c r="A176" s="40" t="str">
        <f aca="false">"Subtotal Semana "&amp;TEXT(A169,"dd/mm/yyyy")&amp;" a "&amp;TEXT(A175,"dd/mm/yyyy")</f>
        <v>Subtotal Semana 26/05/2026 a 01/06/2026</v>
      </c>
      <c r="B176" s="28" t="n">
        <f aca="false">SUM(B169:B175)</f>
        <v>9879.25</v>
      </c>
      <c r="C176" s="28" t="n">
        <f aca="false">SUM(C169:C175)</f>
        <v>7658.53</v>
      </c>
      <c r="D176" s="32"/>
      <c r="E176" s="32"/>
      <c r="F176" s="28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7" t="n">
        <v>46179</v>
      </c>
      <c r="B181" s="38" t="n">
        <f aca="false">SUMIFS(Report!$U:$U,Report!$T:$T,"&lt;&gt;"&amp;"MERCADORIAS P/REVENDA",Report!$AA:$AA,"SIM",Report!$C:$C,A181)</f>
        <v>3550</v>
      </c>
      <c r="C181" s="38" t="n">
        <f aca="false">SUMIFS(Report!$U:$U,Report!$T:$T,"MERCADORIAS P/REVENDA",Report!$AA:$AA,"SIM",Report!$C:$C,A181)</f>
        <v>8636.65</v>
      </c>
      <c r="D181" s="39"/>
      <c r="E181" s="39"/>
      <c r="F181" s="38" t="n">
        <f aca="false">B181+C181</f>
        <v>12186.65</v>
      </c>
    </row>
    <row r="182" customFormat="false" ht="12.75" hidden="false" customHeight="true" outlineLevel="0" collapsed="false">
      <c r="A182" s="37" t="n">
        <v>46180</v>
      </c>
      <c r="B182" s="38" t="n">
        <f aca="false">SUMIFS(Report!$U:$U,Report!$T:$T,"&lt;&gt;"&amp;"MERCADORIAS P/REVENDA",Report!$AA:$AA,"SIM",Report!$C:$C,A182)</f>
        <v>1885.97</v>
      </c>
      <c r="C182" s="38" t="n">
        <f aca="false">SUMIFS(Report!$U:$U,Report!$T:$T,"MERCADORIAS P/REVENDA",Report!$AA:$AA,"SIM",Report!$C:$C,A182)</f>
        <v>644.97</v>
      </c>
      <c r="D182" s="39"/>
      <c r="E182" s="39"/>
      <c r="F182" s="38" t="n">
        <f aca="false">B182+C182</f>
        <v>2530.94</v>
      </c>
    </row>
    <row r="183" customFormat="false" ht="12.75" hidden="false" customHeight="true" outlineLevel="0" collapsed="false">
      <c r="A183" s="37" t="n">
        <v>46181</v>
      </c>
      <c r="B183" s="38" t="n">
        <f aca="false">SUMIFS(Report!$U:$U,Report!$T:$T,"&lt;&gt;"&amp;"MERCADORIAS P/REVENDA",Report!$AA:$AA,"SIM",Report!$C:$C,A183)</f>
        <v>3530.38</v>
      </c>
      <c r="C183" s="38" t="n">
        <f aca="false">SUMIFS(Report!$U:$U,Report!$T:$T,"MERCADORIAS P/REVENDA",Report!$AA:$AA,"SIM",Report!$C:$C,A183)</f>
        <v>8613.99</v>
      </c>
      <c r="D183" s="39"/>
      <c r="E183" s="39"/>
      <c r="F183" s="38" t="n">
        <f aca="false">B183+C183</f>
        <v>12144.37</v>
      </c>
    </row>
    <row r="184" customFormat="false" ht="12.75" hidden="false" customHeight="true" outlineLevel="0" collapsed="false">
      <c r="A184" s="40" t="str">
        <f aca="false">"Subtotal Semana "&amp;TEXT(A177,"dd/mm/yyyy")&amp;" a "&amp;TEXT(A183,"dd/mm/yyyy")</f>
        <v>Subtotal Semana 02/06/2026 a 08/06/2026</v>
      </c>
      <c r="B184" s="28" t="n">
        <f aca="false">SUM(B177:B183)</f>
        <v>38059.17</v>
      </c>
      <c r="C184" s="28" t="n">
        <f aca="false">SUM(C177:C183)</f>
        <v>61714.92</v>
      </c>
      <c r="D184" s="32"/>
      <c r="E184" s="32"/>
      <c r="F184" s="28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7" t="n">
        <v>46186</v>
      </c>
      <c r="B189" s="38" t="n">
        <f aca="false">SUMIFS(Report!$U:$U,Report!$T:$T,"&lt;&gt;"&amp;"MERCADORIAS P/REVENDA",Report!$AA:$AA,"SIM",Report!$C:$C,A189)</f>
        <v>2750</v>
      </c>
      <c r="C189" s="38" t="n">
        <f aca="false">SUMIFS(Report!$U:$U,Report!$T:$T,"MERCADORIAS P/REVENDA",Report!$AA:$AA,"SIM",Report!$C:$C,A189)</f>
        <v>3761.67</v>
      </c>
      <c r="D189" s="39"/>
      <c r="E189" s="39"/>
      <c r="F189" s="38" t="n">
        <f aca="false">B189+C189</f>
        <v>6511.67</v>
      </c>
    </row>
    <row r="190" customFormat="false" ht="12.75" hidden="false" customHeight="true" outlineLevel="0" collapsed="false">
      <c r="A190" s="37" t="n">
        <v>46187</v>
      </c>
      <c r="B190" s="38" t="n">
        <f aca="false">SUMIFS(Report!$U:$U,Report!$T:$T,"&lt;&gt;"&amp;"MERCADORIAS P/REVENDA",Report!$AA:$AA,"SIM",Report!$C:$C,A190)</f>
        <v>2310</v>
      </c>
      <c r="C190" s="38" t="n">
        <f aca="false">SUMIFS(Report!$U:$U,Report!$T:$T,"MERCADORIAS P/REVENDA",Report!$AA:$AA,"SIM",Report!$C:$C,A190)</f>
        <v>2080.52</v>
      </c>
      <c r="D190" s="39"/>
      <c r="E190" s="39"/>
      <c r="F190" s="38" t="n">
        <f aca="false">B190+C190</f>
        <v>4390.52</v>
      </c>
    </row>
    <row r="191" customFormat="false" ht="12.75" hidden="false" customHeight="true" outlineLevel="0" collapsed="false">
      <c r="A191" s="37" t="n">
        <v>46188</v>
      </c>
      <c r="B191" s="38" t="n">
        <f aca="false">SUMIFS(Report!$U:$U,Report!$T:$T,"&lt;&gt;"&amp;"MERCADORIAS P/REVENDA",Report!$AA:$AA,"SIM",Report!$C:$C,A191)</f>
        <v>11688.68</v>
      </c>
      <c r="C191" s="38" t="n">
        <f aca="false">SUMIFS(Report!$U:$U,Report!$T:$T,"MERCADORIAS P/REVENDA",Report!$AA:$AA,"SIM",Report!$C:$C,A191)</f>
        <v>17267.06</v>
      </c>
      <c r="D191" s="39"/>
      <c r="E191" s="39"/>
      <c r="F191" s="38" t="n">
        <f aca="false">B191+C191</f>
        <v>28955.74</v>
      </c>
    </row>
    <row r="192" customFormat="false" ht="12.75" hidden="false" customHeight="true" outlineLevel="0" collapsed="false">
      <c r="A192" s="40" t="str">
        <f aca="false">"Subtotal Semana "&amp;TEXT(A185,"dd/mm/yyyy")&amp;" a "&amp;TEXT(A191,"dd/mm/yyyy")</f>
        <v>Subtotal Semana 09/06/2026 a 15/06/2026</v>
      </c>
      <c r="B192" s="28" t="n">
        <f aca="false">SUM(B185:B191)</f>
        <v>40578.58</v>
      </c>
      <c r="C192" s="28" t="n">
        <f aca="false">SUM(C185:C191)</f>
        <v>71480.12</v>
      </c>
      <c r="D192" s="32"/>
      <c r="E192" s="32"/>
      <c r="F192" s="28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7" t="n">
        <v>46193</v>
      </c>
      <c r="B197" s="38" t="n">
        <f aca="false">SUMIFS(Report!$U:$U,Report!$T:$T,"&lt;&gt;"&amp;"MERCADORIAS P/REVENDA",Report!$AA:$AA,"SIM",Report!$C:$C,A197)</f>
        <v>3660.07</v>
      </c>
      <c r="C197" s="38" t="n">
        <f aca="false">SUMIFS(Report!$U:$U,Report!$T:$T,"MERCADORIAS P/REVENDA",Report!$AA:$AA,"SIM",Report!$C:$C,A197)</f>
        <v>1362.17</v>
      </c>
      <c r="D197" s="39"/>
      <c r="E197" s="39"/>
      <c r="F197" s="38" t="n">
        <f aca="false">B197+C197</f>
        <v>5022.24</v>
      </c>
    </row>
    <row r="198" customFormat="false" ht="12.75" hidden="false" customHeight="true" outlineLevel="0" collapsed="false">
      <c r="A198" s="37" t="n">
        <v>46194</v>
      </c>
      <c r="B198" s="38" t="n">
        <f aca="false">SUMIFS(Report!$U:$U,Report!$T:$T,"&lt;&gt;"&amp;"MERCADORIAS P/REVENDA",Report!$AA:$AA,"SIM",Report!$C:$C,A198)</f>
        <v>1846</v>
      </c>
      <c r="C198" s="38" t="n">
        <f aca="false">SUMIFS(Report!$U:$U,Report!$T:$T,"MERCADORIAS P/REVENDA",Report!$AA:$AA,"SIM",Report!$C:$C,A198)</f>
        <v>0</v>
      </c>
      <c r="D198" s="39"/>
      <c r="E198" s="39"/>
      <c r="F198" s="38" t="n">
        <f aca="false">B198+C198</f>
        <v>1846</v>
      </c>
    </row>
    <row r="199" customFormat="false" ht="12.75" hidden="false" customHeight="true" outlineLevel="0" collapsed="false">
      <c r="A199" s="37" t="n">
        <v>46195</v>
      </c>
      <c r="B199" s="38" t="n">
        <f aca="false">SUMIFS(Report!$U:$U,Report!$T:$T,"&lt;&gt;"&amp;"MERCADORIAS P/REVENDA",Report!$AA:$AA,"SIM",Report!$C:$C,A199)</f>
        <v>15464.33</v>
      </c>
      <c r="C199" s="38" t="n">
        <f aca="false">SUMIFS(Report!$U:$U,Report!$T:$T,"MERCADORIAS P/REVENDA",Report!$AA:$AA,"SIM",Report!$C:$C,A199)</f>
        <v>13427.7</v>
      </c>
      <c r="D199" s="39"/>
      <c r="E199" s="39"/>
      <c r="F199" s="38" t="n">
        <f aca="false">B199+C199</f>
        <v>28892.03</v>
      </c>
    </row>
    <row r="200" customFormat="false" ht="12.75" hidden="false" customHeight="true" outlineLevel="0" collapsed="false">
      <c r="A200" s="40" t="str">
        <f aca="false">"Subtotal Semana "&amp;TEXT(A193,"dd/mm/yyyy")&amp;" a "&amp;TEXT(A199,"dd/mm/yyyy")</f>
        <v>Subtotal Semana 16/06/2026 a 22/06/2026</v>
      </c>
      <c r="B200" s="28" t="n">
        <f aca="false">SUM(B193:B199)</f>
        <v>42685.53</v>
      </c>
      <c r="C200" s="28" t="n">
        <f aca="false">SUM(C193:C199)</f>
        <v>48194.6</v>
      </c>
      <c r="D200" s="32"/>
      <c r="E200" s="32"/>
      <c r="F200" s="28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7" t="n">
        <v>46200</v>
      </c>
      <c r="B205" s="38" t="n">
        <f aca="false">SUMIFS(Report!$U:$U,Report!$T:$T,"&lt;&gt;"&amp;"MERCADORIAS P/REVENDA",Report!$AA:$AA,"SIM",Report!$C:$C,A205)</f>
        <v>2650</v>
      </c>
      <c r="C205" s="38" t="n">
        <f aca="false">SUMIFS(Report!$U:$U,Report!$T:$T,"MERCADORIAS P/REVENDA",Report!$AA:$AA,"SIM",Report!$C:$C,A205)</f>
        <v>7347.72</v>
      </c>
      <c r="D205" s="39"/>
      <c r="E205" s="39"/>
      <c r="F205" s="38" t="n">
        <f aca="false">B205+C205</f>
        <v>9997.72</v>
      </c>
    </row>
    <row r="206" customFormat="false" ht="12.75" hidden="false" customHeight="true" outlineLevel="0" collapsed="false">
      <c r="A206" s="37" t="n">
        <v>46201</v>
      </c>
      <c r="B206" s="38" t="n">
        <f aca="false">SUMIFS(Report!$U:$U,Report!$T:$T,"&lt;&gt;"&amp;"MERCADORIAS P/REVENDA",Report!$AA:$AA,"SIM",Report!$C:$C,A206)</f>
        <v>1694</v>
      </c>
      <c r="C206" s="38" t="n">
        <f aca="false">SUMIFS(Report!$U:$U,Report!$T:$T,"MERCADORIAS P/REVENDA",Report!$AA:$AA,"SIM",Report!$C:$C,A206)</f>
        <v>1589.28</v>
      </c>
      <c r="D206" s="39"/>
      <c r="E206" s="39"/>
      <c r="F206" s="38" t="n">
        <f aca="false">B206+C206</f>
        <v>3283.28</v>
      </c>
    </row>
    <row r="207" customFormat="false" ht="12.75" hidden="false" customHeight="true" outlineLevel="0" collapsed="false">
      <c r="A207" s="37" t="n">
        <v>46202</v>
      </c>
      <c r="B207" s="38" t="n">
        <f aca="false">SUMIFS(Report!$U:$U,Report!$T:$T,"&lt;&gt;"&amp;"MERCADORIAS P/REVENDA",Report!$AA:$AA,"SIM",Report!$C:$C,A207)</f>
        <v>3855</v>
      </c>
      <c r="C207" s="38" t="n">
        <f aca="false">SUMIFS(Report!$U:$U,Report!$T:$T,"MERCADORIAS P/REVENDA",Report!$AA:$AA,"SIM",Report!$C:$C,A207)</f>
        <v>14050.67</v>
      </c>
      <c r="D207" s="39"/>
      <c r="E207" s="39"/>
      <c r="F207" s="38" t="n">
        <f aca="false">B207+C207</f>
        <v>17905.67</v>
      </c>
    </row>
    <row r="208" customFormat="false" ht="12.75" hidden="false" customHeight="true" outlineLevel="0" collapsed="false">
      <c r="A208" s="40" t="str">
        <f aca="false">"Subtotal Semana "&amp;TEXT(A201,"dd/mm/yyyy")&amp;" a "&amp;TEXT(A207,"dd/mm/yyyy")</f>
        <v>Subtotal Semana 23/06/2026 a 29/06/2026</v>
      </c>
      <c r="B208" s="28" t="n">
        <f aca="false">SUM(B201:B207)</f>
        <v>48752.76</v>
      </c>
      <c r="C208" s="28" t="n">
        <f aca="false">SUM(C201:C207)</f>
        <v>75723.62</v>
      </c>
      <c r="D208" s="32"/>
      <c r="E208" s="32"/>
      <c r="F208" s="28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7" t="n">
        <v>46207</v>
      </c>
      <c r="B213" s="38" t="n">
        <f aca="false">SUMIFS(Report!$U:$U,Report!$T:$T,"&lt;&gt;"&amp;"MERCADORIAS P/REVENDA",Report!$AA:$AA,"SIM",Report!$C:$C,A213)</f>
        <v>3458</v>
      </c>
      <c r="C213" s="38" t="n">
        <f aca="false">SUMIFS(Report!$U:$U,Report!$T:$T,"MERCADORIAS P/REVENDA",Report!$AA:$AA,"SIM",Report!$C:$C,A213)</f>
        <v>8204.38</v>
      </c>
      <c r="D213" s="39"/>
      <c r="E213" s="39"/>
      <c r="F213" s="38" t="n">
        <f aca="false">B213+C213</f>
        <v>11662.38</v>
      </c>
    </row>
    <row r="214" customFormat="false" ht="12.75" hidden="false" customHeight="true" outlineLevel="0" collapsed="false">
      <c r="A214" s="37" t="n">
        <v>46208</v>
      </c>
      <c r="B214" s="38" t="n">
        <f aca="false">SUMIFS(Report!$U:$U,Report!$T:$T,"&lt;&gt;"&amp;"MERCADORIAS P/REVENDA",Report!$AA:$AA,"SIM",Report!$C:$C,A214)</f>
        <v>2434.02</v>
      </c>
      <c r="C214" s="38" t="n">
        <f aca="false">SUMIFS(Report!$U:$U,Report!$T:$T,"MERCADORIAS P/REVENDA",Report!$AA:$AA,"SIM",Report!$C:$C,A214)</f>
        <v>0</v>
      </c>
      <c r="D214" s="39"/>
      <c r="E214" s="39"/>
      <c r="F214" s="38" t="n">
        <f aca="false">B214+C214</f>
        <v>2434.02</v>
      </c>
    </row>
    <row r="215" customFormat="false" ht="12.75" hidden="false" customHeight="true" outlineLevel="0" collapsed="false">
      <c r="A215" s="37" t="n">
        <v>46209</v>
      </c>
      <c r="B215" s="38" t="n">
        <f aca="false">SUMIFS(Report!$U:$U,Report!$T:$T,"&lt;&gt;"&amp;"MERCADORIAS P/REVENDA",Report!$AA:$AA,"SIM",Report!$C:$C,A215)</f>
        <v>7971.3</v>
      </c>
      <c r="C215" s="38" t="n">
        <f aca="false">SUMIFS(Report!$U:$U,Report!$T:$T,"MERCADORIAS P/REVENDA",Report!$AA:$AA,"SIM",Report!$C:$C,A215)</f>
        <v>4940.99</v>
      </c>
      <c r="D215" s="39"/>
      <c r="E215" s="39"/>
      <c r="F215" s="38" t="n">
        <f aca="false">B215+C215</f>
        <v>12912.29</v>
      </c>
    </row>
    <row r="216" customFormat="false" ht="12.75" hidden="false" customHeight="true" outlineLevel="0" collapsed="false">
      <c r="A216" s="40" t="str">
        <f aca="false">"Subtotal Semana "&amp;TEXT(A209,"dd/mm/yyyy")&amp;" a "&amp;TEXT(A215,"dd/mm/yyyy")</f>
        <v>Subtotal Semana 30/06/2026 a 06/07/2026</v>
      </c>
      <c r="B216" s="28" t="n">
        <f aca="false">SUM(B209:B215)</f>
        <v>54818.78</v>
      </c>
      <c r="C216" s="28" t="n">
        <f aca="false">SUM(C209:C215)</f>
        <v>75563.66</v>
      </c>
      <c r="D216" s="32"/>
      <c r="E216" s="32"/>
      <c r="F216" s="28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7" t="n">
        <v>46214</v>
      </c>
      <c r="B221" s="38" t="n">
        <f aca="false">SUMIFS(Report!$U:$U,Report!$T:$T,"&lt;&gt;"&amp;"MERCADORIAS P/REVENDA",Report!$AA:$AA,"SIM",Report!$C:$C,A221)</f>
        <v>2280</v>
      </c>
      <c r="C221" s="38" t="n">
        <f aca="false">SUMIFS(Report!$U:$U,Report!$T:$T,"MERCADORIAS P/REVENDA",Report!$AA:$AA,"SIM",Report!$C:$C,A221)</f>
        <v>2664.11</v>
      </c>
      <c r="D221" s="39"/>
      <c r="E221" s="39"/>
      <c r="F221" s="38" t="n">
        <f aca="false">B221+C221</f>
        <v>4944.11</v>
      </c>
    </row>
    <row r="222" customFormat="false" ht="12.75" hidden="false" customHeight="true" outlineLevel="0" collapsed="false">
      <c r="A222" s="37" t="n">
        <v>46215</v>
      </c>
      <c r="B222" s="38" t="n">
        <f aca="false">SUMIFS(Report!$U:$U,Report!$T:$T,"&lt;&gt;"&amp;"MERCADORIAS P/REVENDA",Report!$AA:$AA,"SIM",Report!$C:$C,A222)</f>
        <v>1660</v>
      </c>
      <c r="C222" s="38" t="n">
        <f aca="false">SUMIFS(Report!$U:$U,Report!$T:$T,"MERCADORIAS P/REVENDA",Report!$AA:$AA,"SIM",Report!$C:$C,A222)</f>
        <v>1361.81</v>
      </c>
      <c r="D222" s="39"/>
      <c r="E222" s="39"/>
      <c r="F222" s="38" t="n">
        <f aca="false">B222+C222</f>
        <v>3021.81</v>
      </c>
    </row>
    <row r="223" customFormat="false" ht="12.75" hidden="false" customHeight="true" outlineLevel="0" collapsed="false">
      <c r="A223" s="37" t="n">
        <v>46216</v>
      </c>
      <c r="B223" s="38" t="n">
        <f aca="false">SUMIFS(Report!$U:$U,Report!$T:$T,"&lt;&gt;"&amp;"MERCADORIAS P/REVENDA",Report!$AA:$AA,"SIM",Report!$C:$C,A223)</f>
        <v>2527.43</v>
      </c>
      <c r="C223" s="38" t="n">
        <f aca="false">SUMIFS(Report!$U:$U,Report!$T:$T,"MERCADORIAS P/REVENDA",Report!$AA:$AA,"SIM",Report!$C:$C,A223)</f>
        <v>7819.88</v>
      </c>
      <c r="D223" s="39"/>
      <c r="E223" s="39"/>
      <c r="F223" s="38" t="n">
        <f aca="false">B223+C223</f>
        <v>10347.31</v>
      </c>
    </row>
    <row r="224" customFormat="false" ht="12.75" hidden="false" customHeight="true" outlineLevel="0" collapsed="false">
      <c r="A224" s="40" t="str">
        <f aca="false">"Subtotal Semana "&amp;TEXT(A217,"dd/mm/yyyy")&amp;" a "&amp;TEXT(A223,"dd/mm/yyyy")</f>
        <v>Subtotal Semana 07/07/2026 a 13/07/2026</v>
      </c>
      <c r="B224" s="28" t="n">
        <f aca="false">SUM(B217:B223)</f>
        <v>21325.16</v>
      </c>
      <c r="C224" s="28" t="n">
        <f aca="false">SUM(C217:C223)</f>
        <v>73981.39</v>
      </c>
      <c r="D224" s="32"/>
      <c r="E224" s="32"/>
      <c r="F224" s="28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7" t="n">
        <v>46221</v>
      </c>
      <c r="B229" s="38" t="n">
        <f aca="false">SUMIFS(Report!$U:$U,Report!$T:$T,"&lt;&gt;"&amp;"MERCADORIAS P/REVENDA",Report!$AA:$AA,"SIM",Report!$C:$C,A229)</f>
        <v>3567.27</v>
      </c>
      <c r="C229" s="38" t="n">
        <f aca="false">SUMIFS(Report!$U:$U,Report!$T:$T,"MERCADORIAS P/REVENDA",Report!$AA:$AA,"SIM",Report!$C:$C,A229)</f>
        <v>6413.08</v>
      </c>
      <c r="D229" s="39"/>
      <c r="E229" s="39"/>
      <c r="F229" s="38" t="n">
        <f aca="false">B229+C229</f>
        <v>9980.35</v>
      </c>
    </row>
    <row r="230" customFormat="false" ht="12.75" hidden="false" customHeight="true" outlineLevel="0" collapsed="false">
      <c r="A230" s="37" t="n">
        <v>46222</v>
      </c>
      <c r="B230" s="38" t="n">
        <f aca="false">SUMIFS(Report!$U:$U,Report!$T:$T,"&lt;&gt;"&amp;"MERCADORIAS P/REVENDA",Report!$AA:$AA,"SIM",Report!$C:$C,A230)</f>
        <v>1888</v>
      </c>
      <c r="C230" s="38" t="n">
        <f aca="false">SUMIFS(Report!$U:$U,Report!$T:$T,"MERCADORIAS P/REVENDA",Report!$AA:$AA,"SIM",Report!$C:$C,A230)</f>
        <v>2273.8</v>
      </c>
      <c r="D230" s="39"/>
      <c r="E230" s="39"/>
      <c r="F230" s="38" t="n">
        <f aca="false">B230+C230</f>
        <v>4161.8</v>
      </c>
    </row>
    <row r="231" customFormat="false" ht="12.75" hidden="false" customHeight="true" outlineLevel="0" collapsed="false">
      <c r="A231" s="37" t="n">
        <v>46223</v>
      </c>
      <c r="B231" s="38" t="n">
        <f aca="false">SUMIFS(Report!$U:$U,Report!$T:$T,"&lt;&gt;"&amp;"MERCADORIAS P/REVENDA",Report!$AA:$AA,"SIM",Report!$C:$C,A231)</f>
        <v>10504.28</v>
      </c>
      <c r="C231" s="38" t="n">
        <f aca="false">SUMIFS(Report!$U:$U,Report!$T:$T,"MERCADORIAS P/REVENDA",Report!$AA:$AA,"SIM",Report!$C:$C,A231)</f>
        <v>3792.93</v>
      </c>
      <c r="D231" s="39"/>
      <c r="E231" s="39"/>
      <c r="F231" s="38" t="n">
        <f aca="false">B231+C231</f>
        <v>14297.21</v>
      </c>
    </row>
    <row r="232" customFormat="false" ht="12.75" hidden="false" customHeight="true" outlineLevel="0" collapsed="false">
      <c r="A232" s="40" t="str">
        <f aca="false">"Subtotal Semana "&amp;TEXT(A225,"dd/mm/yyyy")&amp;" a "&amp;TEXT(A231,"dd/mm/yyyy")</f>
        <v>Subtotal Semana 14/07/2026 a 20/07/2026</v>
      </c>
      <c r="B232" s="28" t="n">
        <f aca="false">SUM(B225:B231)</f>
        <v>36319.09</v>
      </c>
      <c r="C232" s="28" t="n">
        <f aca="false">SUM(C225:C231)</f>
        <v>61265.77</v>
      </c>
      <c r="D232" s="32"/>
      <c r="E232" s="32"/>
      <c r="F232" s="28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7" t="n">
        <v>46228</v>
      </c>
      <c r="B237" s="38" t="n">
        <f aca="false">SUMIFS(Report!$U:$U,Report!$T:$T,"&lt;&gt;"&amp;"MERCADORIAS P/REVENDA",Report!$AA:$AA,"SIM",Report!$C:$C,A237)</f>
        <v>946.17</v>
      </c>
      <c r="C237" s="38" t="n">
        <f aca="false">SUMIFS(Report!$U:$U,Report!$T:$T,"MERCADORIAS P/REVENDA",Report!$AA:$AA,"SIM",Report!$C:$C,A237)</f>
        <v>4344</v>
      </c>
      <c r="D237" s="39"/>
      <c r="E237" s="39"/>
      <c r="F237" s="38" t="n">
        <f aca="false">B237+C237</f>
        <v>5290.17</v>
      </c>
    </row>
    <row r="238" customFormat="false" ht="12.75" hidden="false" customHeight="true" outlineLevel="0" collapsed="false">
      <c r="A238" s="37" t="n">
        <v>46229</v>
      </c>
      <c r="B238" s="38" t="n">
        <f aca="false">SUMIFS(Report!$U:$U,Report!$T:$T,"&lt;&gt;"&amp;"MERCADORIAS P/REVENDA",Report!$AA:$AA,"SIM",Report!$C:$C,A238)</f>
        <v>174</v>
      </c>
      <c r="C238" s="38" t="n">
        <f aca="false">SUMIFS(Report!$U:$U,Report!$T:$T,"MERCADORIAS P/REVENDA",Report!$AA:$AA,"SIM",Report!$C:$C,A238)</f>
        <v>819.53</v>
      </c>
      <c r="D238" s="39"/>
      <c r="E238" s="39"/>
      <c r="F238" s="38" t="n">
        <f aca="false">B238+C238</f>
        <v>993.53</v>
      </c>
    </row>
    <row r="239" customFormat="false" ht="12.75" hidden="false" customHeight="true" outlineLevel="0" collapsed="false">
      <c r="A239" s="37" t="n">
        <v>46230</v>
      </c>
      <c r="B239" s="38" t="n">
        <f aca="false">SUMIFS(Report!$U:$U,Report!$T:$T,"&lt;&gt;"&amp;"MERCADORIAS P/REVENDA",Report!$AA:$AA,"SIM",Report!$C:$C,A239)</f>
        <v>6984.11</v>
      </c>
      <c r="C239" s="38" t="n">
        <f aca="false">SUMIFS(Report!$U:$U,Report!$T:$T,"MERCADORIAS P/REVENDA",Report!$AA:$AA,"SIM",Report!$C:$C,A239)</f>
        <v>6271.3</v>
      </c>
      <c r="D239" s="39"/>
      <c r="E239" s="39"/>
      <c r="F239" s="38" t="n">
        <f aca="false">B239+C239</f>
        <v>13255.41</v>
      </c>
    </row>
    <row r="240" customFormat="false" ht="12.75" hidden="false" customHeight="true" outlineLevel="0" collapsed="false">
      <c r="A240" s="40" t="str">
        <f aca="false">"Subtotal Semana "&amp;TEXT(A233,"dd/mm/yyyy")&amp;" a "&amp;TEXT(A239,"dd/mm/yyyy")</f>
        <v>Subtotal Semana 21/07/2026 a 27/07/2026</v>
      </c>
      <c r="B240" s="28" t="n">
        <f aca="false">SUM(B233:B239)</f>
        <v>35385.71</v>
      </c>
      <c r="C240" s="28" t="n">
        <f aca="false">SUM(C233:C239)</f>
        <v>60768.77</v>
      </c>
      <c r="D240" s="32"/>
      <c r="E240" s="32"/>
      <c r="F240" s="28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7" t="n">
        <v>46235</v>
      </c>
      <c r="B245" s="38" t="n">
        <f aca="false">SUMIFS(Report!$U:$U,Report!$T:$T,"&lt;&gt;"&amp;"MERCADORIAS P/REVENDA",Report!$AA:$AA,"SIM",Report!$C:$C,A245)</f>
        <v>3106.82</v>
      </c>
      <c r="C245" s="38" t="n">
        <f aca="false">SUMIFS(Report!$U:$U,Report!$T:$T,"MERCADORIAS P/REVENDA",Report!$AA:$AA,"SIM",Report!$C:$C,A245)</f>
        <v>12984.07</v>
      </c>
      <c r="D245" s="39"/>
      <c r="E245" s="39"/>
      <c r="F245" s="38" t="n">
        <f aca="false">B245+C245</f>
        <v>16090.89</v>
      </c>
    </row>
    <row r="246" customFormat="false" ht="12.75" hidden="false" customHeight="true" outlineLevel="0" collapsed="false">
      <c r="A246" s="37" t="n">
        <v>46236</v>
      </c>
      <c r="B246" s="38" t="n">
        <f aca="false">SUMIFS(Report!$U:$U,Report!$T:$T,"&lt;&gt;"&amp;"MERCADORIAS P/REVENDA",Report!$AA:$AA,"SIM",Report!$C:$C,A246)</f>
        <v>182</v>
      </c>
      <c r="C246" s="38" t="n">
        <f aca="false">SUMIFS(Report!$U:$U,Report!$T:$T,"MERCADORIAS P/REVENDA",Report!$AA:$AA,"SIM",Report!$C:$C,A246)</f>
        <v>0</v>
      </c>
      <c r="D246" s="39"/>
      <c r="E246" s="39"/>
      <c r="F246" s="38" t="n">
        <f aca="false">B246+C246</f>
        <v>182</v>
      </c>
    </row>
    <row r="247" customFormat="false" ht="12.75" hidden="false" customHeight="true" outlineLevel="0" collapsed="false">
      <c r="A247" s="37" t="n">
        <v>46237</v>
      </c>
      <c r="B247" s="38" t="n">
        <f aca="false">SUMIFS(Report!$U:$U,Report!$T:$T,"&lt;&gt;"&amp;"MERCADORIAS P/REVENDA",Report!$AA:$AA,"SIM",Report!$C:$C,A247)</f>
        <v>350</v>
      </c>
      <c r="C247" s="38" t="n">
        <f aca="false">SUMIFS(Report!$U:$U,Report!$T:$T,"MERCADORIAS P/REVENDA",Report!$AA:$AA,"SIM",Report!$C:$C,A247)</f>
        <v>8325.77</v>
      </c>
      <c r="D247" s="39"/>
      <c r="E247" s="39"/>
      <c r="F247" s="38" t="n">
        <f aca="false">B247+C247</f>
        <v>8675.77</v>
      </c>
    </row>
    <row r="248" customFormat="false" ht="12.75" hidden="false" customHeight="true" outlineLevel="0" collapsed="false">
      <c r="A248" s="40" t="str">
        <f aca="false">"Subtotal Semana "&amp;TEXT(A241,"dd/mm/yyyy")&amp;" a "&amp;TEXT(A247,"dd/mm/yyyy")</f>
        <v>Subtotal Semana 28/07/2026 a 03/08/2026</v>
      </c>
      <c r="B248" s="28" t="n">
        <f aca="false">SUM(B241:B247)</f>
        <v>12556.15</v>
      </c>
      <c r="C248" s="28" t="n">
        <f aca="false">SUM(C241:C247)</f>
        <v>65361.27</v>
      </c>
      <c r="D248" s="32"/>
      <c r="E248" s="32"/>
      <c r="F248" s="28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7" t="n">
        <v>46242</v>
      </c>
      <c r="B253" s="38" t="n">
        <f aca="false">SUMIFS(Report!$U:$U,Report!$T:$T,"&lt;&gt;"&amp;"MERCADORIAS P/REVENDA",Report!$AA:$AA,"SIM",Report!$C:$C,A253)</f>
        <v>250</v>
      </c>
      <c r="C253" s="38" t="n">
        <f aca="false">SUMIFS(Report!$U:$U,Report!$T:$T,"MERCADORIAS P/REVENDA",Report!$AA:$AA,"SIM",Report!$C:$C,A253)</f>
        <v>8307.55</v>
      </c>
      <c r="D253" s="39"/>
      <c r="E253" s="39"/>
      <c r="F253" s="38" t="n">
        <f aca="false">B253+C253</f>
        <v>8557.55</v>
      </c>
    </row>
    <row r="254" customFormat="false" ht="12.75" hidden="false" customHeight="true" outlineLevel="0" collapsed="false">
      <c r="A254" s="37" t="n">
        <v>46243</v>
      </c>
      <c r="B254" s="38" t="n">
        <f aca="false">SUMIFS(Report!$U:$U,Report!$T:$T,"&lt;&gt;"&amp;"MERCADORIAS P/REVENDA",Report!$AA:$AA,"SIM",Report!$C:$C,A254)</f>
        <v>939.65</v>
      </c>
      <c r="C254" s="38" t="n">
        <f aca="false">SUMIFS(Report!$U:$U,Report!$T:$T,"MERCADORIAS P/REVENDA",Report!$AA:$AA,"SIM",Report!$C:$C,A254)</f>
        <v>0</v>
      </c>
      <c r="D254" s="39"/>
      <c r="E254" s="39"/>
      <c r="F254" s="38" t="n">
        <f aca="false">B254+C254</f>
        <v>939.65</v>
      </c>
    </row>
    <row r="255" customFormat="false" ht="12.75" hidden="false" customHeight="true" outlineLevel="0" collapsed="false">
      <c r="A255" s="37" t="n">
        <v>46244</v>
      </c>
      <c r="B255" s="38" t="n">
        <f aca="false">SUMIFS(Report!$U:$U,Report!$T:$T,"&lt;&gt;"&amp;"MERCADORIAS P/REVENDA",Report!$AA:$AA,"SIM",Report!$C:$C,A255)</f>
        <v>4817.24</v>
      </c>
      <c r="C255" s="38" t="n">
        <f aca="false">SUMIFS(Report!$U:$U,Report!$T:$T,"MERCADORIAS P/REVENDA",Report!$AA:$AA,"SIM",Report!$C:$C,A255)</f>
        <v>15280.87</v>
      </c>
      <c r="D255" s="39"/>
      <c r="E255" s="39"/>
      <c r="F255" s="38" t="n">
        <f aca="false">B255+C255</f>
        <v>20098.11</v>
      </c>
    </row>
    <row r="256" customFormat="false" ht="12.75" hidden="false" customHeight="true" outlineLevel="0" collapsed="false">
      <c r="A256" s="40" t="str">
        <f aca="false">"Subtotal Semana "&amp;TEXT(A249,"dd/mm/yyyy")&amp;" a "&amp;TEXT(A255,"dd/mm/yyyy")</f>
        <v>Subtotal Semana 04/08/2026 a 10/08/2026</v>
      </c>
      <c r="B256" s="28" t="n">
        <f aca="false">SUM(B249:B255)</f>
        <v>28416.47</v>
      </c>
      <c r="C256" s="28" t="n">
        <f aca="false">SUM(C249:C255)</f>
        <v>66739.1</v>
      </c>
      <c r="D256" s="32"/>
      <c r="E256" s="32"/>
      <c r="F256" s="28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7" t="n">
        <v>46249</v>
      </c>
      <c r="B261" s="38" t="n">
        <f aca="false">SUMIFS(Report!$U:$U,Report!$T:$T,"&lt;&gt;"&amp;"MERCADORIAS P/REVENDA",Report!$AA:$AA,"SIM",Report!$C:$C,A261)</f>
        <v>6468.88</v>
      </c>
      <c r="C261" s="38" t="n">
        <f aca="false">SUMIFS(Report!$U:$U,Report!$T:$T,"MERCADORIAS P/REVENDA",Report!$AA:$AA,"SIM",Report!$C:$C,A261)</f>
        <v>15834.76</v>
      </c>
      <c r="D261" s="39"/>
      <c r="E261" s="39"/>
      <c r="F261" s="38" t="n">
        <f aca="false">B261+C261</f>
        <v>22303.64</v>
      </c>
    </row>
    <row r="262" customFormat="false" ht="12.75" hidden="false" customHeight="true" outlineLevel="0" collapsed="false">
      <c r="A262" s="37" t="n">
        <v>46250</v>
      </c>
      <c r="B262" s="38" t="n">
        <f aca="false">SUMIFS(Report!$U:$U,Report!$T:$T,"&lt;&gt;"&amp;"MERCADORIAS P/REVENDA",Report!$AA:$AA,"SIM",Report!$C:$C,A262)</f>
        <v>141</v>
      </c>
      <c r="C262" s="38" t="n">
        <f aca="false">SUMIFS(Report!$U:$U,Report!$T:$T,"MERCADORIAS P/REVENDA",Report!$AA:$AA,"SIM",Report!$C:$C,A262)</f>
        <v>0</v>
      </c>
      <c r="D262" s="39"/>
      <c r="E262" s="39"/>
      <c r="F262" s="38" t="n">
        <f aca="false">B262+C262</f>
        <v>141</v>
      </c>
    </row>
    <row r="263" customFormat="false" ht="12.75" hidden="false" customHeight="true" outlineLevel="0" collapsed="false">
      <c r="A263" s="37" t="n">
        <v>46251</v>
      </c>
      <c r="B263" s="38" t="n">
        <f aca="false">SUMIFS(Report!$U:$U,Report!$T:$T,"&lt;&gt;"&amp;"MERCADORIAS P/REVENDA",Report!$AA:$AA,"SIM",Report!$C:$C,A263)</f>
        <v>435</v>
      </c>
      <c r="C263" s="38" t="n">
        <f aca="false">SUMIFS(Report!$U:$U,Report!$T:$T,"MERCADORIAS P/REVENDA",Report!$AA:$AA,"SIM",Report!$C:$C,A263)</f>
        <v>9579.11</v>
      </c>
      <c r="D263" s="39"/>
      <c r="E263" s="39"/>
      <c r="F263" s="38" t="n">
        <f aca="false">B263+C263</f>
        <v>10014.11</v>
      </c>
    </row>
    <row r="264" customFormat="false" ht="12.75" hidden="false" customHeight="true" outlineLevel="0" collapsed="false">
      <c r="A264" s="40" t="str">
        <f aca="false">"Subtotal Semana "&amp;TEXT(A257,"dd/mm/yyyy")&amp;" a "&amp;TEXT(A263,"dd/mm/yyyy")</f>
        <v>Subtotal Semana 11/08/2026 a 17/08/2026</v>
      </c>
      <c r="B264" s="28" t="n">
        <f aca="false">SUM(B257:B263)</f>
        <v>11710.04</v>
      </c>
      <c r="C264" s="28" t="n">
        <f aca="false">SUM(C257:C263)</f>
        <v>85499.74</v>
      </c>
      <c r="D264" s="32"/>
      <c r="E264" s="32"/>
      <c r="F264" s="28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7" t="n">
        <v>46256</v>
      </c>
      <c r="B269" s="38" t="n">
        <f aca="false">SUMIFS(Report!$U:$U,Report!$T:$T,"&lt;&gt;"&amp;"MERCADORIAS P/REVENDA",Report!$AA:$AA,"SIM",Report!$C:$C,A269)</f>
        <v>240</v>
      </c>
      <c r="C269" s="38" t="n">
        <f aca="false">SUMIFS(Report!$U:$U,Report!$T:$T,"MERCADORIAS P/REVENDA",Report!$AA:$AA,"SIM",Report!$C:$C,A269)</f>
        <v>11498.76</v>
      </c>
      <c r="D269" s="39"/>
      <c r="E269" s="39"/>
      <c r="F269" s="38" t="n">
        <f aca="false">B269+C269</f>
        <v>11738.76</v>
      </c>
    </row>
    <row r="270" customFormat="false" ht="12.75" hidden="false" customHeight="true" outlineLevel="0" collapsed="false">
      <c r="A270" s="37" t="n">
        <v>46257</v>
      </c>
      <c r="B270" s="38" t="n">
        <f aca="false">SUMIFS(Report!$U:$U,Report!$T:$T,"&lt;&gt;"&amp;"MERCADORIAS P/REVENDA",Report!$AA:$AA,"SIM",Report!$C:$C,A270)</f>
        <v>237</v>
      </c>
      <c r="C270" s="38" t="n">
        <f aca="false">SUMIFS(Report!$U:$U,Report!$T:$T,"MERCADORIAS P/REVENDA",Report!$AA:$AA,"SIM",Report!$C:$C,A270)</f>
        <v>3814.8</v>
      </c>
      <c r="D270" s="39"/>
      <c r="E270" s="39"/>
      <c r="F270" s="38" t="n">
        <f aca="false">B270+C270</f>
        <v>4051.8</v>
      </c>
    </row>
    <row r="271" customFormat="false" ht="12.75" hidden="false" customHeight="true" outlineLevel="0" collapsed="false">
      <c r="A271" s="37" t="n">
        <v>46258</v>
      </c>
      <c r="B271" s="38" t="n">
        <f aca="false">SUMIFS(Report!$U:$U,Report!$T:$T,"&lt;&gt;"&amp;"MERCADORIAS P/REVENDA",Report!$AA:$AA,"SIM",Report!$C:$C,A271)</f>
        <v>16651.15</v>
      </c>
      <c r="C271" s="38" t="n">
        <f aca="false">SUMIFS(Report!$U:$U,Report!$T:$T,"MERCADORIAS P/REVENDA",Report!$AA:$AA,"SIM",Report!$C:$C,A271)</f>
        <v>9136.62</v>
      </c>
      <c r="D271" s="39"/>
      <c r="E271" s="39"/>
      <c r="F271" s="38" t="n">
        <f aca="false">B271+C271</f>
        <v>25787.77</v>
      </c>
    </row>
    <row r="272" customFormat="false" ht="12.75" hidden="false" customHeight="true" outlineLevel="0" collapsed="false">
      <c r="A272" s="40" t="str">
        <f aca="false">"Subtotal Semana "&amp;TEXT(A265,"dd/mm/yyyy")&amp;" a "&amp;TEXT(A271,"dd/mm/yyyy")</f>
        <v>Subtotal Semana 18/08/2026 a 24/08/2026</v>
      </c>
      <c r="B272" s="28" t="n">
        <f aca="false">SUM(B265:B271)</f>
        <v>27521.33</v>
      </c>
      <c r="C272" s="28" t="n">
        <f aca="false">SUM(C265:C271)</f>
        <v>51464.35</v>
      </c>
      <c r="D272" s="32"/>
      <c r="E272" s="32"/>
      <c r="F272" s="28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7" t="n">
        <v>46263</v>
      </c>
      <c r="B277" s="38" t="n">
        <f aca="false">SUMIFS(Report!$U:$U,Report!$T:$T,"&lt;&gt;"&amp;"MERCADORIAS P/REVENDA",Report!$AA:$AA,"SIM",Report!$C:$C,A277)</f>
        <v>790</v>
      </c>
      <c r="C277" s="38" t="n">
        <f aca="false">SUMIFS(Report!$U:$U,Report!$T:$T,"MERCADORIAS P/REVENDA",Report!$AA:$AA,"SIM",Report!$C:$C,A277)</f>
        <v>7005.41</v>
      </c>
      <c r="D277" s="39"/>
      <c r="E277" s="39"/>
      <c r="F277" s="38" t="n">
        <f aca="false">B277+C277</f>
        <v>7795.41</v>
      </c>
    </row>
    <row r="278" customFormat="false" ht="12.75" hidden="false" customHeight="true" outlineLevel="0" collapsed="false">
      <c r="A278" s="37" t="n">
        <v>46264</v>
      </c>
      <c r="B278" s="38" t="n">
        <f aca="false">SUMIFS(Report!$U:$U,Report!$T:$T,"&lt;&gt;"&amp;"MERCADORIAS P/REVENDA",Report!$AA:$AA,"SIM",Report!$C:$C,A278)</f>
        <v>571</v>
      </c>
      <c r="C278" s="38" t="n">
        <f aca="false">SUMIFS(Report!$U:$U,Report!$T:$T,"MERCADORIAS P/REVENDA",Report!$AA:$AA,"SIM",Report!$C:$C,A278)</f>
        <v>4874.43</v>
      </c>
      <c r="D278" s="39"/>
      <c r="E278" s="39"/>
      <c r="F278" s="38" t="n">
        <f aca="false">B278+C278</f>
        <v>5445.43</v>
      </c>
    </row>
    <row r="279" customFormat="false" ht="12.75" hidden="false" customHeight="true" outlineLevel="0" collapsed="false">
      <c r="A279" s="37" t="n">
        <v>46265</v>
      </c>
      <c r="B279" s="38" t="n">
        <f aca="false">SUMIFS(Report!$U:$U,Report!$T:$T,"&lt;&gt;"&amp;"MERCADORIAS P/REVENDA",Report!$AA:$AA,"SIM",Report!$C:$C,A279)</f>
        <v>3200.76</v>
      </c>
      <c r="C279" s="38" t="n">
        <f aca="false">SUMIFS(Report!$U:$U,Report!$T:$T,"MERCADORIAS P/REVENDA",Report!$AA:$AA,"SIM",Report!$C:$C,A279)</f>
        <v>6635.29</v>
      </c>
      <c r="D279" s="39"/>
      <c r="E279" s="39"/>
      <c r="F279" s="38" t="n">
        <f aca="false">B279+C279</f>
        <v>9836.05</v>
      </c>
    </row>
    <row r="280" customFormat="false" ht="12.75" hidden="false" customHeight="true" outlineLevel="0" collapsed="false">
      <c r="A280" s="40" t="str">
        <f aca="false">"Subtotal Semana "&amp;TEXT(A273,"dd/mm/yyyy")&amp;" a "&amp;TEXT(A279,"dd/mm/yyyy")</f>
        <v>Subtotal Semana 25/08/2026 a 31/08/2026</v>
      </c>
      <c r="B280" s="28" t="n">
        <f aca="false">SUM(B273:B279)</f>
        <v>16383.64</v>
      </c>
      <c r="C280" s="28" t="n">
        <f aca="false">SUM(C273:C279)</f>
        <v>58899.4</v>
      </c>
      <c r="D280" s="32"/>
      <c r="E280" s="32"/>
      <c r="F280" s="28" t="n">
        <f aca="false">B280+C280</f>
        <v>75283.04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4352.97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24266.99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604.46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12585.02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13338.59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27913.09</v>
      </c>
    </row>
    <row r="285" customFormat="false" ht="12.75" hidden="false" customHeight="true" outlineLevel="0" collapsed="false">
      <c r="A285" s="37" t="n">
        <v>46270</v>
      </c>
      <c r="B285" s="38" t="n">
        <f aca="false">SUMIFS(Report!$U:$U,Report!$T:$T,"&lt;&gt;"&amp;"MERCADORIAS P/REVENDA",Report!$AA:$AA,"SIM",Report!$C:$C,A285)</f>
        <v>4684.63</v>
      </c>
      <c r="C285" s="38" t="n">
        <f aca="false">SUMIFS(Report!$U:$U,Report!$T:$T,"MERCADORIAS P/REVENDA",Report!$AA:$AA,"SIM",Report!$C:$C,A285)</f>
        <v>4011.83</v>
      </c>
      <c r="D285" s="39"/>
      <c r="E285" s="39"/>
      <c r="F285" s="38" t="n">
        <f aca="false">B285+C285</f>
        <v>8696.46</v>
      </c>
    </row>
    <row r="286" customFormat="false" ht="12.75" hidden="false" customHeight="true" outlineLevel="0" collapsed="false">
      <c r="A286" s="37" t="n">
        <v>46271</v>
      </c>
      <c r="B286" s="38" t="n">
        <f aca="false">SUMIFS(Report!$U:$U,Report!$T:$T,"&lt;&gt;"&amp;"MERCADORIAS P/REVENDA",Report!$AA:$AA,"SIM",Report!$C:$C,A286)</f>
        <v>232</v>
      </c>
      <c r="C286" s="38" t="n">
        <f aca="false">SUMIFS(Report!$U:$U,Report!$T:$T,"MERCADORIAS P/REVENDA",Report!$AA:$AA,"SIM",Report!$C:$C,A286)</f>
        <v>0</v>
      </c>
      <c r="D286" s="39"/>
      <c r="E286" s="39"/>
      <c r="F286" s="38" t="n">
        <f aca="false">B286+C286</f>
        <v>232</v>
      </c>
    </row>
    <row r="287" customFormat="false" ht="12.75" hidden="false" customHeight="true" outlineLevel="0" collapsed="false">
      <c r="A287" s="37" t="n">
        <v>46272</v>
      </c>
      <c r="B287" s="38" t="n">
        <f aca="false">SUMIFS(Report!$U:$U,Report!$T:$T,"&lt;&gt;"&amp;"MERCADORIAS P/REVENDA",Report!$AA:$AA,"SIM",Report!$C:$C,A287)</f>
        <v>465.97</v>
      </c>
      <c r="C287" s="38" t="n">
        <f aca="false">SUMIFS(Report!$U:$U,Report!$T:$T,"MERCADORIAS P/REVENDA",Report!$AA:$AA,"SIM",Report!$C:$C,A287)</f>
        <v>5141.75</v>
      </c>
      <c r="D287" s="39"/>
      <c r="E287" s="39"/>
      <c r="F287" s="38" t="n">
        <f aca="false">B287+C287</f>
        <v>5607.72</v>
      </c>
    </row>
    <row r="288" customFormat="false" ht="12.75" hidden="false" customHeight="true" outlineLevel="0" collapsed="false">
      <c r="A288" s="40" t="str">
        <f aca="false">"Subtotal Semana "&amp;TEXT(A281,"dd/mm/yyyy")&amp;" a "&amp;TEXT(A287,"dd/mm/yyyy")</f>
        <v>Subtotal Semana 01/09/2026 a 07/09/2026</v>
      </c>
      <c r="B288" s="28" t="n">
        <f aca="false">SUM(B281:B287)</f>
        <v>25878.94</v>
      </c>
      <c r="C288" s="28" t="n">
        <f aca="false">SUM(C281:C287)</f>
        <v>67231.61</v>
      </c>
      <c r="D288" s="32"/>
      <c r="E288" s="32"/>
      <c r="F288" s="28" t="n">
        <f aca="false">B288+C288</f>
        <v>93110.55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4169.83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27036.03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710.32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15725.12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4350.85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19280.13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12882.42</v>
      </c>
    </row>
    <row r="293" customFormat="false" ht="12.75" hidden="false" customHeight="true" outlineLevel="0" collapsed="false">
      <c r="A293" s="37" t="n">
        <v>46277</v>
      </c>
      <c r="B293" s="38" t="n">
        <f aca="false">SUMIFS(Report!$U:$U,Report!$T:$T,"&lt;&gt;"&amp;"MERCADORIAS P/REVENDA",Report!$AA:$AA,"SIM",Report!$C:$C,A293)</f>
        <v>620</v>
      </c>
      <c r="C293" s="38" t="n">
        <f aca="false">SUMIFS(Report!$U:$U,Report!$T:$T,"MERCADORIAS P/REVENDA",Report!$AA:$AA,"SIM",Report!$C:$C,A293)</f>
        <v>3075.4</v>
      </c>
      <c r="D293" s="39"/>
      <c r="E293" s="39"/>
      <c r="F293" s="38" t="n">
        <f aca="false">B293+C293</f>
        <v>3695.4</v>
      </c>
    </row>
    <row r="294" customFormat="false" ht="12.75" hidden="false" customHeight="true" outlineLevel="0" collapsed="false">
      <c r="A294" s="37" t="n">
        <v>46278</v>
      </c>
      <c r="B294" s="38" t="n">
        <f aca="false">SUMIFS(Report!$U:$U,Report!$T:$T,"&lt;&gt;"&amp;"MERCADORIAS P/REVENDA",Report!$AA:$AA,"SIM",Report!$C:$C,A294)</f>
        <v>176.5</v>
      </c>
      <c r="C294" s="38" t="n">
        <f aca="false">SUMIFS(Report!$U:$U,Report!$T:$T,"MERCADORIAS P/REVENDA",Report!$AA:$AA,"SIM",Report!$C:$C,A294)</f>
        <v>660</v>
      </c>
      <c r="D294" s="39"/>
      <c r="E294" s="39"/>
      <c r="F294" s="38" t="n">
        <f aca="false">B294+C294</f>
        <v>836.5</v>
      </c>
    </row>
    <row r="295" customFormat="false" ht="12.75" hidden="false" customHeight="true" outlineLevel="0" collapsed="false">
      <c r="A295" s="37" t="n">
        <v>46279</v>
      </c>
      <c r="B295" s="38" t="n">
        <f aca="false">SUMIFS(Report!$U:$U,Report!$T:$T,"&lt;&gt;"&amp;"MERCADORIAS P/REVENDA",Report!$AA:$AA,"SIM",Report!$C:$C,A295)</f>
        <v>3732.55</v>
      </c>
      <c r="C295" s="38" t="n">
        <f aca="false">SUMIFS(Report!$U:$U,Report!$T:$T,"MERCADORIAS P/REVENDA",Report!$AA:$AA,"SIM",Report!$C:$C,A295)</f>
        <v>8585.72</v>
      </c>
      <c r="D295" s="39"/>
      <c r="E295" s="39"/>
      <c r="F295" s="38" t="n">
        <f aca="false">B295+C295</f>
        <v>12318.27</v>
      </c>
    </row>
    <row r="296" customFormat="false" ht="12.75" hidden="false" customHeight="true" outlineLevel="0" collapsed="false">
      <c r="A296" s="40" t="str">
        <f aca="false">"Subtotal Semana "&amp;TEXT(A289,"dd/mm/yyyy")&amp;" a "&amp;TEXT(A295,"dd/mm/yyyy")</f>
        <v>Subtotal Semana 08/09/2026 a 14/09/2026</v>
      </c>
      <c r="B296" s="28" t="n">
        <f aca="false">SUM(B289:B295)</f>
        <v>14030.05</v>
      </c>
      <c r="C296" s="28" t="n">
        <f aca="false">SUM(C289:C295)</f>
        <v>77743.82</v>
      </c>
      <c r="D296" s="32"/>
      <c r="E296" s="32"/>
      <c r="F296" s="28" t="n">
        <f aca="false">B296+C296</f>
        <v>91773.87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11253.92</v>
      </c>
      <c r="F297" s="16" t="n">
        <f aca="false">B297+C297</f>
        <v>17182.8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17660.65</v>
      </c>
      <c r="F298" s="16" t="n">
        <f aca="false">B298+C298</f>
        <v>17718.65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10804.08</v>
      </c>
      <c r="F299" s="16" t="n">
        <f aca="false">B299+C299</f>
        <v>10804.08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8356.52</v>
      </c>
      <c r="F300" s="16" t="n">
        <f aca="false">B300+C300</f>
        <v>8603.79</v>
      </c>
    </row>
    <row r="301" customFormat="false" ht="12.75" hidden="false" customHeight="true" outlineLevel="0" collapsed="false">
      <c r="A301" s="37" t="n">
        <v>46284</v>
      </c>
      <c r="B301" s="38" t="n">
        <f aca="false">SUMIFS(Report!$U:$U,Report!$T:$T,"&lt;&gt;"&amp;"MERCADORIAS P/REVENDA",Report!$AA:$AA,"SIM",Report!$C:$C,A301)</f>
        <v>0</v>
      </c>
      <c r="C301" s="38" t="n">
        <f aca="false">SUMIFS(Report!$U:$U,Report!$T:$T,"MERCADORIAS P/REVENDA",Report!$AA:$AA,"SIM",Report!$C:$C,A301)</f>
        <v>5634.77</v>
      </c>
      <c r="D301" s="39"/>
      <c r="E301" s="39"/>
      <c r="F301" s="38" t="n">
        <f aca="false">B301+C301</f>
        <v>5634.77</v>
      </c>
    </row>
    <row r="302" customFormat="false" ht="12.75" hidden="false" customHeight="true" outlineLevel="0" collapsed="false">
      <c r="A302" s="37" t="n">
        <v>46285</v>
      </c>
      <c r="B302" s="38" t="n">
        <f aca="false">SUMIFS(Report!$U:$U,Report!$T:$T,"&lt;&gt;"&amp;"MERCADORIAS P/REVENDA",Report!$AA:$AA,"SIM",Report!$C:$C,A302)</f>
        <v>734.2</v>
      </c>
      <c r="C302" s="38" t="n">
        <f aca="false">SUMIFS(Report!$U:$U,Report!$T:$T,"MERCADORIAS P/REVENDA",Report!$AA:$AA,"SIM",Report!$C:$C,A302)</f>
        <v>0</v>
      </c>
      <c r="D302" s="39"/>
      <c r="E302" s="39"/>
      <c r="F302" s="38" t="n">
        <f aca="false">B302+C302</f>
        <v>734.2</v>
      </c>
    </row>
    <row r="303" customFormat="false" ht="12.75" hidden="false" customHeight="true" outlineLevel="0" collapsed="false">
      <c r="A303" s="37" t="n">
        <v>46286</v>
      </c>
      <c r="B303" s="38" t="n">
        <f aca="false">SUMIFS(Report!$U:$U,Report!$T:$T,"&lt;&gt;"&amp;"MERCADORIAS P/REVENDA",Report!$AA:$AA,"SIM",Report!$C:$C,A303)</f>
        <v>2971.12</v>
      </c>
      <c r="C303" s="38" t="n">
        <f aca="false">SUMIFS(Report!$U:$U,Report!$T:$T,"MERCADORIAS P/REVENDA",Report!$AA:$AA,"SIM",Report!$C:$C,A303)</f>
        <v>4151.73</v>
      </c>
      <c r="D303" s="39"/>
      <c r="E303" s="39"/>
      <c r="F303" s="38" t="n">
        <f aca="false">B303+C303</f>
        <v>7122.85</v>
      </c>
    </row>
    <row r="304" customFormat="false" ht="12.75" hidden="false" customHeight="true" outlineLevel="0" collapsed="false">
      <c r="A304" s="40" t="str">
        <f aca="false">"Subtotal Semana "&amp;TEXT(A297,"dd/mm/yyyy")&amp;" a "&amp;TEXT(A303,"dd/mm/yyyy")</f>
        <v>Subtotal Semana 15/09/2026 a 21/09/2026</v>
      </c>
      <c r="B304" s="28" t="n">
        <f aca="false">SUM(B297:B303)</f>
        <v>9939.47</v>
      </c>
      <c r="C304" s="28" t="n">
        <f aca="false">SUM(C297:C303)</f>
        <v>57861.67</v>
      </c>
      <c r="D304" s="32"/>
      <c r="E304" s="32"/>
      <c r="F304" s="28" t="n">
        <f aca="false">B304+C304</f>
        <v>67801.14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6710.04</v>
      </c>
      <c r="F305" s="16" t="n">
        <f aca="false">B305+C305</f>
        <v>6710.04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10531.35</v>
      </c>
      <c r="C306" s="16" t="n">
        <f aca="false">SUMIFS(Report!$U:$U,Report!$T:$T,"MERCADORIAS P/REVENDA",Report!$AA:$AA,"SIM",Report!$C:$C,A306)</f>
        <v>13022.96</v>
      </c>
      <c r="F306" s="16" t="n">
        <f aca="false">B306+C306</f>
        <v>23554.31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7248.99</v>
      </c>
      <c r="F307" s="16" t="n">
        <f aca="false">B307+C307</f>
        <v>7248.99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3161.03</v>
      </c>
      <c r="F308" s="16" t="n">
        <f aca="false">B308+C308</f>
        <v>3739.62</v>
      </c>
    </row>
    <row r="309" customFormat="false" ht="12.75" hidden="false" customHeight="true" outlineLevel="0" collapsed="false">
      <c r="A309" s="37" t="n">
        <v>46291</v>
      </c>
      <c r="B309" s="38" t="n">
        <f aca="false">SUMIFS(Report!$U:$U,Report!$T:$T,"&lt;&gt;"&amp;"MERCADORIAS P/REVENDA",Report!$AA:$AA,"SIM",Report!$C:$C,A309)</f>
        <v>0</v>
      </c>
      <c r="C309" s="38" t="n">
        <f aca="false">SUMIFS(Report!$U:$U,Report!$T:$T,"MERCADORIAS P/REVENDA",Report!$AA:$AA,"SIM",Report!$C:$C,A309)</f>
        <v>902.13</v>
      </c>
      <c r="D309" s="39"/>
      <c r="E309" s="39"/>
      <c r="F309" s="38" t="n">
        <f aca="false">B309+C309</f>
        <v>902.13</v>
      </c>
    </row>
    <row r="310" customFormat="false" ht="12.75" hidden="false" customHeight="true" outlineLevel="0" collapsed="false">
      <c r="A310" s="37" t="n">
        <v>46292</v>
      </c>
      <c r="B310" s="38" t="n">
        <f aca="false">SUMIFS(Report!$U:$U,Report!$T:$T,"&lt;&gt;"&amp;"MERCADORIAS P/REVENDA",Report!$AA:$AA,"SIM",Report!$C:$C,A310)</f>
        <v>0</v>
      </c>
      <c r="C310" s="38" t="n">
        <f aca="false">SUMIFS(Report!$U:$U,Report!$T:$T,"MERCADORIAS P/REVENDA",Report!$AA:$AA,"SIM",Report!$C:$C,A310)</f>
        <v>0</v>
      </c>
      <c r="D310" s="39"/>
      <c r="E310" s="39"/>
      <c r="F310" s="38" t="n">
        <f aca="false">B310+C310</f>
        <v>0</v>
      </c>
    </row>
    <row r="311" customFormat="false" ht="12.75" hidden="false" customHeight="true" outlineLevel="0" collapsed="false">
      <c r="A311" s="37" t="n">
        <v>46293</v>
      </c>
      <c r="B311" s="38" t="n">
        <f aca="false">SUMIFS(Report!$U:$U,Report!$T:$T,"&lt;&gt;"&amp;"MERCADORIAS P/REVENDA",Report!$AA:$AA,"SIM",Report!$C:$C,A311)</f>
        <v>5500.96</v>
      </c>
      <c r="C311" s="38" t="n">
        <f aca="false">SUMIFS(Report!$U:$U,Report!$T:$T,"MERCADORIAS P/REVENDA",Report!$AA:$AA,"SIM",Report!$C:$C,A311)</f>
        <v>3749.6</v>
      </c>
      <c r="D311" s="39"/>
      <c r="E311" s="39"/>
      <c r="F311" s="38" t="n">
        <f aca="false">B311+C311</f>
        <v>9250.56</v>
      </c>
    </row>
    <row r="312" customFormat="false" ht="12.75" hidden="false" customHeight="true" outlineLevel="0" collapsed="false">
      <c r="A312" s="40" t="str">
        <f aca="false">"Subtotal Semana "&amp;TEXT(A305,"dd/mm/yyyy")&amp;" a "&amp;TEXT(A311,"dd/mm/yyyy")</f>
        <v>Subtotal Semana 22/09/2026 a 28/09/2026</v>
      </c>
      <c r="B312" s="28" t="n">
        <f aca="false">SUM(B305:B311)</f>
        <v>16610.9</v>
      </c>
      <c r="C312" s="28" t="n">
        <f aca="false">SUM(C305:C311)</f>
        <v>34794.75</v>
      </c>
      <c r="D312" s="32"/>
      <c r="E312" s="32"/>
      <c r="F312" s="28" t="n">
        <f aca="false">B312+C312</f>
        <v>51405.65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7079.94</v>
      </c>
      <c r="F313" s="16" t="n">
        <f aca="false">B313+C313</f>
        <v>7079.94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1944.77</v>
      </c>
      <c r="F314" s="16" t="n">
        <f aca="false">B314+C314</f>
        <v>2606.59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541.32</v>
      </c>
      <c r="C315" s="16" t="n">
        <f aca="false">SUMIFS(Report!$U:$U,Report!$T:$T,"MERCADORIAS P/REVENDA",Report!$AA:$AA,"SIM",Report!$C:$C,A315)</f>
        <v>1861.63</v>
      </c>
      <c r="F315" s="16" t="n">
        <f aca="false">B315+C315</f>
        <v>2402.95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1333.12</v>
      </c>
      <c r="F316" s="16" t="n">
        <f aca="false">B316+C316</f>
        <v>1333.12</v>
      </c>
    </row>
    <row r="317" customFormat="false" ht="12.75" hidden="false" customHeight="true" outlineLevel="0" collapsed="false">
      <c r="A317" s="37" t="n">
        <v>46298</v>
      </c>
      <c r="B317" s="38" t="n">
        <f aca="false">SUMIFS(Report!$U:$U,Report!$T:$T,"&lt;&gt;"&amp;"MERCADORIAS P/REVENDA",Report!$AA:$AA,"SIM",Report!$C:$C,A317)</f>
        <v>0</v>
      </c>
      <c r="C317" s="38" t="n">
        <f aca="false">SUMIFS(Report!$U:$U,Report!$T:$T,"MERCADORIAS P/REVENDA",Report!$AA:$AA,"SIM",Report!$C:$C,A317)</f>
        <v>0</v>
      </c>
      <c r="D317" s="39"/>
      <c r="E317" s="39"/>
      <c r="F317" s="38" t="n">
        <f aca="false">B317+C317</f>
        <v>0</v>
      </c>
    </row>
    <row r="318" customFormat="false" ht="12.75" hidden="false" customHeight="true" outlineLevel="0" collapsed="false">
      <c r="A318" s="37" t="n">
        <v>46299</v>
      </c>
      <c r="B318" s="38" t="n">
        <f aca="false">SUMIFS(Report!$U:$U,Report!$T:$T,"&lt;&gt;"&amp;"MERCADORIAS P/REVENDA",Report!$AA:$AA,"SIM",Report!$C:$C,A318)</f>
        <v>270.9</v>
      </c>
      <c r="C318" s="38" t="n">
        <f aca="false">SUMIFS(Report!$U:$U,Report!$T:$T,"MERCADORIAS P/REVENDA",Report!$AA:$AA,"SIM",Report!$C:$C,A318)</f>
        <v>0</v>
      </c>
      <c r="D318" s="39"/>
      <c r="E318" s="39"/>
      <c r="F318" s="38" t="n">
        <f aca="false">B318+C318</f>
        <v>270.9</v>
      </c>
    </row>
    <row r="319" customFormat="false" ht="12.75" hidden="false" customHeight="true" outlineLevel="0" collapsed="false">
      <c r="A319" s="37" t="n">
        <v>46300</v>
      </c>
      <c r="B319" s="38" t="n">
        <f aca="false">SUMIFS(Report!$U:$U,Report!$T:$T,"&lt;&gt;"&amp;"MERCADORIAS P/REVENDA",Report!$AA:$AA,"SIM",Report!$C:$C,A319)</f>
        <v>1582.65</v>
      </c>
      <c r="C319" s="38" t="n">
        <f aca="false">SUMIFS(Report!$U:$U,Report!$T:$T,"MERCADORIAS P/REVENDA",Report!$AA:$AA,"SIM",Report!$C:$C,A319)</f>
        <v>476.24</v>
      </c>
      <c r="D319" s="39"/>
      <c r="E319" s="39"/>
      <c r="F319" s="38" t="n">
        <f aca="false">B319+C319</f>
        <v>2058.89</v>
      </c>
    </row>
    <row r="320" customFormat="false" ht="12.75" hidden="false" customHeight="true" outlineLevel="0" collapsed="false">
      <c r="A320" s="40" t="str">
        <f aca="false">"Subtotal Semana "&amp;TEXT(A313,"dd/mm/yyyy")&amp;" a "&amp;TEXT(A319,"dd/mm/yyyy")</f>
        <v>Subtotal Semana 29/09/2026 a 05/10/2026</v>
      </c>
      <c r="B320" s="28" t="n">
        <f aca="false">SUM(B313:B319)</f>
        <v>3056.69</v>
      </c>
      <c r="C320" s="28" t="n">
        <f aca="false">SUM(C313:C319)</f>
        <v>12695.7</v>
      </c>
      <c r="D320" s="32"/>
      <c r="E320" s="32"/>
      <c r="F320" s="28" t="n">
        <f aca="false">B320+C320</f>
        <v>15752.39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2034.96</v>
      </c>
      <c r="F321" s="16" t="n">
        <f aca="false">B321+C321</f>
        <v>2034.96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684.67</v>
      </c>
      <c r="F322" s="16" t="n">
        <f aca="false">B322+C322</f>
        <v>804.64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1223</v>
      </c>
      <c r="F323" s="16" t="n">
        <f aca="false">B323+C323</f>
        <v>1223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793.46</v>
      </c>
      <c r="F324" s="16" t="n">
        <f aca="false">B324+C324</f>
        <v>793.46</v>
      </c>
    </row>
    <row r="325" customFormat="false" ht="12.75" hidden="false" customHeight="true" outlineLevel="0" collapsed="false">
      <c r="A325" s="37" t="n">
        <v>46305</v>
      </c>
      <c r="B325" s="38" t="n">
        <f aca="false">SUMIFS(Report!$U:$U,Report!$T:$T,"&lt;&gt;"&amp;"MERCADORIAS P/REVENDA",Report!$AA:$AA,"SIM",Report!$C:$C,A325)</f>
        <v>1645.67</v>
      </c>
      <c r="C325" s="38" t="n">
        <f aca="false">SUMIFS(Report!$U:$U,Report!$T:$T,"MERCADORIAS P/REVENDA",Report!$AA:$AA,"SIM",Report!$C:$C,A325)</f>
        <v>0</v>
      </c>
      <c r="D325" s="39"/>
      <c r="E325" s="39"/>
      <c r="F325" s="38" t="n">
        <f aca="false">B325+C325</f>
        <v>1645.67</v>
      </c>
    </row>
    <row r="326" customFormat="false" ht="12.75" hidden="false" customHeight="true" outlineLevel="0" collapsed="false">
      <c r="A326" s="37" t="n">
        <v>46306</v>
      </c>
      <c r="B326" s="38" t="n">
        <f aca="false">SUMIFS(Report!$U:$U,Report!$T:$T,"&lt;&gt;"&amp;"MERCADORIAS P/REVENDA",Report!$AA:$AA,"SIM",Report!$C:$C,A326)</f>
        <v>0</v>
      </c>
      <c r="C326" s="38" t="n">
        <f aca="false">SUMIFS(Report!$U:$U,Report!$T:$T,"MERCADORIAS P/REVENDA",Report!$AA:$AA,"SIM",Report!$C:$C,A326)</f>
        <v>0</v>
      </c>
      <c r="D326" s="39"/>
      <c r="E326" s="39"/>
      <c r="F326" s="38" t="n">
        <f aca="false">B326+C326</f>
        <v>0</v>
      </c>
    </row>
    <row r="327" customFormat="false" ht="12.75" hidden="false" customHeight="true" outlineLevel="0" collapsed="false">
      <c r="A327" s="37" t="n">
        <v>46307</v>
      </c>
      <c r="B327" s="38" t="n">
        <f aca="false">SUMIFS(Report!$U:$U,Report!$T:$T,"&lt;&gt;"&amp;"MERCADORIAS P/REVENDA",Report!$AA:$AA,"SIM",Report!$C:$C,A327)</f>
        <v>0</v>
      </c>
      <c r="C327" s="38" t="n">
        <f aca="false">SUMIFS(Report!$U:$U,Report!$T:$T,"MERCADORIAS P/REVENDA",Report!$AA:$AA,"SIM",Report!$C:$C,A327)</f>
        <v>40.46</v>
      </c>
      <c r="D327" s="39"/>
      <c r="E327" s="39"/>
      <c r="F327" s="38" t="n">
        <f aca="false">B327+C327</f>
        <v>40.46</v>
      </c>
    </row>
    <row r="328" customFormat="false" ht="12.75" hidden="false" customHeight="true" outlineLevel="0" collapsed="false">
      <c r="A328" s="40" t="str">
        <f aca="false">"Subtotal Semana "&amp;TEXT(A321,"dd/mm/yyyy")&amp;" a "&amp;TEXT(A327,"dd/mm/yyyy")</f>
        <v>Subtotal Semana 06/10/2026 a 12/10/2026</v>
      </c>
      <c r="B328" s="28" t="n">
        <f aca="false">SUM(B321:B327)</f>
        <v>1765.64</v>
      </c>
      <c r="C328" s="28" t="n">
        <f aca="false">SUM(C321:C327)</f>
        <v>4776.55</v>
      </c>
      <c r="D328" s="32"/>
      <c r="E328" s="32"/>
      <c r="F328" s="28" t="n">
        <f aca="false">B328+C328</f>
        <v>6542.19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803.5</v>
      </c>
      <c r="F331" s="16" t="n">
        <f aca="false">B331+C331</f>
        <v>6732.38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1459.69</v>
      </c>
      <c r="F332" s="16" t="n">
        <f aca="false">B332+C332</f>
        <v>1459.69</v>
      </c>
    </row>
    <row r="333" customFormat="false" ht="12.75" hidden="false" customHeight="true" outlineLevel="0" collapsed="false">
      <c r="A333" s="37" t="n">
        <v>46312</v>
      </c>
      <c r="B333" s="38" t="n">
        <f aca="false">SUMIFS(Report!$U:$U,Report!$T:$T,"&lt;&gt;"&amp;"MERCADORIAS P/REVENDA",Report!$AA:$AA,"SIM",Report!$C:$C,A333)</f>
        <v>0</v>
      </c>
      <c r="C333" s="38" t="n">
        <f aca="false">SUMIFS(Report!$U:$U,Report!$T:$T,"MERCADORIAS P/REVENDA",Report!$AA:$AA,"SIM",Report!$C:$C,A333)</f>
        <v>0</v>
      </c>
      <c r="D333" s="39"/>
      <c r="E333" s="39"/>
      <c r="F333" s="38" t="n">
        <f aca="false">B333+C333</f>
        <v>0</v>
      </c>
    </row>
    <row r="334" customFormat="false" ht="12.75" hidden="false" customHeight="true" outlineLevel="0" collapsed="false">
      <c r="A334" s="37" t="n">
        <v>46313</v>
      </c>
      <c r="B334" s="38" t="n">
        <f aca="false">SUMIFS(Report!$U:$U,Report!$T:$T,"&lt;&gt;"&amp;"MERCADORIAS P/REVENDA",Report!$AA:$AA,"SIM",Report!$C:$C,A334)</f>
        <v>247.27</v>
      </c>
      <c r="C334" s="38" t="n">
        <f aca="false">SUMIFS(Report!$U:$U,Report!$T:$T,"MERCADORIAS P/REVENDA",Report!$AA:$AA,"SIM",Report!$C:$C,A334)</f>
        <v>0</v>
      </c>
      <c r="D334" s="39"/>
      <c r="E334" s="39"/>
      <c r="F334" s="38" t="n">
        <f aca="false">B334+C334</f>
        <v>247.27</v>
      </c>
    </row>
    <row r="335" customFormat="false" ht="12.75" hidden="false" customHeight="true" outlineLevel="0" collapsed="false">
      <c r="A335" s="37" t="n">
        <v>46314</v>
      </c>
      <c r="B335" s="38" t="n">
        <f aca="false">SUMIFS(Report!$U:$U,Report!$T:$T,"&lt;&gt;"&amp;"MERCADORIAS P/REVENDA",Report!$AA:$AA,"SIM",Report!$C:$C,A335)</f>
        <v>0</v>
      </c>
      <c r="C335" s="38" t="n">
        <f aca="false">SUMIFS(Report!$U:$U,Report!$T:$T,"MERCADORIAS P/REVENDA",Report!$AA:$AA,"SIM",Report!$C:$C,A335)</f>
        <v>793.46</v>
      </c>
      <c r="D335" s="39"/>
      <c r="E335" s="39"/>
      <c r="F335" s="38" t="n">
        <f aca="false">B335+C335</f>
        <v>793.46</v>
      </c>
    </row>
    <row r="336" customFormat="false" ht="12.75" hidden="false" customHeight="true" outlineLevel="0" collapsed="false">
      <c r="A336" s="40" t="str">
        <f aca="false">"Subtotal Semana "&amp;TEXT(A329,"dd/mm/yyyy")&amp;" a "&amp;TEXT(A335,"dd/mm/yyyy")</f>
        <v>Subtotal Semana 13/10/2026 a 19/10/2026</v>
      </c>
      <c r="B336" s="28" t="n">
        <f aca="false">SUM(B329:B335)</f>
        <v>6698.65</v>
      </c>
      <c r="C336" s="28" t="n">
        <f aca="false">SUM(C329:C335)</f>
        <v>3056.65</v>
      </c>
      <c r="D336" s="32"/>
      <c r="E336" s="32"/>
      <c r="F336" s="28" t="n">
        <f aca="false">B336+C336</f>
        <v>9755.3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595.9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595.9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803.5</v>
      </c>
      <c r="F339" s="16" t="n">
        <f aca="false">B339+C339</f>
        <v>803.5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10413.34</v>
      </c>
    </row>
    <row r="341" customFormat="false" ht="12.75" hidden="false" customHeight="true" outlineLevel="0" collapsed="false">
      <c r="A341" s="37" t="n">
        <v>46319</v>
      </c>
      <c r="B341" s="38" t="n">
        <f aca="false">SUMIFS(Report!$U:$U,Report!$T:$T,"&lt;&gt;"&amp;"MERCADORIAS P/REVENDA",Report!$AA:$AA,"SIM",Report!$C:$C,A341)</f>
        <v>0</v>
      </c>
      <c r="C341" s="38" t="n">
        <f aca="false">SUMIFS(Report!$U:$U,Report!$T:$T,"MERCADORIAS P/REVENDA",Report!$AA:$AA,"SIM",Report!$C:$C,A341)</f>
        <v>0</v>
      </c>
      <c r="D341" s="39"/>
      <c r="E341" s="39"/>
      <c r="F341" s="38" t="n">
        <f aca="false">B341+C341</f>
        <v>0</v>
      </c>
    </row>
    <row r="342" customFormat="false" ht="12.75" hidden="false" customHeight="true" outlineLevel="0" collapsed="false">
      <c r="A342" s="37" t="n">
        <v>46320</v>
      </c>
      <c r="B342" s="38" t="n">
        <f aca="false">SUMIFS(Report!$U:$U,Report!$T:$T,"&lt;&gt;"&amp;"MERCADORIAS P/REVENDA",Report!$AA:$AA,"SIM",Report!$C:$C,A342)</f>
        <v>526.07</v>
      </c>
      <c r="C342" s="38" t="n">
        <f aca="false">SUMIFS(Report!$U:$U,Report!$T:$T,"MERCADORIAS P/REVENDA",Report!$AA:$AA,"SIM",Report!$C:$C,A342)</f>
        <v>0</v>
      </c>
      <c r="D342" s="39"/>
      <c r="E342" s="39"/>
      <c r="F342" s="38" t="n">
        <f aca="false">B342+C342</f>
        <v>526.07</v>
      </c>
    </row>
    <row r="343" customFormat="false" ht="12.75" hidden="false" customHeight="true" outlineLevel="0" collapsed="false">
      <c r="A343" s="37" t="n">
        <v>46321</v>
      </c>
      <c r="B343" s="38" t="n">
        <f aca="false">SUMIFS(Report!$U:$U,Report!$T:$T,"&lt;&gt;"&amp;"MERCADORIAS P/REVENDA",Report!$AA:$AA,"SIM",Report!$C:$C,A343)</f>
        <v>4168.41</v>
      </c>
      <c r="C343" s="38" t="n">
        <f aca="false">SUMIFS(Report!$U:$U,Report!$T:$T,"MERCADORIAS P/REVENDA",Report!$AA:$AA,"SIM",Report!$C:$C,A343)</f>
        <v>1459.69</v>
      </c>
      <c r="D343" s="39"/>
      <c r="E343" s="39"/>
      <c r="F343" s="38" t="n">
        <f aca="false">B343+C343</f>
        <v>5628.1</v>
      </c>
    </row>
    <row r="344" customFormat="false" ht="12.75" hidden="false" customHeight="true" outlineLevel="0" collapsed="false">
      <c r="A344" s="40" t="str">
        <f aca="false">"Subtotal Semana "&amp;TEXT(A337,"dd/mm/yyyy")&amp;" a "&amp;TEXT(A343,"dd/mm/yyyy")</f>
        <v>Subtotal Semana 20/10/2026 a 26/10/2026</v>
      </c>
      <c r="B344" s="28" t="n">
        <f aca="false">SUM(B337:B343)</f>
        <v>15703.72</v>
      </c>
      <c r="C344" s="28" t="n">
        <f aca="false">SUM(C337:C343)</f>
        <v>2263.19</v>
      </c>
      <c r="D344" s="32"/>
      <c r="E344" s="32"/>
      <c r="F344" s="28" t="n">
        <f aca="false">B344+C344</f>
        <v>17966.91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1596.96</v>
      </c>
      <c r="F347" s="16" t="n">
        <f aca="false">B347+C347</f>
        <v>1596.96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7" t="n">
        <v>46326</v>
      </c>
      <c r="B349" s="38" t="n">
        <f aca="false">SUMIFS(Report!$U:$U,Report!$T:$T,"&lt;&gt;"&amp;"MERCADORIAS P/REVENDA",Report!$AA:$AA,"SIM",Report!$C:$C,A349)</f>
        <v>0</v>
      </c>
      <c r="C349" s="38" t="n">
        <f aca="false">SUMIFS(Report!$U:$U,Report!$T:$T,"MERCADORIAS P/REVENDA",Report!$AA:$AA,"SIM",Report!$C:$C,A349)</f>
        <v>0</v>
      </c>
      <c r="D349" s="39"/>
      <c r="E349" s="39"/>
      <c r="F349" s="38" t="n">
        <f aca="false">B349+C349</f>
        <v>0</v>
      </c>
    </row>
    <row r="350" customFormat="false" ht="12.75" hidden="false" customHeight="true" outlineLevel="0" collapsed="false">
      <c r="A350" s="37" t="n">
        <v>46327</v>
      </c>
      <c r="B350" s="38" t="n">
        <f aca="false">SUMIFS(Report!$U:$U,Report!$T:$T,"&lt;&gt;"&amp;"MERCADORIAS P/REVENDA",Report!$AA:$AA,"SIM",Report!$C:$C,A350)</f>
        <v>541.32</v>
      </c>
      <c r="C350" s="38" t="n">
        <f aca="false">SUMIFS(Report!$U:$U,Report!$T:$T,"MERCADORIAS P/REVENDA",Report!$AA:$AA,"SIM",Report!$C:$C,A350)</f>
        <v>0</v>
      </c>
      <c r="D350" s="39"/>
      <c r="E350" s="39"/>
      <c r="F350" s="38" t="n">
        <f aca="false">B350+C350</f>
        <v>541.32</v>
      </c>
    </row>
    <row r="351" customFormat="false" ht="12.75" hidden="false" customHeight="true" outlineLevel="0" collapsed="false">
      <c r="A351" s="37" t="n">
        <v>46328</v>
      </c>
      <c r="B351" s="38" t="n">
        <f aca="false">SUMIFS(Report!$U:$U,Report!$T:$T,"&lt;&gt;"&amp;"MERCADORIAS P/REVENDA",Report!$AA:$AA,"SIM",Report!$C:$C,A351)</f>
        <v>0</v>
      </c>
      <c r="C351" s="38" t="n">
        <f aca="false">SUMIFS(Report!$U:$U,Report!$T:$T,"MERCADORIAS P/REVENDA",Report!$AA:$AA,"SIM",Report!$C:$C,A351)</f>
        <v>0</v>
      </c>
      <c r="D351" s="39"/>
      <c r="E351" s="39"/>
      <c r="F351" s="38" t="n">
        <f aca="false">B351+C351</f>
        <v>0</v>
      </c>
    </row>
    <row r="352" customFormat="false" ht="12.75" hidden="false" customHeight="true" outlineLevel="0" collapsed="false">
      <c r="A352" s="40" t="str">
        <f aca="false">"Subtotal Semana "&amp;TEXT(A345,"dd/mm/yyyy")&amp;" a "&amp;TEXT(A351,"dd/mm/yyyy")</f>
        <v>Subtotal Semana 27/10/2026 a 02/11/2026</v>
      </c>
      <c r="B352" s="28" t="n">
        <f aca="false">SUM(B345:B351)</f>
        <v>783.14</v>
      </c>
      <c r="C352" s="28" t="n">
        <f aca="false">SUM(C345:C351)</f>
        <v>1596.96</v>
      </c>
      <c r="D352" s="32"/>
      <c r="E352" s="32"/>
      <c r="F352" s="28" t="n">
        <f aca="false">B352+C352</f>
        <v>2380.1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1053.6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7" t="n">
        <v>46333</v>
      </c>
      <c r="B357" s="38" t="n">
        <f aca="false">SUMIFS(Report!$U:$U,Report!$T:$T,"&lt;&gt;"&amp;"MERCADORIAS P/REVENDA",Report!$AA:$AA,"SIM",Report!$C:$C,A357)</f>
        <v>0</v>
      </c>
      <c r="C357" s="38" t="n">
        <f aca="false">SUMIFS(Report!$U:$U,Report!$T:$T,"MERCADORIAS P/REVENDA",Report!$AA:$AA,"SIM",Report!$C:$C,A357)</f>
        <v>0</v>
      </c>
      <c r="D357" s="39"/>
      <c r="E357" s="39"/>
      <c r="F357" s="38" t="n">
        <f aca="false">B357+C357</f>
        <v>0</v>
      </c>
    </row>
    <row r="358" customFormat="false" ht="12.75" hidden="false" customHeight="true" outlineLevel="0" collapsed="false">
      <c r="A358" s="37" t="n">
        <v>46334</v>
      </c>
      <c r="B358" s="38" t="n">
        <f aca="false">SUMIFS(Report!$U:$U,Report!$T:$T,"&lt;&gt;"&amp;"MERCADORIAS P/REVENDA",Report!$AA:$AA,"SIM",Report!$C:$C,A358)</f>
        <v>0</v>
      </c>
      <c r="C358" s="38" t="n">
        <f aca="false">SUMIFS(Report!$U:$U,Report!$T:$T,"MERCADORIAS P/REVENDA",Report!$AA:$AA,"SIM",Report!$C:$C,A358)</f>
        <v>792.51</v>
      </c>
      <c r="D358" s="39"/>
      <c r="E358" s="39"/>
      <c r="F358" s="38" t="n">
        <f aca="false">B358+C358</f>
        <v>792.51</v>
      </c>
    </row>
    <row r="359" customFormat="false" ht="12.75" hidden="false" customHeight="true" outlineLevel="0" collapsed="false">
      <c r="A359" s="37" t="n">
        <v>46335</v>
      </c>
      <c r="B359" s="38" t="n">
        <f aca="false">SUMIFS(Report!$U:$U,Report!$T:$T,"&lt;&gt;"&amp;"MERCADORIAS P/REVENDA",Report!$AA:$AA,"SIM",Report!$C:$C,A359)</f>
        <v>0</v>
      </c>
      <c r="C359" s="38" t="n">
        <f aca="false">SUMIFS(Report!$U:$U,Report!$T:$T,"MERCADORIAS P/REVENDA",Report!$AA:$AA,"SIM",Report!$C:$C,A359)</f>
        <v>0</v>
      </c>
      <c r="D359" s="39"/>
      <c r="E359" s="39"/>
      <c r="F359" s="38" t="n">
        <f aca="false">B359+C359</f>
        <v>0</v>
      </c>
    </row>
    <row r="360" customFormat="false" ht="12.75" hidden="false" customHeight="true" outlineLevel="0" collapsed="false">
      <c r="A360" s="40" t="str">
        <f aca="false">"Subtotal Semana "&amp;TEXT(A353,"dd/mm/yyyy")&amp;" a "&amp;TEXT(A359,"dd/mm/yyyy")</f>
        <v>Subtotal Semana 03/11/2026 a 09/11/2026</v>
      </c>
      <c r="B360" s="28" t="n">
        <f aca="false">SUM(B353:B359)</f>
        <v>250.1</v>
      </c>
      <c r="C360" s="28" t="n">
        <f aca="false">SUM(C353:C359)</f>
        <v>1596.01</v>
      </c>
      <c r="D360" s="32"/>
      <c r="E360" s="32"/>
      <c r="F360" s="28" t="n">
        <f aca="false">B360+C360</f>
        <v>1846.11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7" t="n">
        <v>46340</v>
      </c>
      <c r="B365" s="38" t="n">
        <f aca="false">SUMIFS(Report!$U:$U,Report!$T:$T,"&lt;&gt;"&amp;"MERCADORIAS P/REVENDA",Report!$AA:$AA,"SIM",Report!$C:$C,A365)</f>
        <v>0</v>
      </c>
      <c r="C365" s="38" t="n">
        <f aca="false">SUMIFS(Report!$U:$U,Report!$T:$T,"MERCADORIAS P/REVENDA",Report!$AA:$AA,"SIM",Report!$C:$C,A365)</f>
        <v>0</v>
      </c>
      <c r="D365" s="39"/>
      <c r="E365" s="39"/>
      <c r="F365" s="38" t="n">
        <f aca="false">B365+C365</f>
        <v>0</v>
      </c>
    </row>
    <row r="366" customFormat="false" ht="12.75" hidden="false" customHeight="true" outlineLevel="0" collapsed="false">
      <c r="A366" s="37" t="n">
        <v>46341</v>
      </c>
      <c r="B366" s="38" t="n">
        <f aca="false">SUMIFS(Report!$U:$U,Report!$T:$T,"&lt;&gt;"&amp;"MERCADORIAS P/REVENDA",Report!$AA:$AA,"SIM",Report!$C:$C,A366)</f>
        <v>5928.88</v>
      </c>
      <c r="C366" s="38" t="n">
        <f aca="false">SUMIFS(Report!$U:$U,Report!$T:$T,"MERCADORIAS P/REVENDA",Report!$AA:$AA,"SIM",Report!$C:$C,A366)</f>
        <v>0</v>
      </c>
      <c r="D366" s="39"/>
      <c r="E366" s="39"/>
      <c r="F366" s="38" t="n">
        <f aca="false">B366+C366</f>
        <v>5928.88</v>
      </c>
    </row>
    <row r="367" customFormat="false" ht="12.75" hidden="false" customHeight="true" outlineLevel="0" collapsed="false">
      <c r="A367" s="37" t="n">
        <v>46342</v>
      </c>
      <c r="B367" s="38" t="n">
        <f aca="false">SUMIFS(Report!$U:$U,Report!$T:$T,"&lt;&gt;"&amp;"MERCADORIAS P/REVENDA",Report!$AA:$AA,"SIM",Report!$C:$C,A367)</f>
        <v>0</v>
      </c>
      <c r="C367" s="38" t="n">
        <f aca="false">SUMIFS(Report!$U:$U,Report!$T:$T,"MERCADORIAS P/REVENDA",Report!$AA:$AA,"SIM",Report!$C:$C,A367)</f>
        <v>0</v>
      </c>
      <c r="D367" s="39"/>
      <c r="E367" s="39"/>
      <c r="F367" s="38" t="n">
        <f aca="false">B367+C367</f>
        <v>0</v>
      </c>
    </row>
    <row r="368" customFormat="false" ht="12.75" hidden="false" customHeight="true" outlineLevel="0" collapsed="false">
      <c r="A368" s="40" t="str">
        <f aca="false">"Subtotal Semana "&amp;TEXT(A361,"dd/mm/yyyy")&amp;" a "&amp;TEXT(A367,"dd/mm/yyyy")</f>
        <v>Subtotal Semana 10/11/2026 a 16/11/2026</v>
      </c>
      <c r="B368" s="28" t="n">
        <f aca="false">SUM(B361:B367)</f>
        <v>6934.11</v>
      </c>
      <c r="C368" s="28" t="n">
        <f aca="false">SUM(C361:C367)</f>
        <v>803.5</v>
      </c>
      <c r="D368" s="32"/>
      <c r="E368" s="32"/>
      <c r="F368" s="28" t="n">
        <f aca="false">B368+C368</f>
        <v>7737.61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7" t="n">
        <v>46347</v>
      </c>
      <c r="B373" s="38" t="n">
        <f aca="false">SUMIFS(Report!$U:$U,Report!$T:$T,"&lt;&gt;"&amp;"MERCADORIAS P/REVENDA",Report!$AA:$AA,"SIM",Report!$C:$C,A373)</f>
        <v>0</v>
      </c>
      <c r="C373" s="38" t="n">
        <f aca="false">SUMIFS(Report!$U:$U,Report!$T:$T,"MERCADORIAS P/REVENDA",Report!$AA:$AA,"SIM",Report!$C:$C,A373)</f>
        <v>0</v>
      </c>
      <c r="D373" s="39"/>
      <c r="E373" s="39"/>
      <c r="F373" s="38" t="n">
        <f aca="false">B373+C373</f>
        <v>0</v>
      </c>
    </row>
    <row r="374" customFormat="false" ht="12.75" hidden="false" customHeight="true" outlineLevel="0" collapsed="false">
      <c r="A374" s="37" t="n">
        <v>46348</v>
      </c>
      <c r="B374" s="38" t="n">
        <f aca="false">SUMIFS(Report!$U:$U,Report!$T:$T,"&lt;&gt;"&amp;"MERCADORIAS P/REVENDA",Report!$AA:$AA,"SIM",Report!$C:$C,A374)</f>
        <v>0</v>
      </c>
      <c r="C374" s="38" t="n">
        <f aca="false">SUMIFS(Report!$U:$U,Report!$T:$T,"MERCADORIAS P/REVENDA",Report!$AA:$AA,"SIM",Report!$C:$C,A374)</f>
        <v>0</v>
      </c>
      <c r="D374" s="39"/>
      <c r="E374" s="39"/>
      <c r="F374" s="38" t="n">
        <f aca="false">B374+C374</f>
        <v>0</v>
      </c>
    </row>
    <row r="375" customFormat="false" ht="12.75" hidden="false" customHeight="true" outlineLevel="0" collapsed="false">
      <c r="A375" s="37" t="n">
        <v>46349</v>
      </c>
      <c r="B375" s="38" t="n">
        <f aca="false">SUMIFS(Report!$U:$U,Report!$T:$T,"&lt;&gt;"&amp;"MERCADORIAS P/REVENDA",Report!$AA:$AA,"SIM",Report!$C:$C,A375)</f>
        <v>0</v>
      </c>
      <c r="C375" s="38" t="n">
        <f aca="false">SUMIFS(Report!$U:$U,Report!$T:$T,"MERCADORIAS P/REVENDA",Report!$AA:$AA,"SIM",Report!$C:$C,A375)</f>
        <v>0</v>
      </c>
      <c r="D375" s="39"/>
      <c r="E375" s="39"/>
      <c r="F375" s="38" t="n">
        <f aca="false">B375+C375</f>
        <v>0</v>
      </c>
    </row>
    <row r="376" customFormat="false" ht="12.75" hidden="false" customHeight="true" outlineLevel="0" collapsed="false">
      <c r="A376" s="40" t="str">
        <f aca="false">"Subtotal Semana "&amp;TEXT(A369,"dd/mm/yyyy")&amp;" a "&amp;TEXT(A375,"dd/mm/yyyy")</f>
        <v>Subtotal Semana 17/11/2026 a 23/11/2026</v>
      </c>
      <c r="B376" s="28" t="n">
        <f aca="false">SUM(B369:B375)</f>
        <v>247.27</v>
      </c>
      <c r="C376" s="28" t="n">
        <f aca="false">SUM(C369:C375)</f>
        <v>803.5</v>
      </c>
      <c r="D376" s="32"/>
      <c r="E376" s="32"/>
      <c r="F376" s="28" t="n">
        <f aca="false">B376+C376</f>
        <v>1050.77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7" t="n">
        <v>46354</v>
      </c>
      <c r="B381" s="38" t="n">
        <f aca="false">SUMIFS(Report!$U:$U,Report!$T:$T,"&lt;&gt;"&amp;"MERCADORIAS P/REVENDA",Report!$AA:$AA,"SIM",Report!$C:$C,A381)</f>
        <v>0</v>
      </c>
      <c r="C381" s="38" t="n">
        <f aca="false">SUMIFS(Report!$U:$U,Report!$T:$T,"MERCADORIAS P/REVENDA",Report!$AA:$AA,"SIM",Report!$C:$C,A381)</f>
        <v>0</v>
      </c>
      <c r="D381" s="39"/>
      <c r="E381" s="39"/>
      <c r="F381" s="38" t="n">
        <f aca="false">B381+C381</f>
        <v>0</v>
      </c>
    </row>
    <row r="382" customFormat="false" ht="12.75" hidden="false" customHeight="true" outlineLevel="0" collapsed="false">
      <c r="A382" s="37" t="n">
        <v>46355</v>
      </c>
      <c r="B382" s="38" t="n">
        <f aca="false">SUMIFS(Report!$U:$U,Report!$T:$T,"&lt;&gt;"&amp;"MERCADORIAS P/REVENDA",Report!$AA:$AA,"SIM",Report!$C:$C,A382)</f>
        <v>241.83</v>
      </c>
      <c r="C382" s="38" t="n">
        <f aca="false">SUMIFS(Report!$U:$U,Report!$T:$T,"MERCADORIAS P/REVENDA",Report!$AA:$AA,"SIM",Report!$C:$C,A382)</f>
        <v>0</v>
      </c>
      <c r="D382" s="39"/>
      <c r="E382" s="39"/>
      <c r="F382" s="38" t="n">
        <f aca="false">B382+C382</f>
        <v>241.83</v>
      </c>
    </row>
    <row r="383" customFormat="false" ht="12.75" hidden="false" customHeight="true" outlineLevel="0" collapsed="false">
      <c r="A383" s="37" t="n">
        <v>46356</v>
      </c>
      <c r="B383" s="38" t="n">
        <f aca="false">SUMIFS(Report!$U:$U,Report!$T:$T,"&lt;&gt;"&amp;"MERCADORIAS P/REVENDA",Report!$AA:$AA,"SIM",Report!$C:$C,A383)</f>
        <v>0</v>
      </c>
      <c r="C383" s="38" t="n">
        <f aca="false">SUMIFS(Report!$U:$U,Report!$T:$T,"MERCADORIAS P/REVENDA",Report!$AA:$AA,"SIM",Report!$C:$C,A383)</f>
        <v>0</v>
      </c>
      <c r="D383" s="39"/>
      <c r="E383" s="39"/>
      <c r="F383" s="38" t="n">
        <f aca="false">B383+C383</f>
        <v>0</v>
      </c>
    </row>
    <row r="384" customFormat="false" ht="12.75" hidden="false" customHeight="true" outlineLevel="0" collapsed="false">
      <c r="A384" s="40" t="str">
        <f aca="false">"Subtotal Semana "&amp;TEXT(A377,"dd/mm/yyyy")&amp;" a "&amp;TEXT(A383,"dd/mm/yyyy")</f>
        <v>Subtotal Semana 24/11/2026 a 30/11/2026</v>
      </c>
      <c r="B384" s="28" t="n">
        <f aca="false">SUM(B377:B383)</f>
        <v>4490.14</v>
      </c>
      <c r="C384" s="28" t="n">
        <f aca="false">SUM(C377:C383)</f>
        <v>803.5</v>
      </c>
      <c r="D384" s="32"/>
      <c r="E384" s="32"/>
      <c r="F384" s="28" t="n">
        <f aca="false">B384+C384</f>
        <v>5293.64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7" t="n">
        <v>46361</v>
      </c>
      <c r="B389" s="38" t="n">
        <f aca="false">SUMIFS(Report!$U:$U,Report!$T:$T,"&lt;&gt;"&amp;"MERCADORIAS P/REVENDA",Report!$AA:$AA,"SIM",Report!$C:$C,A389)</f>
        <v>250.1</v>
      </c>
      <c r="C389" s="38" t="n">
        <f aca="false">SUMIFS(Report!$U:$U,Report!$T:$T,"MERCADORIAS P/REVENDA",Report!$AA:$AA,"SIM",Report!$C:$C,A389)</f>
        <v>0</v>
      </c>
      <c r="D389" s="39"/>
      <c r="E389" s="39"/>
      <c r="F389" s="38" t="n">
        <f aca="false">B389+C389</f>
        <v>250.1</v>
      </c>
    </row>
    <row r="390" customFormat="false" ht="12.75" hidden="false" customHeight="true" outlineLevel="0" collapsed="false">
      <c r="A390" s="37" t="n">
        <v>46362</v>
      </c>
      <c r="B390" s="38" t="n">
        <f aca="false">SUMIFS(Report!$U:$U,Report!$T:$T,"&lt;&gt;"&amp;"MERCADORIAS P/REVENDA",Report!$AA:$AA,"SIM",Report!$C:$C,A390)</f>
        <v>0</v>
      </c>
      <c r="C390" s="38" t="n">
        <f aca="false">SUMIFS(Report!$U:$U,Report!$T:$T,"MERCADORIAS P/REVENDA",Report!$AA:$AA,"SIM",Report!$C:$C,A390)</f>
        <v>0</v>
      </c>
      <c r="D390" s="39"/>
      <c r="E390" s="39"/>
      <c r="F390" s="38" t="n">
        <f aca="false">B390+C390</f>
        <v>0</v>
      </c>
    </row>
    <row r="391" customFormat="false" ht="12.75" hidden="false" customHeight="true" outlineLevel="0" collapsed="false">
      <c r="A391" s="37" t="n">
        <v>46363</v>
      </c>
      <c r="B391" s="38" t="n">
        <f aca="false">SUMIFS(Report!$U:$U,Report!$T:$T,"&lt;&gt;"&amp;"MERCADORIAS P/REVENDA",Report!$AA:$AA,"SIM",Report!$C:$C,A391)</f>
        <v>0</v>
      </c>
      <c r="C391" s="38" t="n">
        <f aca="false">SUMIFS(Report!$U:$U,Report!$T:$T,"MERCADORIAS P/REVENDA",Report!$AA:$AA,"SIM",Report!$C:$C,A391)</f>
        <v>0</v>
      </c>
      <c r="D391" s="39"/>
      <c r="E391" s="39"/>
      <c r="F391" s="38" t="n">
        <f aca="false">B391+C391</f>
        <v>0</v>
      </c>
    </row>
    <row r="392" customFormat="false" ht="12.75" hidden="false" customHeight="true" outlineLevel="0" collapsed="false">
      <c r="A392" s="40" t="str">
        <f aca="false">"Subtotal Semana "&amp;TEXT(A385,"dd/mm/yyyy")&amp;" a "&amp;TEXT(A391,"dd/mm/yyyy")</f>
        <v>Subtotal Semana 01/12/2026 a 07/12/2026</v>
      </c>
      <c r="B392" s="28" t="n">
        <f aca="false">SUM(B385:B391)</f>
        <v>791.42</v>
      </c>
      <c r="C392" s="28" t="n">
        <f aca="false">SUM(C385:C391)</f>
        <v>803.5</v>
      </c>
      <c r="D392" s="32"/>
      <c r="E392" s="32"/>
      <c r="F392" s="28" t="n">
        <f aca="false">B392+C392</f>
        <v>1594.92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7" t="n">
        <v>46368</v>
      </c>
      <c r="B397" s="38" t="n">
        <f aca="false">SUMIFS(Report!$U:$U,Report!$T:$T,"&lt;&gt;"&amp;"MERCADORIAS P/REVENDA",Report!$AA:$AA,"SIM",Report!$C:$C,A397)</f>
        <v>0</v>
      </c>
      <c r="C397" s="38" t="n">
        <f aca="false">SUMIFS(Report!$U:$U,Report!$T:$T,"MERCADORIAS P/REVENDA",Report!$AA:$AA,"SIM",Report!$C:$C,A397)</f>
        <v>0</v>
      </c>
      <c r="D397" s="39"/>
      <c r="E397" s="39"/>
      <c r="F397" s="38" t="n">
        <f aca="false">B397+C397</f>
        <v>0</v>
      </c>
    </row>
    <row r="398" customFormat="false" ht="12.75" hidden="false" customHeight="true" outlineLevel="0" collapsed="false">
      <c r="A398" s="37" t="n">
        <v>46369</v>
      </c>
      <c r="B398" s="38" t="n">
        <f aca="false">SUMIFS(Report!$U:$U,Report!$T:$T,"&lt;&gt;"&amp;"MERCADORIAS P/REVENDA",Report!$AA:$AA,"SIM",Report!$C:$C,A398)</f>
        <v>0</v>
      </c>
      <c r="C398" s="38" t="n">
        <f aca="false">SUMIFS(Report!$U:$U,Report!$T:$T,"MERCADORIAS P/REVENDA",Report!$AA:$AA,"SIM",Report!$C:$C,A398)</f>
        <v>0</v>
      </c>
      <c r="D398" s="39"/>
      <c r="E398" s="39"/>
      <c r="F398" s="38" t="n">
        <f aca="false">B398+C398</f>
        <v>0</v>
      </c>
    </row>
    <row r="399" customFormat="false" ht="12.75" hidden="false" customHeight="true" outlineLevel="0" collapsed="false">
      <c r="A399" s="37" t="n">
        <v>46370</v>
      </c>
      <c r="B399" s="38" t="n">
        <f aca="false">SUMIFS(Report!$U:$U,Report!$T:$T,"&lt;&gt;"&amp;"MERCADORIAS P/REVENDA",Report!$AA:$AA,"SIM",Report!$C:$C,A399)</f>
        <v>0</v>
      </c>
      <c r="C399" s="38" t="n">
        <f aca="false">SUMIFS(Report!$U:$U,Report!$T:$T,"MERCADORIAS P/REVENDA",Report!$AA:$AA,"SIM",Report!$C:$C,A399)</f>
        <v>0</v>
      </c>
      <c r="D399" s="39"/>
      <c r="E399" s="39"/>
      <c r="F399" s="38" t="n">
        <f aca="false">B399+C399</f>
        <v>0</v>
      </c>
    </row>
    <row r="400" customFormat="false" ht="12.75" hidden="false" customHeight="true" outlineLevel="0" collapsed="false">
      <c r="A400" s="40" t="str">
        <f aca="false">"Subtotal Semana "&amp;TEXT(A393,"dd/mm/yyyy")&amp;" a "&amp;TEXT(A399,"dd/mm/yyyy")</f>
        <v>Subtotal Semana 08/12/2026 a 14/12/2026</v>
      </c>
      <c r="B400" s="28" t="n">
        <f aca="false">SUM(B393:B399)</f>
        <v>828.41</v>
      </c>
      <c r="C400" s="28" t="n">
        <f aca="false">SUM(C393:C399)</f>
        <v>806.62</v>
      </c>
      <c r="D400" s="32"/>
      <c r="E400" s="32"/>
      <c r="F400" s="28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7" t="n">
        <v>46375</v>
      </c>
      <c r="B405" s="38" t="n">
        <f aca="false">SUMIFS(Report!$U:$U,Report!$T:$T,"&lt;&gt;"&amp;"MERCADORIAS P/REVENDA",Report!$AA:$AA,"SIM",Report!$C:$C,A405)</f>
        <v>0</v>
      </c>
      <c r="C405" s="38" t="n">
        <f aca="false">SUMIFS(Report!$U:$U,Report!$T:$T,"MERCADORIAS P/REVENDA",Report!$AA:$AA,"SIM",Report!$C:$C,A405)</f>
        <v>0</v>
      </c>
      <c r="D405" s="39"/>
      <c r="E405" s="39"/>
      <c r="F405" s="38" t="n">
        <f aca="false">B405+C405</f>
        <v>0</v>
      </c>
    </row>
    <row r="406" customFormat="false" ht="12.75" hidden="false" customHeight="true" outlineLevel="0" collapsed="false">
      <c r="A406" s="37" t="n">
        <v>46376</v>
      </c>
      <c r="B406" s="38" t="n">
        <f aca="false">SUMIFS(Report!$U:$U,Report!$T:$T,"&lt;&gt;"&amp;"MERCADORIAS P/REVENDA",Report!$AA:$AA,"SIM",Report!$C:$C,A406)</f>
        <v>595.9</v>
      </c>
      <c r="C406" s="38" t="n">
        <f aca="false">SUMIFS(Report!$U:$U,Report!$T:$T,"MERCADORIAS P/REVENDA",Report!$AA:$AA,"SIM",Report!$C:$C,A406)</f>
        <v>0</v>
      </c>
      <c r="D406" s="39"/>
      <c r="E406" s="39"/>
      <c r="F406" s="38" t="n">
        <f aca="false">B406+C406</f>
        <v>595.9</v>
      </c>
    </row>
    <row r="407" customFormat="false" ht="12.75" hidden="false" customHeight="true" outlineLevel="0" collapsed="false">
      <c r="A407" s="37" t="n">
        <v>46377</v>
      </c>
      <c r="B407" s="38" t="n">
        <f aca="false">SUMIFS(Report!$U:$U,Report!$T:$T,"&lt;&gt;"&amp;"MERCADORIAS P/REVENDA",Report!$AA:$AA,"SIM",Report!$C:$C,A407)</f>
        <v>0</v>
      </c>
      <c r="C407" s="38" t="n">
        <f aca="false">SUMIFS(Report!$U:$U,Report!$T:$T,"MERCADORIAS P/REVENDA",Report!$AA:$AA,"SIM",Report!$C:$C,A407)</f>
        <v>0</v>
      </c>
      <c r="D407" s="39"/>
      <c r="E407" s="39"/>
      <c r="F407" s="38" t="n">
        <f aca="false">B407+C407</f>
        <v>0</v>
      </c>
    </row>
    <row r="408" customFormat="false" ht="12.75" hidden="false" customHeight="true" outlineLevel="0" collapsed="false">
      <c r="A408" s="40" t="str">
        <f aca="false">"Subtotal Semana "&amp;TEXT(A401,"dd/mm/yyyy")&amp;" a "&amp;TEXT(A407,"dd/mm/yyyy")</f>
        <v>Subtotal Semana 15/12/2026 a 21/12/2026</v>
      </c>
      <c r="B408" s="28" t="n">
        <f aca="false">SUM(B401:B407)</f>
        <v>6772.05</v>
      </c>
      <c r="C408" s="28" t="n">
        <f aca="false">SUM(C401:C407)</f>
        <v>0</v>
      </c>
      <c r="D408" s="32"/>
      <c r="E408" s="32"/>
      <c r="F408" s="28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7" t="n">
        <v>46382</v>
      </c>
      <c r="B413" s="38" t="n">
        <f aca="false">SUMIFS(Report!$U:$U,Report!$T:$T,"&lt;&gt;"&amp;"MERCADORIAS P/REVENDA",Report!$AA:$AA,"SIM",Report!$C:$C,A413)</f>
        <v>0</v>
      </c>
      <c r="C413" s="38" t="n">
        <f aca="false">SUMIFS(Report!$U:$U,Report!$T:$T,"MERCADORIAS P/REVENDA",Report!$AA:$AA,"SIM",Report!$C:$C,A413)</f>
        <v>0</v>
      </c>
      <c r="D413" s="39"/>
      <c r="E413" s="39"/>
      <c r="F413" s="38" t="n">
        <f aca="false">B413+C413</f>
        <v>0</v>
      </c>
    </row>
    <row r="414" customFormat="false" ht="12.75" hidden="false" customHeight="true" outlineLevel="0" collapsed="false">
      <c r="A414" s="37" t="n">
        <v>46383</v>
      </c>
      <c r="B414" s="38" t="n">
        <f aca="false">SUMIFS(Report!$U:$U,Report!$T:$T,"&lt;&gt;"&amp;"MERCADORIAS P/REVENDA",Report!$AA:$AA,"SIM",Report!$C:$C,A414)</f>
        <v>4168.41</v>
      </c>
      <c r="C414" s="38" t="n">
        <f aca="false">SUMIFS(Report!$U:$U,Report!$T:$T,"MERCADORIAS P/REVENDA",Report!$AA:$AA,"SIM",Report!$C:$C,A414)</f>
        <v>0</v>
      </c>
      <c r="D414" s="39"/>
      <c r="E414" s="39"/>
      <c r="F414" s="38" t="n">
        <f aca="false">B414+C414</f>
        <v>4168.41</v>
      </c>
    </row>
    <row r="415" customFormat="false" ht="12.75" hidden="false" customHeight="true" outlineLevel="0" collapsed="false">
      <c r="A415" s="37" t="n">
        <v>46384</v>
      </c>
      <c r="B415" s="38" t="n">
        <f aca="false">SUMIFS(Report!$U:$U,Report!$T:$T,"&lt;&gt;"&amp;"MERCADORIAS P/REVENDA",Report!$AA:$AA,"SIM",Report!$C:$C,A415)</f>
        <v>0</v>
      </c>
      <c r="C415" s="38" t="n">
        <f aca="false">SUMIFS(Report!$U:$U,Report!$T:$T,"MERCADORIAS P/REVENDA",Report!$AA:$AA,"SIM",Report!$C:$C,A415)</f>
        <v>0</v>
      </c>
      <c r="D415" s="39"/>
      <c r="E415" s="39"/>
      <c r="F415" s="38" t="n">
        <f aca="false">B415+C415</f>
        <v>0</v>
      </c>
    </row>
    <row r="416" customFormat="false" ht="12.75" hidden="false" customHeight="true" outlineLevel="0" collapsed="false">
      <c r="A416" s="40" t="str">
        <f aca="false">"Subtotal Semana "&amp;TEXT(A409,"dd/mm/yyyy")&amp;" a "&amp;TEXT(A415,"dd/mm/yyyy")</f>
        <v>Subtotal Semana 22/12/2026 a 28/12/2026</v>
      </c>
      <c r="B416" s="28" t="n">
        <f aca="false">SUM(B409:B415)</f>
        <v>4248.31</v>
      </c>
      <c r="C416" s="28" t="n">
        <f aca="false">SUM(C409:C415)</f>
        <v>0</v>
      </c>
      <c r="D416" s="32"/>
      <c r="E416" s="32"/>
      <c r="F416" s="28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7" t="n">
        <v>46389</v>
      </c>
      <c r="B421" s="38" t="n">
        <f aca="false">SUMIFS(Report!$U:$U,Report!$T:$T,"&lt;&gt;"&amp;"MERCADORIAS P/REVENDA",Report!$AA:$AA,"SIM",Report!$C:$C,A421)</f>
        <v>0</v>
      </c>
      <c r="C421" s="38" t="n">
        <f aca="false">SUMIFS(Report!$U:$U,Report!$T:$T,"MERCADORIAS P/REVENDA",Report!$AA:$AA,"SIM",Report!$C:$C,A421)</f>
        <v>0</v>
      </c>
      <c r="D421" s="39"/>
      <c r="E421" s="39"/>
      <c r="F421" s="38" t="n">
        <f aca="false">B421+C421</f>
        <v>0</v>
      </c>
    </row>
    <row r="422" customFormat="false" ht="12.75" hidden="false" customHeight="true" outlineLevel="0" collapsed="false">
      <c r="A422" s="37" t="n">
        <v>46390</v>
      </c>
      <c r="B422" s="38" t="n">
        <f aca="false">SUMIFS(Report!$U:$U,Report!$T:$T,"&lt;&gt;"&amp;"MERCADORIAS P/REVENDA",Report!$AA:$AA,"SIM",Report!$C:$C,A422)</f>
        <v>0</v>
      </c>
      <c r="C422" s="38" t="n">
        <f aca="false">SUMIFS(Report!$U:$U,Report!$T:$T,"MERCADORIAS P/REVENDA",Report!$AA:$AA,"SIM",Report!$C:$C,A422)</f>
        <v>0</v>
      </c>
      <c r="D422" s="39"/>
      <c r="E422" s="39"/>
      <c r="F422" s="38" t="n">
        <f aca="false">B422+C422</f>
        <v>0</v>
      </c>
    </row>
    <row r="423" customFormat="false" ht="12.75" hidden="false" customHeight="true" outlineLevel="0" collapsed="false">
      <c r="A423" s="37" t="n">
        <v>46391</v>
      </c>
      <c r="B423" s="38" t="n">
        <f aca="false">SUMIFS(Report!$U:$U,Report!$T:$T,"&lt;&gt;"&amp;"MERCADORIAS P/REVENDA",Report!$AA:$AA,"SIM",Report!$C:$C,A423)</f>
        <v>0</v>
      </c>
      <c r="C423" s="38" t="n">
        <f aca="false">SUMIFS(Report!$U:$U,Report!$T:$T,"MERCADORIAS P/REVENDA",Report!$AA:$AA,"SIM",Report!$C:$C,A423)</f>
        <v>0</v>
      </c>
      <c r="D423" s="39"/>
      <c r="E423" s="39"/>
      <c r="F423" s="38" t="n">
        <f aca="false">B423+C423</f>
        <v>0</v>
      </c>
    </row>
    <row r="424" customFormat="false" ht="12.75" hidden="false" customHeight="true" outlineLevel="0" collapsed="false">
      <c r="A424" s="40" t="str">
        <f aca="false">"Subtotal Semana "&amp;TEXT(A417,"dd/mm/yyyy")&amp;" a "&amp;TEXT(A423,"dd/mm/yyyy")</f>
        <v>Subtotal Semana 29/12/2026 a 04/01/2027</v>
      </c>
      <c r="B424" s="28" t="n">
        <f aca="false">SUM(B417:B423)</f>
        <v>0</v>
      </c>
      <c r="C424" s="28" t="n">
        <f aca="false">SUM(C417:C423)</f>
        <v>0</v>
      </c>
      <c r="D424" s="32"/>
      <c r="E424" s="32"/>
      <c r="F424" s="28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7" t="n">
        <v>46396</v>
      </c>
      <c r="B429" s="38" t="n">
        <f aca="false">SUMIFS(Report!$U:$U,Report!$T:$T,"&lt;&gt;"&amp;"MERCADORIAS P/REVENDA",Report!$AA:$AA,"SIM",Report!$C:$C,A429)</f>
        <v>0</v>
      </c>
      <c r="C429" s="38" t="n">
        <f aca="false">SUMIFS(Report!$U:$U,Report!$T:$T,"MERCADORIAS P/REVENDA",Report!$AA:$AA,"SIM",Report!$C:$C,A429)</f>
        <v>0</v>
      </c>
      <c r="D429" s="39"/>
      <c r="E429" s="39"/>
      <c r="F429" s="38" t="n">
        <f aca="false">B429+C429</f>
        <v>0</v>
      </c>
    </row>
    <row r="430" customFormat="false" ht="12.75" hidden="false" customHeight="true" outlineLevel="0" collapsed="false">
      <c r="A430" s="37" t="n">
        <v>46397</v>
      </c>
      <c r="B430" s="38" t="n">
        <f aca="false">SUMIFS(Report!$U:$U,Report!$T:$T,"&lt;&gt;"&amp;"MERCADORIAS P/REVENDA",Report!$AA:$AA,"SIM",Report!$C:$C,A430)</f>
        <v>0</v>
      </c>
      <c r="C430" s="38" t="n">
        <f aca="false">SUMIFS(Report!$U:$U,Report!$T:$T,"MERCADORIAS P/REVENDA",Report!$AA:$AA,"SIM",Report!$C:$C,A430)</f>
        <v>0</v>
      </c>
      <c r="D430" s="39"/>
      <c r="E430" s="39"/>
      <c r="F430" s="38" t="n">
        <f aca="false">B430+C430</f>
        <v>0</v>
      </c>
    </row>
    <row r="431" customFormat="false" ht="12.75" hidden="false" customHeight="true" outlineLevel="0" collapsed="false">
      <c r="A431" s="37" t="n">
        <v>46398</v>
      </c>
      <c r="B431" s="38" t="n">
        <f aca="false">SUMIFS(Report!$U:$U,Report!$T:$T,"&lt;&gt;"&amp;"MERCADORIAS P/REVENDA",Report!$AA:$AA,"SIM",Report!$C:$C,A431)</f>
        <v>0</v>
      </c>
      <c r="C431" s="38" t="n">
        <f aca="false">SUMIFS(Report!$U:$U,Report!$T:$T,"MERCADORIAS P/REVENDA",Report!$AA:$AA,"SIM",Report!$C:$C,A431)</f>
        <v>0</v>
      </c>
      <c r="D431" s="39"/>
      <c r="E431" s="39"/>
      <c r="F431" s="38" t="n">
        <f aca="false">B431+C431</f>
        <v>0</v>
      </c>
    </row>
    <row r="432" customFormat="false" ht="12.75" hidden="false" customHeight="true" outlineLevel="0" collapsed="false">
      <c r="A432" s="40" t="str">
        <f aca="false">"Subtotal Semana "&amp;TEXT(A425,"dd/mm/yyyy")&amp;" a "&amp;TEXT(A431,"dd/mm/yyyy")</f>
        <v>Subtotal Semana 05/01/2027 a 11/01/2027</v>
      </c>
      <c r="B432" s="28" t="n">
        <f aca="false">SUM(B425:B431)</f>
        <v>0</v>
      </c>
      <c r="C432" s="28" t="n">
        <f aca="false">SUM(C425:C431)</f>
        <v>0</v>
      </c>
      <c r="D432" s="32"/>
      <c r="E432" s="32"/>
      <c r="F432" s="28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7" t="n">
        <v>46403</v>
      </c>
      <c r="B437" s="38" t="n">
        <f aca="false">SUMIFS(Report!$U:$U,Report!$T:$T,"&lt;&gt;"&amp;"MERCADORIAS P/REVENDA",Report!$AA:$AA,"SIM",Report!$C:$C,A437)</f>
        <v>0</v>
      </c>
      <c r="C437" s="38" t="n">
        <f aca="false">SUMIFS(Report!$U:$U,Report!$T:$T,"MERCADORIAS P/REVENDA",Report!$AA:$AA,"SIM",Report!$C:$C,A437)</f>
        <v>0</v>
      </c>
      <c r="D437" s="39"/>
      <c r="E437" s="39"/>
      <c r="F437" s="38" t="n">
        <f aca="false">B437+C437</f>
        <v>0</v>
      </c>
    </row>
    <row r="438" customFormat="false" ht="12.75" hidden="false" customHeight="true" outlineLevel="0" collapsed="false">
      <c r="A438" s="37" t="n">
        <v>46404</v>
      </c>
      <c r="B438" s="38" t="n">
        <f aca="false">SUMIFS(Report!$U:$U,Report!$T:$T,"&lt;&gt;"&amp;"MERCADORIAS P/REVENDA",Report!$AA:$AA,"SIM",Report!$C:$C,A438)</f>
        <v>0</v>
      </c>
      <c r="C438" s="38" t="n">
        <f aca="false">SUMIFS(Report!$U:$U,Report!$T:$T,"MERCADORIAS P/REVENDA",Report!$AA:$AA,"SIM",Report!$C:$C,A438)</f>
        <v>0</v>
      </c>
      <c r="D438" s="39"/>
      <c r="E438" s="39"/>
      <c r="F438" s="38" t="n">
        <f aca="false">B438+C438</f>
        <v>0</v>
      </c>
    </row>
    <row r="439" customFormat="false" ht="12.75" hidden="false" customHeight="true" outlineLevel="0" collapsed="false">
      <c r="A439" s="37" t="n">
        <v>46405</v>
      </c>
      <c r="B439" s="38" t="n">
        <f aca="false">SUMIFS(Report!$U:$U,Report!$T:$T,"&lt;&gt;"&amp;"MERCADORIAS P/REVENDA",Report!$AA:$AA,"SIM",Report!$C:$C,A439)</f>
        <v>0</v>
      </c>
      <c r="C439" s="38" t="n">
        <f aca="false">SUMIFS(Report!$U:$U,Report!$T:$T,"MERCADORIAS P/REVENDA",Report!$AA:$AA,"SIM",Report!$C:$C,A439)</f>
        <v>0</v>
      </c>
      <c r="D439" s="39"/>
      <c r="E439" s="39"/>
      <c r="F439" s="38" t="n">
        <f aca="false">B439+C439</f>
        <v>0</v>
      </c>
    </row>
    <row r="440" customFormat="false" ht="12.75" hidden="false" customHeight="true" outlineLevel="0" collapsed="false">
      <c r="A440" s="40" t="str">
        <f aca="false">"Subtotal Semana "&amp;TEXT(A433,"dd/mm/yyyy")&amp;" a "&amp;TEXT(A439,"dd/mm/yyyy")</f>
        <v>Subtotal Semana 12/01/2027 a 18/01/2027</v>
      </c>
      <c r="B440" s="28" t="n">
        <f aca="false">SUM(B433:B439)</f>
        <v>0</v>
      </c>
      <c r="C440" s="28" t="n">
        <f aca="false">SUM(C433:C439)</f>
        <v>0</v>
      </c>
      <c r="D440" s="32"/>
      <c r="E440" s="32"/>
      <c r="F440" s="28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7" t="n">
        <v>46410</v>
      </c>
      <c r="B445" s="38" t="n">
        <f aca="false">SUMIFS(Report!$U:$U,Report!$T:$T,"&lt;&gt;"&amp;"MERCADORIAS P/REVENDA",Report!$AA:$AA,"SIM",Report!$C:$C,A445)</f>
        <v>0</v>
      </c>
      <c r="C445" s="38" t="n">
        <f aca="false">SUMIFS(Report!$U:$U,Report!$T:$T,"MERCADORIAS P/REVENDA",Report!$AA:$AA,"SIM",Report!$C:$C,A445)</f>
        <v>0</v>
      </c>
      <c r="D445" s="39"/>
      <c r="E445" s="39"/>
      <c r="F445" s="38" t="n">
        <f aca="false">B445+C445</f>
        <v>0</v>
      </c>
    </row>
    <row r="446" customFormat="false" ht="12.75" hidden="false" customHeight="true" outlineLevel="0" collapsed="false">
      <c r="A446" s="37" t="n">
        <v>46411</v>
      </c>
      <c r="B446" s="38" t="n">
        <f aca="false">SUMIFS(Report!$U:$U,Report!$T:$T,"&lt;&gt;"&amp;"MERCADORIAS P/REVENDA",Report!$AA:$AA,"SIM",Report!$C:$C,A446)</f>
        <v>0</v>
      </c>
      <c r="C446" s="38" t="n">
        <f aca="false">SUMIFS(Report!$U:$U,Report!$T:$T,"MERCADORIAS P/REVENDA",Report!$AA:$AA,"SIM",Report!$C:$C,A446)</f>
        <v>0</v>
      </c>
      <c r="D446" s="39"/>
      <c r="E446" s="39"/>
      <c r="F446" s="38" t="n">
        <f aca="false">B446+C446</f>
        <v>0</v>
      </c>
    </row>
    <row r="447" customFormat="false" ht="12.75" hidden="false" customHeight="true" outlineLevel="0" collapsed="false">
      <c r="A447" s="37" t="n">
        <v>46412</v>
      </c>
      <c r="B447" s="38" t="n">
        <f aca="false">SUMIFS(Report!$U:$U,Report!$T:$T,"&lt;&gt;"&amp;"MERCADORIAS P/REVENDA",Report!$AA:$AA,"SIM",Report!$C:$C,A447)</f>
        <v>0</v>
      </c>
      <c r="C447" s="38" t="n">
        <f aca="false">SUMIFS(Report!$U:$U,Report!$T:$T,"MERCADORIAS P/REVENDA",Report!$AA:$AA,"SIM",Report!$C:$C,A447)</f>
        <v>0</v>
      </c>
      <c r="D447" s="39"/>
      <c r="E447" s="39"/>
      <c r="F447" s="38" t="n">
        <f aca="false">B447+C447</f>
        <v>0</v>
      </c>
    </row>
    <row r="448" customFormat="false" ht="12.75" hidden="false" customHeight="true" outlineLevel="0" collapsed="false">
      <c r="A448" s="40" t="str">
        <f aca="false">"Subtotal Semana "&amp;TEXT(A441,"dd/mm/yyyy")&amp;" a "&amp;TEXT(A447,"dd/mm/yyyy")</f>
        <v>Subtotal Semana 19/01/2027 a 25/01/2027</v>
      </c>
      <c r="B448" s="28" t="n">
        <f aca="false">SUM(B441:B447)</f>
        <v>0</v>
      </c>
      <c r="C448" s="28" t="n">
        <f aca="false">SUM(C441:C447)</f>
        <v>0</v>
      </c>
      <c r="D448" s="32"/>
      <c r="E448" s="32"/>
      <c r="F448" s="28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7" t="n">
        <v>46417</v>
      </c>
      <c r="B453" s="38" t="n">
        <f aca="false">SUMIFS(Report!$U:$U,Report!$T:$T,"&lt;&gt;"&amp;"MERCADORIAS P/REVENDA",Report!$AA:$AA,"SIM",Report!$C:$C,A453)</f>
        <v>0</v>
      </c>
      <c r="C453" s="38" t="n">
        <f aca="false">SUMIFS(Report!$U:$U,Report!$T:$T,"MERCADORIAS P/REVENDA",Report!$AA:$AA,"SIM",Report!$C:$C,A453)</f>
        <v>0</v>
      </c>
      <c r="D453" s="39"/>
      <c r="E453" s="39"/>
      <c r="F453" s="38" t="n">
        <f aca="false">B453+C453</f>
        <v>0</v>
      </c>
    </row>
    <row r="454" customFormat="false" ht="12.75" hidden="false" customHeight="true" outlineLevel="0" collapsed="false">
      <c r="A454" s="37" t="n">
        <v>46418</v>
      </c>
      <c r="B454" s="38" t="n">
        <f aca="false">SUMIFS(Report!$U:$U,Report!$T:$T,"&lt;&gt;"&amp;"MERCADORIAS P/REVENDA",Report!$AA:$AA,"SIM",Report!$C:$C,A454)</f>
        <v>0</v>
      </c>
      <c r="C454" s="38" t="n">
        <f aca="false">SUMIFS(Report!$U:$U,Report!$T:$T,"MERCADORIAS P/REVENDA",Report!$AA:$AA,"SIM",Report!$C:$C,A454)</f>
        <v>0</v>
      </c>
      <c r="D454" s="39"/>
      <c r="E454" s="39"/>
      <c r="F454" s="38" t="n">
        <f aca="false">B454+C454</f>
        <v>0</v>
      </c>
    </row>
    <row r="455" customFormat="false" ht="12.75" hidden="false" customHeight="true" outlineLevel="0" collapsed="false">
      <c r="A455" s="37" t="n">
        <v>46419</v>
      </c>
      <c r="B455" s="38" t="n">
        <f aca="false">SUMIFS(Report!$U:$U,Report!$T:$T,"&lt;&gt;"&amp;"MERCADORIAS P/REVENDA",Report!$AA:$AA,"SIM",Report!$C:$C,A455)</f>
        <v>0</v>
      </c>
      <c r="C455" s="38" t="n">
        <f aca="false">SUMIFS(Report!$U:$U,Report!$T:$T,"MERCADORIAS P/REVENDA",Report!$AA:$AA,"SIM",Report!$C:$C,A455)</f>
        <v>0</v>
      </c>
      <c r="D455" s="39"/>
      <c r="E455" s="39"/>
      <c r="F455" s="38" t="n">
        <f aca="false">B455+C455</f>
        <v>0</v>
      </c>
    </row>
    <row r="456" customFormat="false" ht="12.75" hidden="false" customHeight="true" outlineLevel="0" collapsed="false">
      <c r="A456" s="40" t="str">
        <f aca="false">"Subtotal Semana "&amp;TEXT(A449,"dd/mm/yyyy")&amp;" a "&amp;TEXT(A455,"dd/mm/yyyy")</f>
        <v>Subtotal Semana 26/01/2027 a 01/02/2027</v>
      </c>
      <c r="B456" s="28" t="n">
        <f aca="false">SUM(B449:B455)</f>
        <v>0</v>
      </c>
      <c r="C456" s="28" t="n">
        <f aca="false">SUM(C449:C455)</f>
        <v>0</v>
      </c>
      <c r="D456" s="32"/>
      <c r="E456" s="32"/>
      <c r="F456" s="28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7" t="n">
        <v>46424</v>
      </c>
      <c r="B461" s="38" t="n">
        <f aca="false">SUMIFS(Report!$U:$U,Report!$T:$T,"&lt;&gt;"&amp;"MERCADORIAS P/REVENDA",Report!$AA:$AA,"SIM",Report!$C:$C,A461)</f>
        <v>0</v>
      </c>
      <c r="C461" s="38" t="n">
        <f aca="false">SUMIFS(Report!$U:$U,Report!$T:$T,"MERCADORIAS P/REVENDA",Report!$AA:$AA,"SIM",Report!$C:$C,A461)</f>
        <v>0</v>
      </c>
      <c r="D461" s="39"/>
      <c r="E461" s="39"/>
      <c r="F461" s="38" t="n">
        <f aca="false">B461+C461</f>
        <v>0</v>
      </c>
    </row>
    <row r="462" customFormat="false" ht="12.75" hidden="false" customHeight="true" outlineLevel="0" collapsed="false">
      <c r="A462" s="37" t="n">
        <v>46425</v>
      </c>
      <c r="B462" s="38" t="n">
        <f aca="false">SUMIFS(Report!$U:$U,Report!$T:$T,"&lt;&gt;"&amp;"MERCADORIAS P/REVENDA",Report!$AA:$AA,"SIM",Report!$C:$C,A462)</f>
        <v>0</v>
      </c>
      <c r="C462" s="38" t="n">
        <f aca="false">SUMIFS(Report!$U:$U,Report!$T:$T,"MERCADORIAS P/REVENDA",Report!$AA:$AA,"SIM",Report!$C:$C,A462)</f>
        <v>0</v>
      </c>
      <c r="D462" s="39"/>
      <c r="E462" s="39"/>
      <c r="F462" s="38" t="n">
        <f aca="false">B462+C462</f>
        <v>0</v>
      </c>
    </row>
    <row r="463" customFormat="false" ht="12.75" hidden="false" customHeight="true" outlineLevel="0" collapsed="false">
      <c r="A463" s="37" t="n">
        <v>46426</v>
      </c>
      <c r="B463" s="38" t="n">
        <f aca="false">SUMIFS(Report!$U:$U,Report!$T:$T,"&lt;&gt;"&amp;"MERCADORIAS P/REVENDA",Report!$AA:$AA,"SIM",Report!$C:$C,A463)</f>
        <v>0</v>
      </c>
      <c r="C463" s="38" t="n">
        <f aca="false">SUMIFS(Report!$U:$U,Report!$T:$T,"MERCADORIAS P/REVENDA",Report!$AA:$AA,"SIM",Report!$C:$C,A463)</f>
        <v>0</v>
      </c>
      <c r="D463" s="39"/>
      <c r="E463" s="39"/>
      <c r="F463" s="38" t="n">
        <f aca="false">B463+C463</f>
        <v>0</v>
      </c>
    </row>
    <row r="464" customFormat="false" ht="12.75" hidden="false" customHeight="true" outlineLevel="0" collapsed="false">
      <c r="A464" s="40" t="str">
        <f aca="false">"Subtotal Semana "&amp;TEXT(A457,"dd/mm/yyyy")&amp;" a "&amp;TEXT(A463,"dd/mm/yyyy")</f>
        <v>Subtotal Semana 02/02/2027 a 08/02/2027</v>
      </c>
      <c r="B464" s="28" t="n">
        <f aca="false">SUM(B457:B463)</f>
        <v>0</v>
      </c>
      <c r="C464" s="28" t="n">
        <f aca="false">SUM(C457:C463)</f>
        <v>0</v>
      </c>
      <c r="D464" s="32"/>
      <c r="E464" s="32"/>
      <c r="F464" s="28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7" t="n">
        <v>46431</v>
      </c>
      <c r="B469" s="38" t="n">
        <f aca="false">SUMIFS(Report!$U:$U,Report!$T:$T,"&lt;&gt;"&amp;"MERCADORIAS P/REVENDA",Report!$AA:$AA,"SIM",Report!$C:$C,A469)</f>
        <v>0</v>
      </c>
      <c r="C469" s="38" t="n">
        <f aca="false">SUMIFS(Report!$U:$U,Report!$T:$T,"MERCADORIAS P/REVENDA",Report!$AA:$AA,"SIM",Report!$C:$C,A469)</f>
        <v>0</v>
      </c>
      <c r="D469" s="39"/>
      <c r="E469" s="39"/>
      <c r="F469" s="38" t="n">
        <f aca="false">B469+C469</f>
        <v>0</v>
      </c>
    </row>
    <row r="470" customFormat="false" ht="12.75" hidden="false" customHeight="true" outlineLevel="0" collapsed="false">
      <c r="A470" s="37" t="n">
        <v>46432</v>
      </c>
      <c r="B470" s="38" t="n">
        <f aca="false">SUMIFS(Report!$U:$U,Report!$T:$T,"&lt;&gt;"&amp;"MERCADORIAS P/REVENDA",Report!$AA:$AA,"SIM",Report!$C:$C,A470)</f>
        <v>0</v>
      </c>
      <c r="C470" s="38" t="n">
        <f aca="false">SUMIFS(Report!$U:$U,Report!$T:$T,"MERCADORIAS P/REVENDA",Report!$AA:$AA,"SIM",Report!$C:$C,A470)</f>
        <v>0</v>
      </c>
      <c r="D470" s="39"/>
      <c r="E470" s="39"/>
      <c r="F470" s="38" t="n">
        <f aca="false">B470+C470</f>
        <v>0</v>
      </c>
    </row>
    <row r="471" customFormat="false" ht="12.75" hidden="false" customHeight="true" outlineLevel="0" collapsed="false">
      <c r="A471" s="37" t="n">
        <v>46433</v>
      </c>
      <c r="B471" s="38" t="n">
        <f aca="false">SUMIFS(Report!$U:$U,Report!$T:$T,"&lt;&gt;"&amp;"MERCADORIAS P/REVENDA",Report!$AA:$AA,"SIM",Report!$C:$C,A471)</f>
        <v>0</v>
      </c>
      <c r="C471" s="38" t="n">
        <f aca="false">SUMIFS(Report!$U:$U,Report!$T:$T,"MERCADORIAS P/REVENDA",Report!$AA:$AA,"SIM",Report!$C:$C,A471)</f>
        <v>0</v>
      </c>
      <c r="D471" s="39"/>
      <c r="E471" s="39"/>
      <c r="F471" s="38" t="n">
        <f aca="false">B471+C471</f>
        <v>0</v>
      </c>
    </row>
    <row r="472" customFormat="false" ht="12.75" hidden="false" customHeight="true" outlineLevel="0" collapsed="false">
      <c r="A472" s="40" t="str">
        <f aca="false">"Subtotal Semana "&amp;TEXT(A465,"dd/mm/yyyy")&amp;" a "&amp;TEXT(A471,"dd/mm/yyyy")</f>
        <v>Subtotal Semana 09/02/2027 a 15/02/2027</v>
      </c>
      <c r="B472" s="28" t="n">
        <f aca="false">SUM(B465:B471)</f>
        <v>0</v>
      </c>
      <c r="C472" s="28" t="n">
        <f aca="false">SUM(C465:C471)</f>
        <v>0</v>
      </c>
      <c r="D472" s="32"/>
      <c r="E472" s="32"/>
      <c r="F472" s="28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7" t="n">
        <v>46438</v>
      </c>
      <c r="B477" s="38" t="n">
        <f aca="false">SUMIFS(Report!$U:$U,Report!$T:$T,"&lt;&gt;"&amp;"MERCADORIAS P/REVENDA",Report!$AA:$AA,"SIM",Report!$C:$C,A477)</f>
        <v>0</v>
      </c>
      <c r="C477" s="38" t="n">
        <f aca="false">SUMIFS(Report!$U:$U,Report!$T:$T,"MERCADORIAS P/REVENDA",Report!$AA:$AA,"SIM",Report!$C:$C,A477)</f>
        <v>0</v>
      </c>
      <c r="D477" s="39"/>
      <c r="E477" s="39"/>
      <c r="F477" s="38" t="n">
        <f aca="false">B477+C477</f>
        <v>0</v>
      </c>
    </row>
    <row r="478" customFormat="false" ht="12.75" hidden="false" customHeight="true" outlineLevel="0" collapsed="false">
      <c r="A478" s="37" t="n">
        <v>46439</v>
      </c>
      <c r="B478" s="38" t="n">
        <f aca="false">SUMIFS(Report!$U:$U,Report!$T:$T,"&lt;&gt;"&amp;"MERCADORIAS P/REVENDA",Report!$AA:$AA,"SIM",Report!$C:$C,A478)</f>
        <v>0</v>
      </c>
      <c r="C478" s="38" t="n">
        <f aca="false">SUMIFS(Report!$U:$U,Report!$T:$T,"MERCADORIAS P/REVENDA",Report!$AA:$AA,"SIM",Report!$C:$C,A478)</f>
        <v>0</v>
      </c>
      <c r="D478" s="39"/>
      <c r="E478" s="39"/>
      <c r="F478" s="38" t="n">
        <f aca="false">B478+C478</f>
        <v>0</v>
      </c>
    </row>
    <row r="479" customFormat="false" ht="12.75" hidden="false" customHeight="true" outlineLevel="0" collapsed="false">
      <c r="A479" s="37" t="n">
        <v>46440</v>
      </c>
      <c r="B479" s="38" t="n">
        <f aca="false">SUMIFS(Report!$U:$U,Report!$T:$T,"&lt;&gt;"&amp;"MERCADORIAS P/REVENDA",Report!$AA:$AA,"SIM",Report!$C:$C,A479)</f>
        <v>0</v>
      </c>
      <c r="C479" s="38" t="n">
        <f aca="false">SUMIFS(Report!$U:$U,Report!$T:$T,"MERCADORIAS P/REVENDA",Report!$AA:$AA,"SIM",Report!$C:$C,A479)</f>
        <v>0</v>
      </c>
      <c r="D479" s="39"/>
      <c r="E479" s="39"/>
      <c r="F479" s="38" t="n">
        <f aca="false">B479+C479</f>
        <v>0</v>
      </c>
    </row>
    <row r="480" customFormat="false" ht="12.75" hidden="false" customHeight="true" outlineLevel="0" collapsed="false">
      <c r="A480" s="40" t="str">
        <f aca="false">"Subtotal Semana "&amp;TEXT(A473,"dd/mm/yyyy")&amp;" a "&amp;TEXT(A479,"dd/mm/yyyy")</f>
        <v>Subtotal Semana 16/02/2027 a 22/02/2027</v>
      </c>
      <c r="B480" s="28" t="n">
        <f aca="false">SUM(B473:B479)</f>
        <v>0</v>
      </c>
      <c r="C480" s="28" t="n">
        <f aca="false">SUM(C473:C479)</f>
        <v>0</v>
      </c>
      <c r="D480" s="32"/>
      <c r="E480" s="32"/>
      <c r="F480" s="28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7" t="n">
        <v>46445</v>
      </c>
      <c r="B485" s="38" t="n">
        <f aca="false">SUMIFS(Report!$U:$U,Report!$T:$T,"&lt;&gt;"&amp;"MERCADORIAS P/REVENDA",Report!$AA:$AA,"SIM",Report!$C:$C,A485)</f>
        <v>0</v>
      </c>
      <c r="C485" s="38" t="n">
        <f aca="false">SUMIFS(Report!$U:$U,Report!$T:$T,"MERCADORIAS P/REVENDA",Report!$AA:$AA,"SIM",Report!$C:$C,A485)</f>
        <v>0</v>
      </c>
      <c r="D485" s="39"/>
      <c r="E485" s="39"/>
      <c r="F485" s="38" t="n">
        <f aca="false">B485+C485</f>
        <v>0</v>
      </c>
    </row>
    <row r="486" customFormat="false" ht="12.75" hidden="false" customHeight="true" outlineLevel="0" collapsed="false">
      <c r="A486" s="37" t="n">
        <v>46446</v>
      </c>
      <c r="B486" s="38" t="n">
        <f aca="false">SUMIFS(Report!$U:$U,Report!$T:$T,"&lt;&gt;"&amp;"MERCADORIAS P/REVENDA",Report!$AA:$AA,"SIM",Report!$C:$C,A486)</f>
        <v>0</v>
      </c>
      <c r="C486" s="38" t="n">
        <f aca="false">SUMIFS(Report!$U:$U,Report!$T:$T,"MERCADORIAS P/REVENDA",Report!$AA:$AA,"SIM",Report!$C:$C,A486)</f>
        <v>0</v>
      </c>
      <c r="D486" s="39"/>
      <c r="E486" s="39"/>
      <c r="F486" s="38" t="n">
        <f aca="false">B486+C486</f>
        <v>0</v>
      </c>
    </row>
    <row r="487" customFormat="false" ht="12.75" hidden="false" customHeight="true" outlineLevel="0" collapsed="false">
      <c r="A487" s="37" t="n">
        <v>46447</v>
      </c>
      <c r="B487" s="38" t="n">
        <f aca="false">SUMIFS(Report!$U:$U,Report!$T:$T,"&lt;&gt;"&amp;"MERCADORIAS P/REVENDA",Report!$AA:$AA,"SIM",Report!$C:$C,A487)</f>
        <v>0</v>
      </c>
      <c r="C487" s="38" t="n">
        <f aca="false">SUMIFS(Report!$U:$U,Report!$T:$T,"MERCADORIAS P/REVENDA",Report!$AA:$AA,"SIM",Report!$C:$C,A487)</f>
        <v>0</v>
      </c>
      <c r="D487" s="39"/>
      <c r="E487" s="39"/>
      <c r="F487" s="38" t="n">
        <f aca="false">B487+C487</f>
        <v>0</v>
      </c>
    </row>
    <row r="488" customFormat="false" ht="12.75" hidden="false" customHeight="true" outlineLevel="0" collapsed="false">
      <c r="A488" s="40" t="str">
        <f aca="false">"Subtotal Semana "&amp;TEXT(A481,"dd/mm/yyyy")&amp;" a "&amp;TEXT(A487,"dd/mm/yyyy")</f>
        <v>Subtotal Semana 23/02/2027 a 01/03/2027</v>
      </c>
      <c r="B488" s="28" t="n">
        <f aca="false">SUM(B481:B487)</f>
        <v>0</v>
      </c>
      <c r="C488" s="28" t="n">
        <f aca="false">SUM(C481:C487)</f>
        <v>0</v>
      </c>
      <c r="D488" s="32"/>
      <c r="E488" s="32"/>
      <c r="F488" s="28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7" t="n">
        <v>46452</v>
      </c>
      <c r="B493" s="38" t="n">
        <f aca="false">SUMIFS(Report!$U:$U,Report!$T:$T,"&lt;&gt;"&amp;"MERCADORIAS P/REVENDA",Report!$AA:$AA,"SIM",Report!$C:$C,A493)</f>
        <v>0</v>
      </c>
      <c r="C493" s="38" t="n">
        <f aca="false">SUMIFS(Report!$U:$U,Report!$T:$T,"MERCADORIAS P/REVENDA",Report!$AA:$AA,"SIM",Report!$C:$C,A493)</f>
        <v>0</v>
      </c>
      <c r="D493" s="39"/>
      <c r="E493" s="39"/>
      <c r="F493" s="38" t="n">
        <f aca="false">B493+C493</f>
        <v>0</v>
      </c>
    </row>
    <row r="494" customFormat="false" ht="12.75" hidden="false" customHeight="true" outlineLevel="0" collapsed="false">
      <c r="A494" s="37" t="n">
        <v>46453</v>
      </c>
      <c r="B494" s="38" t="n">
        <f aca="false">SUMIFS(Report!$U:$U,Report!$T:$T,"&lt;&gt;"&amp;"MERCADORIAS P/REVENDA",Report!$AA:$AA,"SIM",Report!$C:$C,A494)</f>
        <v>0</v>
      </c>
      <c r="C494" s="38" t="n">
        <f aca="false">SUMIFS(Report!$U:$U,Report!$T:$T,"MERCADORIAS P/REVENDA",Report!$AA:$AA,"SIM",Report!$C:$C,A494)</f>
        <v>0</v>
      </c>
      <c r="D494" s="39"/>
      <c r="E494" s="39"/>
      <c r="F494" s="38" t="n">
        <f aca="false">B494+C494</f>
        <v>0</v>
      </c>
    </row>
    <row r="495" customFormat="false" ht="12.75" hidden="false" customHeight="true" outlineLevel="0" collapsed="false">
      <c r="A495" s="37" t="n">
        <v>46454</v>
      </c>
      <c r="B495" s="38" t="n">
        <f aca="false">SUMIFS(Report!$U:$U,Report!$T:$T,"&lt;&gt;"&amp;"MERCADORIAS P/REVENDA",Report!$AA:$AA,"SIM",Report!$C:$C,A495)</f>
        <v>0</v>
      </c>
      <c r="C495" s="38" t="n">
        <f aca="false">SUMIFS(Report!$U:$U,Report!$T:$T,"MERCADORIAS P/REVENDA",Report!$AA:$AA,"SIM",Report!$C:$C,A495)</f>
        <v>0</v>
      </c>
      <c r="D495" s="39"/>
      <c r="E495" s="39"/>
      <c r="F495" s="38" t="n">
        <f aca="false">B495+C495</f>
        <v>0</v>
      </c>
    </row>
    <row r="496" customFormat="false" ht="12.75" hidden="false" customHeight="true" outlineLevel="0" collapsed="false">
      <c r="A496" s="40" t="str">
        <f aca="false">"Subtotal Semana "&amp;TEXT(A489,"dd/mm/yyyy")&amp;" a "&amp;TEXT(A495,"dd/mm/yyyy")</f>
        <v>Subtotal Semana 02/03/2027 a 08/03/2027</v>
      </c>
      <c r="B496" s="28" t="n">
        <f aca="false">SUM(B489:B495)</f>
        <v>0</v>
      </c>
      <c r="C496" s="28" t="n">
        <f aca="false">SUM(C489:C495)</f>
        <v>0</v>
      </c>
      <c r="D496" s="32"/>
      <c r="E496" s="32"/>
      <c r="F496" s="28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7" t="n">
        <v>46459</v>
      </c>
      <c r="B501" s="38" t="n">
        <f aca="false">SUMIFS(Report!$U:$U,Report!$T:$T,"&lt;&gt;"&amp;"MERCADORIAS P/REVENDA",Report!$AA:$AA,"SIM",Report!$C:$C,A501)</f>
        <v>0</v>
      </c>
      <c r="C501" s="38" t="n">
        <f aca="false">SUMIFS(Report!$U:$U,Report!$T:$T,"MERCADORIAS P/REVENDA",Report!$AA:$AA,"SIM",Report!$C:$C,A501)</f>
        <v>0</v>
      </c>
      <c r="D501" s="39"/>
      <c r="E501" s="39"/>
      <c r="F501" s="38" t="n">
        <f aca="false">B501+C501</f>
        <v>0</v>
      </c>
    </row>
    <row r="502" customFormat="false" ht="12.75" hidden="false" customHeight="true" outlineLevel="0" collapsed="false">
      <c r="A502" s="37" t="n">
        <v>46460</v>
      </c>
      <c r="B502" s="38" t="n">
        <f aca="false">SUMIFS(Report!$U:$U,Report!$T:$T,"&lt;&gt;"&amp;"MERCADORIAS P/REVENDA",Report!$AA:$AA,"SIM",Report!$C:$C,A502)</f>
        <v>0</v>
      </c>
      <c r="C502" s="38" t="n">
        <f aca="false">SUMIFS(Report!$U:$U,Report!$T:$T,"MERCADORIAS P/REVENDA",Report!$AA:$AA,"SIM",Report!$C:$C,A502)</f>
        <v>0</v>
      </c>
      <c r="D502" s="39"/>
      <c r="E502" s="39"/>
      <c r="F502" s="38" t="n">
        <f aca="false">B502+C502</f>
        <v>0</v>
      </c>
    </row>
    <row r="503" customFormat="false" ht="12.75" hidden="false" customHeight="true" outlineLevel="0" collapsed="false">
      <c r="A503" s="37" t="n">
        <v>46461</v>
      </c>
      <c r="B503" s="38" t="n">
        <f aca="false">SUMIFS(Report!$U:$U,Report!$T:$T,"&lt;&gt;"&amp;"MERCADORIAS P/REVENDA",Report!$AA:$AA,"SIM",Report!$C:$C,A503)</f>
        <v>0</v>
      </c>
      <c r="C503" s="38" t="n">
        <f aca="false">SUMIFS(Report!$U:$U,Report!$T:$T,"MERCADORIAS P/REVENDA",Report!$AA:$AA,"SIM",Report!$C:$C,A503)</f>
        <v>0</v>
      </c>
      <c r="D503" s="39"/>
      <c r="E503" s="39"/>
      <c r="F503" s="38" t="n">
        <f aca="false">B503+C503</f>
        <v>0</v>
      </c>
    </row>
    <row r="504" customFormat="false" ht="12.75" hidden="false" customHeight="true" outlineLevel="0" collapsed="false">
      <c r="A504" s="40" t="str">
        <f aca="false">"Subtotal Semana "&amp;TEXT(A497,"dd/mm/yyyy")&amp;" a "&amp;TEXT(A503,"dd/mm/yyyy")</f>
        <v>Subtotal Semana 09/03/2027 a 15/03/2027</v>
      </c>
      <c r="B504" s="28" t="n">
        <f aca="false">SUM(B497:B503)</f>
        <v>0</v>
      </c>
      <c r="C504" s="28" t="n">
        <f aca="false">SUM(C497:C503)</f>
        <v>0</v>
      </c>
      <c r="D504" s="32"/>
      <c r="E504" s="32"/>
      <c r="F504" s="28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7" t="n">
        <v>46466</v>
      </c>
      <c r="B509" s="38" t="n">
        <f aca="false">SUMIFS(Report!$U:$U,Report!$T:$T,"&lt;&gt;"&amp;"MERCADORIAS P/REVENDA",Report!$AA:$AA,"SIM",Report!$C:$C,A509)</f>
        <v>0</v>
      </c>
      <c r="C509" s="38" t="n">
        <f aca="false">SUMIFS(Report!$U:$U,Report!$T:$T,"MERCADORIAS P/REVENDA",Report!$AA:$AA,"SIM",Report!$C:$C,A509)</f>
        <v>0</v>
      </c>
      <c r="D509" s="39"/>
      <c r="E509" s="39"/>
      <c r="F509" s="38" t="n">
        <f aca="false">B509+C509</f>
        <v>0</v>
      </c>
    </row>
    <row r="510" customFormat="false" ht="12.75" hidden="false" customHeight="true" outlineLevel="0" collapsed="false">
      <c r="A510" s="37" t="n">
        <v>46467</v>
      </c>
      <c r="B510" s="38" t="n">
        <f aca="false">SUMIFS(Report!$U:$U,Report!$T:$T,"&lt;&gt;"&amp;"MERCADORIAS P/REVENDA",Report!$AA:$AA,"SIM",Report!$C:$C,A510)</f>
        <v>0</v>
      </c>
      <c r="C510" s="38" t="n">
        <f aca="false">SUMIFS(Report!$U:$U,Report!$T:$T,"MERCADORIAS P/REVENDA",Report!$AA:$AA,"SIM",Report!$C:$C,A510)</f>
        <v>0</v>
      </c>
      <c r="D510" s="39"/>
      <c r="E510" s="39"/>
      <c r="F510" s="38" t="n">
        <f aca="false">B510+C510</f>
        <v>0</v>
      </c>
    </row>
    <row r="511" customFormat="false" ht="12.75" hidden="false" customHeight="true" outlineLevel="0" collapsed="false">
      <c r="A511" s="37" t="n">
        <v>46468</v>
      </c>
      <c r="B511" s="38" t="n">
        <f aca="false">SUMIFS(Report!$U:$U,Report!$T:$T,"&lt;&gt;"&amp;"MERCADORIAS P/REVENDA",Report!$AA:$AA,"SIM",Report!$C:$C,A511)</f>
        <v>0</v>
      </c>
      <c r="C511" s="38" t="n">
        <f aca="false">SUMIFS(Report!$U:$U,Report!$T:$T,"MERCADORIAS P/REVENDA",Report!$AA:$AA,"SIM",Report!$C:$C,A511)</f>
        <v>0</v>
      </c>
      <c r="D511" s="39"/>
      <c r="E511" s="39"/>
      <c r="F511" s="38" t="n">
        <f aca="false">B511+C511</f>
        <v>0</v>
      </c>
    </row>
    <row r="512" customFormat="false" ht="12.75" hidden="false" customHeight="true" outlineLevel="0" collapsed="false">
      <c r="A512" s="40" t="str">
        <f aca="false">"Subtotal Semana "&amp;TEXT(A505,"dd/mm/yyyy")&amp;" a "&amp;TEXT(A511,"dd/mm/yyyy")</f>
        <v>Subtotal Semana 16/03/2027 a 22/03/2027</v>
      </c>
      <c r="B512" s="28" t="n">
        <f aca="false">SUM(B505:B511)</f>
        <v>0</v>
      </c>
      <c r="C512" s="28" t="n">
        <f aca="false">SUM(C505:C511)</f>
        <v>0</v>
      </c>
      <c r="D512" s="32"/>
      <c r="E512" s="32"/>
      <c r="F512" s="28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7" t="n">
        <v>46473</v>
      </c>
      <c r="B517" s="38" t="n">
        <f aca="false">SUMIFS(Report!$U:$U,Report!$T:$T,"&lt;&gt;"&amp;"MERCADORIAS P/REVENDA",Report!$AA:$AA,"SIM",Report!$C:$C,A517)</f>
        <v>0</v>
      </c>
      <c r="C517" s="38" t="n">
        <f aca="false">SUMIFS(Report!$U:$U,Report!$T:$T,"MERCADORIAS P/REVENDA",Report!$AA:$AA,"SIM",Report!$C:$C,A517)</f>
        <v>0</v>
      </c>
      <c r="D517" s="39"/>
      <c r="E517" s="39"/>
      <c r="F517" s="38" t="n">
        <f aca="false">B517+C517</f>
        <v>0</v>
      </c>
    </row>
    <row r="518" customFormat="false" ht="12.75" hidden="false" customHeight="true" outlineLevel="0" collapsed="false">
      <c r="A518" s="37" t="n">
        <v>46474</v>
      </c>
      <c r="B518" s="38" t="n">
        <f aca="false">SUMIFS(Report!$U:$U,Report!$T:$T,"&lt;&gt;"&amp;"MERCADORIAS P/REVENDA",Report!$AA:$AA,"SIM",Report!$C:$C,A518)</f>
        <v>0</v>
      </c>
      <c r="C518" s="38" t="n">
        <f aca="false">SUMIFS(Report!$U:$U,Report!$T:$T,"MERCADORIAS P/REVENDA",Report!$AA:$AA,"SIM",Report!$C:$C,A518)</f>
        <v>0</v>
      </c>
      <c r="D518" s="39"/>
      <c r="E518" s="39"/>
      <c r="F518" s="38" t="n">
        <f aca="false">B518+C518</f>
        <v>0</v>
      </c>
    </row>
    <row r="519" customFormat="false" ht="12.75" hidden="false" customHeight="true" outlineLevel="0" collapsed="false">
      <c r="A519" s="37" t="n">
        <v>46475</v>
      </c>
      <c r="B519" s="38" t="n">
        <f aca="false">SUMIFS(Report!$U:$U,Report!$T:$T,"&lt;&gt;"&amp;"MERCADORIAS P/REVENDA",Report!$AA:$AA,"SIM",Report!$C:$C,A519)</f>
        <v>0</v>
      </c>
      <c r="C519" s="38" t="n">
        <f aca="false">SUMIFS(Report!$U:$U,Report!$T:$T,"MERCADORIAS P/REVENDA",Report!$AA:$AA,"SIM",Report!$C:$C,A519)</f>
        <v>0</v>
      </c>
      <c r="D519" s="39"/>
      <c r="E519" s="39"/>
      <c r="F519" s="38" t="n">
        <f aca="false">B519+C519</f>
        <v>0</v>
      </c>
    </row>
    <row r="520" customFormat="false" ht="12.75" hidden="false" customHeight="true" outlineLevel="0" collapsed="false">
      <c r="A520" s="40" t="str">
        <f aca="false">"Subtotal Semana "&amp;TEXT(A513,"dd/mm/yyyy")&amp;" a "&amp;TEXT(A519,"dd/mm/yyyy")</f>
        <v>Subtotal Semana 23/03/2027 a 29/03/2027</v>
      </c>
      <c r="B520" s="28" t="n">
        <f aca="false">SUM(B513:B519)</f>
        <v>0</v>
      </c>
      <c r="C520" s="28" t="n">
        <f aca="false">SUM(C513:C519)</f>
        <v>0</v>
      </c>
      <c r="D520" s="32"/>
      <c r="E520" s="32"/>
      <c r="F520" s="28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7" t="n">
        <v>46480</v>
      </c>
      <c r="B525" s="38" t="n">
        <f aca="false">SUMIFS(Report!$U:$U,Report!$T:$T,"&lt;&gt;"&amp;"MERCADORIAS P/REVENDA",Report!$AA:$AA,"SIM",Report!$C:$C,A525)</f>
        <v>0</v>
      </c>
      <c r="C525" s="38" t="n">
        <f aca="false">SUMIFS(Report!$U:$U,Report!$T:$T,"MERCADORIAS P/REVENDA",Report!$AA:$AA,"SIM",Report!$C:$C,A525)</f>
        <v>0</v>
      </c>
      <c r="D525" s="39"/>
      <c r="E525" s="39"/>
      <c r="F525" s="38" t="n">
        <f aca="false">B525+C525</f>
        <v>0</v>
      </c>
    </row>
    <row r="526" customFormat="false" ht="12.75" hidden="false" customHeight="true" outlineLevel="0" collapsed="false">
      <c r="A526" s="37" t="n">
        <v>46481</v>
      </c>
      <c r="B526" s="38" t="n">
        <f aca="false">SUMIFS(Report!$U:$U,Report!$T:$T,"&lt;&gt;"&amp;"MERCADORIAS P/REVENDA",Report!$AA:$AA,"SIM",Report!$C:$C,A526)</f>
        <v>0</v>
      </c>
      <c r="C526" s="38" t="n">
        <f aca="false">SUMIFS(Report!$U:$U,Report!$T:$T,"MERCADORIAS P/REVENDA",Report!$AA:$AA,"SIM",Report!$C:$C,A526)</f>
        <v>0</v>
      </c>
      <c r="D526" s="39"/>
      <c r="E526" s="39"/>
      <c r="F526" s="38" t="n">
        <f aca="false">B526+C526</f>
        <v>0</v>
      </c>
    </row>
    <row r="527" customFormat="false" ht="12.75" hidden="false" customHeight="true" outlineLevel="0" collapsed="false">
      <c r="A527" s="37" t="n">
        <v>46482</v>
      </c>
      <c r="B527" s="38" t="n">
        <f aca="false">SUMIFS(Report!$U:$U,Report!$T:$T,"&lt;&gt;"&amp;"MERCADORIAS P/REVENDA",Report!$AA:$AA,"SIM",Report!$C:$C,A527)</f>
        <v>0</v>
      </c>
      <c r="C527" s="38" t="n">
        <f aca="false">SUMIFS(Report!$U:$U,Report!$T:$T,"MERCADORIAS P/REVENDA",Report!$AA:$AA,"SIM",Report!$C:$C,A527)</f>
        <v>0</v>
      </c>
      <c r="D527" s="39"/>
      <c r="E527" s="39"/>
      <c r="F527" s="38" t="n">
        <f aca="false">B527+C527</f>
        <v>0</v>
      </c>
    </row>
    <row r="528" customFormat="false" ht="12.75" hidden="false" customHeight="true" outlineLevel="0" collapsed="false">
      <c r="A528" s="40" t="str">
        <f aca="false">"Subtotal Semana "&amp;TEXT(A521,"dd/mm/yyyy")&amp;" a "&amp;TEXT(A527,"dd/mm/yyyy")</f>
        <v>Subtotal Semana 30/03/2027 a 05/04/2027</v>
      </c>
      <c r="B528" s="28" t="n">
        <f aca="false">SUM(B521:B527)</f>
        <v>0</v>
      </c>
      <c r="C528" s="28" t="n">
        <f aca="false">SUM(C521:C527)</f>
        <v>0</v>
      </c>
      <c r="D528" s="32"/>
      <c r="E528" s="32"/>
      <c r="F528" s="28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7" t="n">
        <v>46487</v>
      </c>
      <c r="B533" s="38" t="n">
        <f aca="false">SUMIFS(Report!$U:$U,Report!$T:$T,"&lt;&gt;"&amp;"MERCADORIAS P/REVENDA",Report!$AA:$AA,"SIM",Report!$C:$C,A533)</f>
        <v>0</v>
      </c>
      <c r="C533" s="38" t="n">
        <f aca="false">SUMIFS(Report!$U:$U,Report!$T:$T,"MERCADORIAS P/REVENDA",Report!$AA:$AA,"SIM",Report!$C:$C,A533)</f>
        <v>0</v>
      </c>
      <c r="D533" s="39"/>
      <c r="E533" s="39"/>
      <c r="F533" s="38" t="n">
        <f aca="false">B533+C533</f>
        <v>0</v>
      </c>
    </row>
    <row r="534" customFormat="false" ht="12.75" hidden="false" customHeight="true" outlineLevel="0" collapsed="false">
      <c r="A534" s="37" t="n">
        <v>46488</v>
      </c>
      <c r="B534" s="38" t="n">
        <f aca="false">SUMIFS(Report!$U:$U,Report!$T:$T,"&lt;&gt;"&amp;"MERCADORIAS P/REVENDA",Report!$AA:$AA,"SIM",Report!$C:$C,A534)</f>
        <v>0</v>
      </c>
      <c r="C534" s="38" t="n">
        <f aca="false">SUMIFS(Report!$U:$U,Report!$T:$T,"MERCADORIAS P/REVENDA",Report!$AA:$AA,"SIM",Report!$C:$C,A534)</f>
        <v>0</v>
      </c>
      <c r="D534" s="39"/>
      <c r="E534" s="39"/>
      <c r="F534" s="38" t="n">
        <f aca="false">B534+C534</f>
        <v>0</v>
      </c>
    </row>
    <row r="535" customFormat="false" ht="12.75" hidden="false" customHeight="true" outlineLevel="0" collapsed="false">
      <c r="A535" s="37" t="n">
        <v>46489</v>
      </c>
      <c r="B535" s="38" t="n">
        <f aca="false">SUMIFS(Report!$U:$U,Report!$T:$T,"&lt;&gt;"&amp;"MERCADORIAS P/REVENDA",Report!$AA:$AA,"SIM",Report!$C:$C,A535)</f>
        <v>0</v>
      </c>
      <c r="C535" s="38" t="n">
        <f aca="false">SUMIFS(Report!$U:$U,Report!$T:$T,"MERCADORIAS P/REVENDA",Report!$AA:$AA,"SIM",Report!$C:$C,A535)</f>
        <v>0</v>
      </c>
      <c r="D535" s="39"/>
      <c r="E535" s="39"/>
      <c r="F535" s="38" t="n">
        <f aca="false">B535+C535</f>
        <v>0</v>
      </c>
    </row>
    <row r="536" customFormat="false" ht="12.75" hidden="false" customHeight="true" outlineLevel="0" collapsed="false">
      <c r="A536" s="40" t="str">
        <f aca="false">"Subtotal Semana "&amp;TEXT(A529,"dd/mm/yyyy")&amp;" a "&amp;TEXT(A535,"dd/mm/yyyy")</f>
        <v>Subtotal Semana 06/04/2027 a 12/04/2027</v>
      </c>
      <c r="B536" s="28" t="n">
        <f aca="false">SUM(B529:B535)</f>
        <v>0</v>
      </c>
      <c r="C536" s="28" t="n">
        <f aca="false">SUM(C529:C535)</f>
        <v>0</v>
      </c>
      <c r="D536" s="32"/>
      <c r="E536" s="32"/>
      <c r="F536" s="28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7" t="n">
        <v>46494</v>
      </c>
      <c r="B541" s="38" t="n">
        <f aca="false">SUMIFS(Report!$U:$U,Report!$T:$T,"&lt;&gt;"&amp;"MERCADORIAS P/REVENDA",Report!$AA:$AA,"SIM",Report!$C:$C,A541)</f>
        <v>0</v>
      </c>
      <c r="C541" s="38" t="n">
        <f aca="false">SUMIFS(Report!$U:$U,Report!$T:$T,"MERCADORIAS P/REVENDA",Report!$AA:$AA,"SIM",Report!$C:$C,A541)</f>
        <v>0</v>
      </c>
      <c r="D541" s="39"/>
      <c r="E541" s="39"/>
      <c r="F541" s="38" t="n">
        <f aca="false">B541+C541</f>
        <v>0</v>
      </c>
    </row>
    <row r="542" customFormat="false" ht="12.75" hidden="false" customHeight="true" outlineLevel="0" collapsed="false">
      <c r="A542" s="37" t="n">
        <v>46495</v>
      </c>
      <c r="B542" s="38" t="n">
        <f aca="false">SUMIFS(Report!$U:$U,Report!$T:$T,"&lt;&gt;"&amp;"MERCADORIAS P/REVENDA",Report!$AA:$AA,"SIM",Report!$C:$C,A542)</f>
        <v>0</v>
      </c>
      <c r="C542" s="38" t="n">
        <f aca="false">SUMIFS(Report!$U:$U,Report!$T:$T,"MERCADORIAS P/REVENDA",Report!$AA:$AA,"SIM",Report!$C:$C,A542)</f>
        <v>0</v>
      </c>
      <c r="D542" s="39"/>
      <c r="E542" s="39"/>
      <c r="F542" s="38" t="n">
        <f aca="false">B542+C542</f>
        <v>0</v>
      </c>
    </row>
    <row r="543" customFormat="false" ht="12.75" hidden="false" customHeight="true" outlineLevel="0" collapsed="false">
      <c r="A543" s="37" t="n">
        <v>46496</v>
      </c>
      <c r="B543" s="38" t="n">
        <f aca="false">SUMIFS(Report!$U:$U,Report!$T:$T,"&lt;&gt;"&amp;"MERCADORIAS P/REVENDA",Report!$AA:$AA,"SIM",Report!$C:$C,A543)</f>
        <v>0</v>
      </c>
      <c r="C543" s="38" t="n">
        <f aca="false">SUMIFS(Report!$U:$U,Report!$T:$T,"MERCADORIAS P/REVENDA",Report!$AA:$AA,"SIM",Report!$C:$C,A543)</f>
        <v>0</v>
      </c>
      <c r="D543" s="39"/>
      <c r="E543" s="39"/>
      <c r="F543" s="38" t="n">
        <f aca="false">B543+C543</f>
        <v>0</v>
      </c>
    </row>
    <row r="544" customFormat="false" ht="12.75" hidden="false" customHeight="true" outlineLevel="0" collapsed="false">
      <c r="A544" s="40" t="str">
        <f aca="false">"Subtotal Semana "&amp;TEXT(A537,"dd/mm/yyyy")&amp;" a "&amp;TEXT(A543,"dd/mm/yyyy")</f>
        <v>Subtotal Semana 13/04/2027 a 19/04/2027</v>
      </c>
      <c r="B544" s="28" t="n">
        <f aca="false">SUM(B537:B543)</f>
        <v>0</v>
      </c>
      <c r="C544" s="28" t="n">
        <f aca="false">SUM(C537:C543)</f>
        <v>0</v>
      </c>
      <c r="D544" s="32"/>
      <c r="E544" s="32"/>
      <c r="F544" s="28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7" t="n">
        <v>46501</v>
      </c>
      <c r="B549" s="38" t="n">
        <f aca="false">SUMIFS(Report!$U:$U,Report!$T:$T,"&lt;&gt;"&amp;"MERCADORIAS P/REVENDA",Report!$AA:$AA,"SIM",Report!$C:$C,A549)</f>
        <v>0</v>
      </c>
      <c r="C549" s="38" t="n">
        <f aca="false">SUMIFS(Report!$U:$U,Report!$T:$T,"MERCADORIAS P/REVENDA",Report!$AA:$AA,"SIM",Report!$C:$C,A549)</f>
        <v>0</v>
      </c>
      <c r="D549" s="39"/>
      <c r="E549" s="39"/>
      <c r="F549" s="38" t="n">
        <f aca="false">B549+C549</f>
        <v>0</v>
      </c>
    </row>
    <row r="550" customFormat="false" ht="12.75" hidden="false" customHeight="true" outlineLevel="0" collapsed="false">
      <c r="A550" s="37" t="n">
        <v>46502</v>
      </c>
      <c r="B550" s="38" t="n">
        <f aca="false">SUMIFS(Report!$U:$U,Report!$T:$T,"&lt;&gt;"&amp;"MERCADORIAS P/REVENDA",Report!$AA:$AA,"SIM",Report!$C:$C,A550)</f>
        <v>0</v>
      </c>
      <c r="C550" s="38" t="n">
        <f aca="false">SUMIFS(Report!$U:$U,Report!$T:$T,"MERCADORIAS P/REVENDA",Report!$AA:$AA,"SIM",Report!$C:$C,A550)</f>
        <v>0</v>
      </c>
      <c r="D550" s="39"/>
      <c r="E550" s="39"/>
      <c r="F550" s="38" t="n">
        <f aca="false">B550+C550</f>
        <v>0</v>
      </c>
    </row>
    <row r="551" customFormat="false" ht="12.75" hidden="false" customHeight="true" outlineLevel="0" collapsed="false">
      <c r="A551" s="37" t="n">
        <v>46503</v>
      </c>
      <c r="B551" s="38" t="n">
        <f aca="false">SUMIFS(Report!$U:$U,Report!$T:$T,"&lt;&gt;"&amp;"MERCADORIAS P/REVENDA",Report!$AA:$AA,"SIM",Report!$C:$C,A551)</f>
        <v>0</v>
      </c>
      <c r="C551" s="38" t="n">
        <f aca="false">SUMIFS(Report!$U:$U,Report!$T:$T,"MERCADORIAS P/REVENDA",Report!$AA:$AA,"SIM",Report!$C:$C,A551)</f>
        <v>0</v>
      </c>
      <c r="D551" s="39"/>
      <c r="E551" s="39"/>
      <c r="F551" s="38" t="n">
        <f aca="false">B551+C551</f>
        <v>0</v>
      </c>
    </row>
    <row r="552" customFormat="false" ht="12.75" hidden="false" customHeight="true" outlineLevel="0" collapsed="false">
      <c r="A552" s="40" t="str">
        <f aca="false">"Subtotal Semana "&amp;TEXT(A545,"dd/mm/yyyy")&amp;" a "&amp;TEXT(A551,"dd/mm/yyyy")</f>
        <v>Subtotal Semana 20/04/2027 a 26/04/2027</v>
      </c>
      <c r="B552" s="28" t="n">
        <f aca="false">SUM(B545:B551)</f>
        <v>0</v>
      </c>
      <c r="C552" s="28" t="n">
        <f aca="false">SUM(C545:C551)</f>
        <v>0</v>
      </c>
      <c r="D552" s="32"/>
      <c r="E552" s="32"/>
      <c r="F552" s="28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7" t="n">
        <v>46508</v>
      </c>
      <c r="B557" s="38" t="n">
        <f aca="false">SUMIFS(Report!$U:$U,Report!$T:$T,"&lt;&gt;"&amp;"MERCADORIAS P/REVENDA",Report!$AA:$AA,"SIM",Report!$C:$C,A557)</f>
        <v>0</v>
      </c>
      <c r="C557" s="38" t="n">
        <f aca="false">SUMIFS(Report!$U:$U,Report!$T:$T,"MERCADORIAS P/REVENDA",Report!$AA:$AA,"SIM",Report!$C:$C,A557)</f>
        <v>0</v>
      </c>
      <c r="D557" s="39"/>
      <c r="E557" s="39"/>
      <c r="F557" s="38" t="n">
        <f aca="false">B557+C557</f>
        <v>0</v>
      </c>
    </row>
    <row r="558" customFormat="false" ht="12.75" hidden="false" customHeight="true" outlineLevel="0" collapsed="false">
      <c r="A558" s="37" t="n">
        <v>46509</v>
      </c>
      <c r="B558" s="38" t="n">
        <f aca="false">SUMIFS(Report!$U:$U,Report!$T:$T,"&lt;&gt;"&amp;"MERCADORIAS P/REVENDA",Report!$AA:$AA,"SIM",Report!$C:$C,A558)</f>
        <v>0</v>
      </c>
      <c r="C558" s="38" t="n">
        <f aca="false">SUMIFS(Report!$U:$U,Report!$T:$T,"MERCADORIAS P/REVENDA",Report!$AA:$AA,"SIM",Report!$C:$C,A558)</f>
        <v>0</v>
      </c>
      <c r="D558" s="39"/>
      <c r="E558" s="39"/>
      <c r="F558" s="38" t="n">
        <f aca="false">B558+C558</f>
        <v>0</v>
      </c>
    </row>
    <row r="559" customFormat="false" ht="12.75" hidden="false" customHeight="true" outlineLevel="0" collapsed="false">
      <c r="A559" s="37" t="n">
        <v>46510</v>
      </c>
      <c r="B559" s="38" t="n">
        <f aca="false">SUMIFS(Report!$U:$U,Report!$T:$T,"&lt;&gt;"&amp;"MERCADORIAS P/REVENDA",Report!$AA:$AA,"SIM",Report!$C:$C,A559)</f>
        <v>0</v>
      </c>
      <c r="C559" s="38" t="n">
        <f aca="false">SUMIFS(Report!$U:$U,Report!$T:$T,"MERCADORIAS P/REVENDA",Report!$AA:$AA,"SIM",Report!$C:$C,A559)</f>
        <v>0</v>
      </c>
      <c r="D559" s="39"/>
      <c r="E559" s="39"/>
      <c r="F559" s="38" t="n">
        <f aca="false">B559+C559</f>
        <v>0</v>
      </c>
    </row>
    <row r="560" customFormat="false" ht="12.75" hidden="false" customHeight="true" outlineLevel="0" collapsed="false">
      <c r="A560" s="40" t="str">
        <f aca="false">"Subtotal Semana "&amp;TEXT(A553,"dd/mm/yyyy")&amp;" a "&amp;TEXT(A559,"dd/mm/yyyy")</f>
        <v>Subtotal Semana 27/04/2027 a 03/05/2027</v>
      </c>
      <c r="B560" s="28" t="n">
        <f aca="false">SUM(B553:B559)</f>
        <v>0</v>
      </c>
      <c r="C560" s="28" t="n">
        <f aca="false">SUM(C553:C559)</f>
        <v>0</v>
      </c>
      <c r="D560" s="32"/>
      <c r="E560" s="32"/>
      <c r="F560" s="28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7" t="n">
        <v>46515</v>
      </c>
      <c r="B565" s="38" t="n">
        <f aca="false">SUMIFS(Report!$U:$U,Report!$T:$T,"&lt;&gt;"&amp;"MERCADORIAS P/REVENDA",Report!$AA:$AA,"SIM",Report!$C:$C,A565)</f>
        <v>0</v>
      </c>
      <c r="C565" s="38" t="n">
        <f aca="false">SUMIFS(Report!$U:$U,Report!$T:$T,"MERCADORIAS P/REVENDA",Report!$AA:$AA,"SIM",Report!$C:$C,A565)</f>
        <v>0</v>
      </c>
      <c r="D565" s="39"/>
      <c r="E565" s="39"/>
      <c r="F565" s="38" t="n">
        <f aca="false">B565+C565</f>
        <v>0</v>
      </c>
    </row>
    <row r="566" customFormat="false" ht="12.75" hidden="false" customHeight="true" outlineLevel="0" collapsed="false">
      <c r="A566" s="37" t="n">
        <v>46516</v>
      </c>
      <c r="B566" s="38" t="n">
        <f aca="false">SUMIFS(Report!$U:$U,Report!$T:$T,"&lt;&gt;"&amp;"MERCADORIAS P/REVENDA",Report!$AA:$AA,"SIM",Report!$C:$C,A566)</f>
        <v>0</v>
      </c>
      <c r="C566" s="38" t="n">
        <f aca="false">SUMIFS(Report!$U:$U,Report!$T:$T,"MERCADORIAS P/REVENDA",Report!$AA:$AA,"SIM",Report!$C:$C,A566)</f>
        <v>0</v>
      </c>
      <c r="D566" s="39"/>
      <c r="E566" s="39"/>
      <c r="F566" s="38" t="n">
        <f aca="false">B566+C566</f>
        <v>0</v>
      </c>
    </row>
    <row r="567" customFormat="false" ht="12.75" hidden="false" customHeight="true" outlineLevel="0" collapsed="false">
      <c r="A567" s="37" t="n">
        <v>46517</v>
      </c>
      <c r="B567" s="38" t="n">
        <f aca="false">SUMIFS(Report!$U:$U,Report!$T:$T,"&lt;&gt;"&amp;"MERCADORIAS P/REVENDA",Report!$AA:$AA,"SIM",Report!$C:$C,A567)</f>
        <v>0</v>
      </c>
      <c r="C567" s="38" t="n">
        <f aca="false">SUMIFS(Report!$U:$U,Report!$T:$T,"MERCADORIAS P/REVENDA",Report!$AA:$AA,"SIM",Report!$C:$C,A567)</f>
        <v>0</v>
      </c>
      <c r="D567" s="39"/>
      <c r="E567" s="39"/>
      <c r="F567" s="38" t="n">
        <f aca="false">B567+C567</f>
        <v>0</v>
      </c>
    </row>
    <row r="568" customFormat="false" ht="12.75" hidden="false" customHeight="true" outlineLevel="0" collapsed="false">
      <c r="A568" s="40" t="str">
        <f aca="false">"Subtotal Semana "&amp;TEXT(A561,"dd/mm/yyyy")&amp;" a "&amp;TEXT(A567,"dd/mm/yyyy")</f>
        <v>Subtotal Semana 04/05/2027 a 10/05/2027</v>
      </c>
      <c r="B568" s="28" t="n">
        <f aca="false">SUM(B561:B567)</f>
        <v>0</v>
      </c>
      <c r="C568" s="28" t="n">
        <f aca="false">SUM(C561:C567)</f>
        <v>0</v>
      </c>
      <c r="D568" s="32"/>
      <c r="E568" s="32"/>
      <c r="F568" s="28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7" t="n">
        <v>46522</v>
      </c>
      <c r="B573" s="38" t="n">
        <f aca="false">SUMIFS(Report!$U:$U,Report!$T:$T,"&lt;&gt;"&amp;"MERCADORIAS P/REVENDA",Report!$AA:$AA,"SIM",Report!$C:$C,A573)</f>
        <v>0</v>
      </c>
      <c r="C573" s="38" t="n">
        <f aca="false">SUMIFS(Report!$U:$U,Report!$T:$T,"MERCADORIAS P/REVENDA",Report!$AA:$AA,"SIM",Report!$C:$C,A573)</f>
        <v>0</v>
      </c>
      <c r="D573" s="39"/>
      <c r="E573" s="39"/>
      <c r="F573" s="38" t="n">
        <f aca="false">B573+C573</f>
        <v>0</v>
      </c>
    </row>
    <row r="574" customFormat="false" ht="12.75" hidden="false" customHeight="true" outlineLevel="0" collapsed="false">
      <c r="A574" s="37" t="n">
        <v>46523</v>
      </c>
      <c r="B574" s="38" t="n">
        <f aca="false">SUMIFS(Report!$U:$U,Report!$T:$T,"&lt;&gt;"&amp;"MERCADORIAS P/REVENDA",Report!$AA:$AA,"SIM",Report!$C:$C,A574)</f>
        <v>0</v>
      </c>
      <c r="C574" s="38" t="n">
        <f aca="false">SUMIFS(Report!$U:$U,Report!$T:$T,"MERCADORIAS P/REVENDA",Report!$AA:$AA,"SIM",Report!$C:$C,A574)</f>
        <v>0</v>
      </c>
      <c r="D574" s="39"/>
      <c r="E574" s="39"/>
      <c r="F574" s="38" t="n">
        <f aca="false">B574+C574</f>
        <v>0</v>
      </c>
    </row>
    <row r="575" customFormat="false" ht="12.75" hidden="false" customHeight="true" outlineLevel="0" collapsed="false">
      <c r="A575" s="37" t="n">
        <v>46524</v>
      </c>
      <c r="B575" s="38" t="n">
        <f aca="false">SUMIFS(Report!$U:$U,Report!$T:$T,"&lt;&gt;"&amp;"MERCADORIAS P/REVENDA",Report!$AA:$AA,"SIM",Report!$C:$C,A575)</f>
        <v>0</v>
      </c>
      <c r="C575" s="38" t="n">
        <f aca="false">SUMIFS(Report!$U:$U,Report!$T:$T,"MERCADORIAS P/REVENDA",Report!$AA:$AA,"SIM",Report!$C:$C,A575)</f>
        <v>0</v>
      </c>
      <c r="D575" s="39"/>
      <c r="E575" s="39"/>
      <c r="F575" s="38" t="n">
        <f aca="false">B575+C575</f>
        <v>0</v>
      </c>
    </row>
    <row r="576" customFormat="false" ht="12.75" hidden="false" customHeight="true" outlineLevel="0" collapsed="false">
      <c r="A576" s="40" t="str">
        <f aca="false">"Subtotal Semana "&amp;TEXT(A569,"dd/mm/yyyy")&amp;" a "&amp;TEXT(A575,"dd/mm/yyyy")</f>
        <v>Subtotal Semana 11/05/2027 a 17/05/2027</v>
      </c>
      <c r="B576" s="28" t="n">
        <f aca="false">SUM(B569:B575)</f>
        <v>0</v>
      </c>
      <c r="C576" s="28" t="n">
        <f aca="false">SUM(C569:C575)</f>
        <v>0</v>
      </c>
      <c r="D576" s="32"/>
      <c r="E576" s="32"/>
      <c r="F576" s="28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7" t="n">
        <v>46529</v>
      </c>
      <c r="B581" s="38" t="n">
        <f aca="false">SUMIFS(Report!$U:$U,Report!$T:$T,"&lt;&gt;"&amp;"MERCADORIAS P/REVENDA",Report!$AA:$AA,"SIM",Report!$C:$C,A581)</f>
        <v>0</v>
      </c>
      <c r="C581" s="38" t="n">
        <f aca="false">SUMIFS(Report!$U:$U,Report!$T:$T,"MERCADORIAS P/REVENDA",Report!$AA:$AA,"SIM",Report!$C:$C,A581)</f>
        <v>0</v>
      </c>
      <c r="D581" s="39"/>
      <c r="E581" s="39"/>
      <c r="F581" s="38" t="n">
        <f aca="false">B581+C581</f>
        <v>0</v>
      </c>
    </row>
    <row r="582" customFormat="false" ht="12.75" hidden="false" customHeight="true" outlineLevel="0" collapsed="false">
      <c r="A582" s="37" t="n">
        <v>46530</v>
      </c>
      <c r="B582" s="38" t="n">
        <f aca="false">SUMIFS(Report!$U:$U,Report!$T:$T,"&lt;&gt;"&amp;"MERCADORIAS P/REVENDA",Report!$AA:$AA,"SIM",Report!$C:$C,A582)</f>
        <v>0</v>
      </c>
      <c r="C582" s="38" t="n">
        <f aca="false">SUMIFS(Report!$U:$U,Report!$T:$T,"MERCADORIAS P/REVENDA",Report!$AA:$AA,"SIM",Report!$C:$C,A582)</f>
        <v>0</v>
      </c>
      <c r="D582" s="39"/>
      <c r="E582" s="39"/>
      <c r="F582" s="38" t="n">
        <f aca="false">B582+C582</f>
        <v>0</v>
      </c>
    </row>
    <row r="583" customFormat="false" ht="12.75" hidden="false" customHeight="true" outlineLevel="0" collapsed="false">
      <c r="A583" s="37" t="n">
        <v>46531</v>
      </c>
      <c r="B583" s="38" t="n">
        <f aca="false">SUMIFS(Report!$U:$U,Report!$T:$T,"&lt;&gt;"&amp;"MERCADORIAS P/REVENDA",Report!$AA:$AA,"SIM",Report!$C:$C,A583)</f>
        <v>0</v>
      </c>
      <c r="C583" s="38" t="n">
        <f aca="false">SUMIFS(Report!$U:$U,Report!$T:$T,"MERCADORIAS P/REVENDA",Report!$AA:$AA,"SIM",Report!$C:$C,A583)</f>
        <v>0</v>
      </c>
      <c r="D583" s="39"/>
      <c r="E583" s="39"/>
      <c r="F583" s="38" t="n">
        <f aca="false">B583+C583</f>
        <v>0</v>
      </c>
    </row>
    <row r="584" customFormat="false" ht="12.75" hidden="false" customHeight="true" outlineLevel="0" collapsed="false">
      <c r="A584" s="40" t="str">
        <f aca="false">"Subtotal Semana "&amp;TEXT(A577,"dd/mm/yyyy")&amp;" a "&amp;TEXT(A583,"dd/mm/yyyy")</f>
        <v>Subtotal Semana 18/05/2027 a 24/05/2027</v>
      </c>
      <c r="B584" s="28" t="n">
        <f aca="false">SUM(B577:B583)</f>
        <v>0</v>
      </c>
      <c r="C584" s="28" t="n">
        <f aca="false">SUM(C577:C583)</f>
        <v>0</v>
      </c>
      <c r="D584" s="32"/>
      <c r="E584" s="32"/>
      <c r="F584" s="28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7" t="n">
        <v>46536</v>
      </c>
      <c r="B589" s="38" t="n">
        <f aca="false">SUMIFS(Report!$U:$U,Report!$T:$T,"&lt;&gt;"&amp;"MERCADORIAS P/REVENDA",Report!$AA:$AA,"SIM",Report!$C:$C,A589)</f>
        <v>0</v>
      </c>
      <c r="C589" s="38" t="n">
        <f aca="false">SUMIFS(Report!$U:$U,Report!$T:$T,"MERCADORIAS P/REVENDA",Report!$AA:$AA,"SIM",Report!$C:$C,A589)</f>
        <v>0</v>
      </c>
      <c r="D589" s="39"/>
      <c r="E589" s="39"/>
      <c r="F589" s="38" t="n">
        <f aca="false">B589+C589</f>
        <v>0</v>
      </c>
    </row>
    <row r="590" customFormat="false" ht="12.75" hidden="false" customHeight="true" outlineLevel="0" collapsed="false">
      <c r="A590" s="37" t="n">
        <v>46537</v>
      </c>
      <c r="B590" s="38" t="n">
        <f aca="false">SUMIFS(Report!$U:$U,Report!$T:$T,"&lt;&gt;"&amp;"MERCADORIAS P/REVENDA",Report!$AA:$AA,"SIM",Report!$C:$C,A590)</f>
        <v>0</v>
      </c>
      <c r="C590" s="38" t="n">
        <f aca="false">SUMIFS(Report!$U:$U,Report!$T:$T,"MERCADORIAS P/REVENDA",Report!$AA:$AA,"SIM",Report!$C:$C,A590)</f>
        <v>0</v>
      </c>
      <c r="D590" s="39"/>
      <c r="E590" s="39"/>
      <c r="F590" s="38" t="n">
        <f aca="false">B590+C590</f>
        <v>0</v>
      </c>
    </row>
    <row r="591" customFormat="false" ht="12.75" hidden="false" customHeight="true" outlineLevel="0" collapsed="false">
      <c r="A591" s="37" t="n">
        <v>46538</v>
      </c>
      <c r="B591" s="38" t="n">
        <f aca="false">SUMIFS(Report!$U:$U,Report!$T:$T,"&lt;&gt;"&amp;"MERCADORIAS P/REVENDA",Report!$AA:$AA,"SIM",Report!$C:$C,A591)</f>
        <v>0</v>
      </c>
      <c r="C591" s="38" t="n">
        <f aca="false">SUMIFS(Report!$U:$U,Report!$T:$T,"MERCADORIAS P/REVENDA",Report!$AA:$AA,"SIM",Report!$C:$C,A591)</f>
        <v>0</v>
      </c>
      <c r="D591" s="39"/>
      <c r="E591" s="39"/>
      <c r="F591" s="38" t="n">
        <f aca="false">B591+C591</f>
        <v>0</v>
      </c>
    </row>
    <row r="592" customFormat="false" ht="12.75" hidden="false" customHeight="true" outlineLevel="0" collapsed="false">
      <c r="A592" s="40" t="str">
        <f aca="false">"Subtotal Semana "&amp;TEXT(A585,"dd/mm/yyyy")&amp;" a "&amp;TEXT(A591,"dd/mm/yyyy")</f>
        <v>Subtotal Semana 25/05/2027 a 31/05/2027</v>
      </c>
      <c r="B592" s="28" t="n">
        <f aca="false">SUM(B585:B591)</f>
        <v>0</v>
      </c>
      <c r="C592" s="28" t="n">
        <f aca="false">SUM(C585:C591)</f>
        <v>0</v>
      </c>
      <c r="D592" s="32"/>
      <c r="E592" s="32"/>
      <c r="F592" s="28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7" t="n">
        <v>46543</v>
      </c>
      <c r="B597" s="38" t="n">
        <f aca="false">SUMIFS(Report!$U:$U,Report!$T:$T,"&lt;&gt;"&amp;"MERCADORIAS P/REVENDA",Report!$AA:$AA,"SIM",Report!$C:$C,A597)</f>
        <v>0</v>
      </c>
      <c r="C597" s="38" t="n">
        <f aca="false">SUMIFS(Report!$U:$U,Report!$T:$T,"MERCADORIAS P/REVENDA",Report!$AA:$AA,"SIM",Report!$C:$C,A597)</f>
        <v>0</v>
      </c>
      <c r="D597" s="39"/>
      <c r="E597" s="39"/>
      <c r="F597" s="38" t="n">
        <f aca="false">B597+C597</f>
        <v>0</v>
      </c>
    </row>
    <row r="598" customFormat="false" ht="12.75" hidden="false" customHeight="true" outlineLevel="0" collapsed="false">
      <c r="A598" s="37" t="n">
        <v>46544</v>
      </c>
      <c r="B598" s="38" t="n">
        <f aca="false">SUMIFS(Report!$U:$U,Report!$T:$T,"&lt;&gt;"&amp;"MERCADORIAS P/REVENDA",Report!$AA:$AA,"SIM",Report!$C:$C,A598)</f>
        <v>0</v>
      </c>
      <c r="C598" s="38" t="n">
        <f aca="false">SUMIFS(Report!$U:$U,Report!$T:$T,"MERCADORIAS P/REVENDA",Report!$AA:$AA,"SIM",Report!$C:$C,A598)</f>
        <v>0</v>
      </c>
      <c r="D598" s="39"/>
      <c r="E598" s="39"/>
      <c r="F598" s="38" t="n">
        <f aca="false">B598+C598</f>
        <v>0</v>
      </c>
    </row>
    <row r="599" customFormat="false" ht="12.75" hidden="false" customHeight="true" outlineLevel="0" collapsed="false">
      <c r="A599" s="37" t="n">
        <v>46545</v>
      </c>
      <c r="B599" s="38" t="n">
        <f aca="false">SUMIFS(Report!$U:$U,Report!$T:$T,"&lt;&gt;"&amp;"MERCADORIAS P/REVENDA",Report!$AA:$AA,"SIM",Report!$C:$C,A599)</f>
        <v>0</v>
      </c>
      <c r="C599" s="38" t="n">
        <f aca="false">SUMIFS(Report!$U:$U,Report!$T:$T,"MERCADORIAS P/REVENDA",Report!$AA:$AA,"SIM",Report!$C:$C,A599)</f>
        <v>0</v>
      </c>
      <c r="D599" s="39"/>
      <c r="E599" s="39"/>
      <c r="F599" s="38" t="n">
        <f aca="false">B599+C599</f>
        <v>0</v>
      </c>
    </row>
    <row r="600" customFormat="false" ht="12.75" hidden="false" customHeight="true" outlineLevel="0" collapsed="false">
      <c r="A600" s="40" t="str">
        <f aca="false">"Subtotal Semana "&amp;TEXT(A593,"dd/mm/yyyy")&amp;" a "&amp;TEXT(A599,"dd/mm/yyyy")</f>
        <v>Subtotal Semana 01/06/2027 a 07/06/2027</v>
      </c>
      <c r="B600" s="28" t="n">
        <f aca="false">SUM(B593:B599)</f>
        <v>0</v>
      </c>
      <c r="C600" s="28" t="n">
        <f aca="false">SUM(C593:C599)</f>
        <v>0</v>
      </c>
      <c r="D600" s="32"/>
      <c r="E600" s="32"/>
      <c r="F600" s="28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7" t="n">
        <v>46550</v>
      </c>
      <c r="B605" s="38" t="n">
        <f aca="false">SUMIFS(Report!$U:$U,Report!$T:$T,"&lt;&gt;"&amp;"MERCADORIAS P/REVENDA",Report!$AA:$AA,"SIM",Report!$C:$C,A605)</f>
        <v>0</v>
      </c>
      <c r="C605" s="38" t="n">
        <f aca="false">SUMIFS(Report!$U:$U,Report!$T:$T,"MERCADORIAS P/REVENDA",Report!$AA:$AA,"SIM",Report!$C:$C,A605)</f>
        <v>0</v>
      </c>
      <c r="D605" s="39"/>
      <c r="E605" s="39"/>
      <c r="F605" s="38" t="n">
        <f aca="false">B605+C605</f>
        <v>0</v>
      </c>
    </row>
    <row r="606" customFormat="false" ht="12.75" hidden="false" customHeight="true" outlineLevel="0" collapsed="false">
      <c r="A606" s="37" t="n">
        <v>46551</v>
      </c>
      <c r="B606" s="38" t="n">
        <f aca="false">SUMIFS(Report!$U:$U,Report!$T:$T,"&lt;&gt;"&amp;"MERCADORIAS P/REVENDA",Report!$AA:$AA,"SIM",Report!$C:$C,A606)</f>
        <v>0</v>
      </c>
      <c r="C606" s="38" t="n">
        <f aca="false">SUMIFS(Report!$U:$U,Report!$T:$T,"MERCADORIAS P/REVENDA",Report!$AA:$AA,"SIM",Report!$C:$C,A606)</f>
        <v>0</v>
      </c>
      <c r="D606" s="39"/>
      <c r="E606" s="39"/>
      <c r="F606" s="38" t="n">
        <f aca="false">B606+C606</f>
        <v>0</v>
      </c>
    </row>
    <row r="607" customFormat="false" ht="12.75" hidden="false" customHeight="true" outlineLevel="0" collapsed="false">
      <c r="A607" s="37" t="n">
        <v>46552</v>
      </c>
      <c r="B607" s="38" t="n">
        <f aca="false">SUMIFS(Report!$U:$U,Report!$T:$T,"&lt;&gt;"&amp;"MERCADORIAS P/REVENDA",Report!$AA:$AA,"SIM",Report!$C:$C,A607)</f>
        <v>0</v>
      </c>
      <c r="C607" s="38" t="n">
        <f aca="false">SUMIFS(Report!$U:$U,Report!$T:$T,"MERCADORIAS P/REVENDA",Report!$AA:$AA,"SIM",Report!$C:$C,A607)</f>
        <v>0</v>
      </c>
      <c r="D607" s="39"/>
      <c r="E607" s="39"/>
      <c r="F607" s="38" t="n">
        <f aca="false">B607+C607</f>
        <v>0</v>
      </c>
    </row>
    <row r="608" customFormat="false" ht="12.75" hidden="false" customHeight="true" outlineLevel="0" collapsed="false">
      <c r="A608" s="40" t="str">
        <f aca="false">"Subtotal Semana "&amp;TEXT(A601,"dd/mm/yyyy")&amp;" a "&amp;TEXT(A607,"dd/mm/yyyy")</f>
        <v>Subtotal Semana 08/06/2027 a 14/06/2027</v>
      </c>
      <c r="B608" s="28" t="n">
        <f aca="false">SUM(B601:B607)</f>
        <v>0</v>
      </c>
      <c r="C608" s="28" t="n">
        <f aca="false">SUM(C601:C607)</f>
        <v>0</v>
      </c>
      <c r="D608" s="32"/>
      <c r="E608" s="32"/>
      <c r="F608" s="28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7" t="n">
        <v>46557</v>
      </c>
      <c r="B613" s="38" t="n">
        <f aca="false">SUMIFS(Report!$U:$U,Report!$T:$T,"&lt;&gt;"&amp;"MERCADORIAS P/REVENDA",Report!$AA:$AA,"SIM",Report!$C:$C,A613)</f>
        <v>0</v>
      </c>
      <c r="C613" s="38" t="n">
        <f aca="false">SUMIFS(Report!$U:$U,Report!$T:$T,"MERCADORIAS P/REVENDA",Report!$AA:$AA,"SIM",Report!$C:$C,A613)</f>
        <v>0</v>
      </c>
      <c r="D613" s="39"/>
      <c r="E613" s="39"/>
      <c r="F613" s="38" t="n">
        <f aca="false">B613+C613</f>
        <v>0</v>
      </c>
    </row>
    <row r="614" customFormat="false" ht="12.75" hidden="false" customHeight="true" outlineLevel="0" collapsed="false">
      <c r="A614" s="37" t="n">
        <v>46558</v>
      </c>
      <c r="B614" s="38" t="n">
        <f aca="false">SUMIFS(Report!$U:$U,Report!$T:$T,"&lt;&gt;"&amp;"MERCADORIAS P/REVENDA",Report!$AA:$AA,"SIM",Report!$C:$C,A614)</f>
        <v>0</v>
      </c>
      <c r="C614" s="38" t="n">
        <f aca="false">SUMIFS(Report!$U:$U,Report!$T:$T,"MERCADORIAS P/REVENDA",Report!$AA:$AA,"SIM",Report!$C:$C,A614)</f>
        <v>0</v>
      </c>
      <c r="D614" s="39"/>
      <c r="E614" s="39"/>
      <c r="F614" s="38" t="n">
        <f aca="false">B614+C614</f>
        <v>0</v>
      </c>
    </row>
    <row r="615" customFormat="false" ht="12.75" hidden="false" customHeight="true" outlineLevel="0" collapsed="false">
      <c r="A615" s="37" t="n">
        <v>46559</v>
      </c>
      <c r="B615" s="38" t="n">
        <f aca="false">SUMIFS(Report!$U:$U,Report!$T:$T,"&lt;&gt;"&amp;"MERCADORIAS P/REVENDA",Report!$AA:$AA,"SIM",Report!$C:$C,A615)</f>
        <v>0</v>
      </c>
      <c r="C615" s="38" t="n">
        <f aca="false">SUMIFS(Report!$U:$U,Report!$T:$T,"MERCADORIAS P/REVENDA",Report!$AA:$AA,"SIM",Report!$C:$C,A615)</f>
        <v>0</v>
      </c>
      <c r="D615" s="39"/>
      <c r="E615" s="39"/>
      <c r="F615" s="38" t="n">
        <f aca="false">B615+C615</f>
        <v>0</v>
      </c>
    </row>
    <row r="616" customFormat="false" ht="12.75" hidden="false" customHeight="true" outlineLevel="0" collapsed="false">
      <c r="A616" s="40" t="str">
        <f aca="false">"Subtotal Semana "&amp;TEXT(A609,"dd/mm/yyyy")&amp;" a "&amp;TEXT(A615,"dd/mm/yyyy")</f>
        <v>Subtotal Semana 15/06/2027 a 21/06/2027</v>
      </c>
      <c r="B616" s="28" t="n">
        <f aca="false">SUM(B609:B615)</f>
        <v>0</v>
      </c>
      <c r="C616" s="28" t="n">
        <f aca="false">SUM(C609:C615)</f>
        <v>0</v>
      </c>
      <c r="D616" s="32"/>
      <c r="E616" s="32"/>
      <c r="F616" s="28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7" t="n">
        <v>46564</v>
      </c>
      <c r="B621" s="38" t="n">
        <f aca="false">SUMIFS(Report!$U:$U,Report!$T:$T,"&lt;&gt;"&amp;"MERCADORIAS P/REVENDA",Report!$AA:$AA,"SIM",Report!$C:$C,A621)</f>
        <v>0</v>
      </c>
      <c r="C621" s="38" t="n">
        <f aca="false">SUMIFS(Report!$U:$U,Report!$T:$T,"MERCADORIAS P/REVENDA",Report!$AA:$AA,"SIM",Report!$C:$C,A621)</f>
        <v>0</v>
      </c>
      <c r="D621" s="39"/>
      <c r="E621" s="39"/>
      <c r="F621" s="38" t="n">
        <f aca="false">B621+C621</f>
        <v>0</v>
      </c>
    </row>
    <row r="622" customFormat="false" ht="12.75" hidden="false" customHeight="true" outlineLevel="0" collapsed="false">
      <c r="A622" s="37" t="n">
        <v>46565</v>
      </c>
      <c r="B622" s="38" t="n">
        <f aca="false">SUMIFS(Report!$U:$U,Report!$T:$T,"&lt;&gt;"&amp;"MERCADORIAS P/REVENDA",Report!$AA:$AA,"SIM",Report!$C:$C,A622)</f>
        <v>0</v>
      </c>
      <c r="C622" s="38" t="n">
        <f aca="false">SUMIFS(Report!$U:$U,Report!$T:$T,"MERCADORIAS P/REVENDA",Report!$AA:$AA,"SIM",Report!$C:$C,A622)</f>
        <v>0</v>
      </c>
      <c r="D622" s="39"/>
      <c r="E622" s="39"/>
      <c r="F622" s="38" t="n">
        <f aca="false">B622+C622</f>
        <v>0</v>
      </c>
    </row>
    <row r="623" customFormat="false" ht="12.75" hidden="false" customHeight="true" outlineLevel="0" collapsed="false">
      <c r="A623" s="37" t="n">
        <v>46566</v>
      </c>
      <c r="B623" s="38" t="n">
        <f aca="false">SUMIFS(Report!$U:$U,Report!$T:$T,"&lt;&gt;"&amp;"MERCADORIAS P/REVENDA",Report!$AA:$AA,"SIM",Report!$C:$C,A623)</f>
        <v>0</v>
      </c>
      <c r="C623" s="38" t="n">
        <f aca="false">SUMIFS(Report!$U:$U,Report!$T:$T,"MERCADORIAS P/REVENDA",Report!$AA:$AA,"SIM",Report!$C:$C,A623)</f>
        <v>0</v>
      </c>
      <c r="D623" s="39"/>
      <c r="E623" s="39"/>
      <c r="F623" s="38" t="n">
        <f aca="false">B623+C623</f>
        <v>0</v>
      </c>
    </row>
    <row r="624" customFormat="false" ht="12.75" hidden="false" customHeight="true" outlineLevel="0" collapsed="false">
      <c r="A624" s="40" t="str">
        <f aca="false">"Subtotal Semana "&amp;TEXT(A617,"dd/mm/yyyy")&amp;" a "&amp;TEXT(A623,"dd/mm/yyyy")</f>
        <v>Subtotal Semana 22/06/2027 a 28/06/2027</v>
      </c>
      <c r="B624" s="28" t="n">
        <f aca="false">SUM(B617:B623)</f>
        <v>0</v>
      </c>
      <c r="C624" s="28" t="n">
        <f aca="false">SUM(C617:C623)</f>
        <v>0</v>
      </c>
      <c r="D624" s="32"/>
      <c r="E624" s="32"/>
      <c r="F624" s="28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7" t="n">
        <v>46571</v>
      </c>
      <c r="B629" s="38" t="n">
        <f aca="false">SUMIFS(Report!$U:$U,Report!$T:$T,"&lt;&gt;"&amp;"MERCADORIAS P/REVENDA",Report!$AA:$AA,"SIM",Report!$C:$C,A629)</f>
        <v>0</v>
      </c>
      <c r="C629" s="38" t="n">
        <f aca="false">SUMIFS(Report!$U:$U,Report!$T:$T,"MERCADORIAS P/REVENDA",Report!$AA:$AA,"SIM",Report!$C:$C,A629)</f>
        <v>0</v>
      </c>
      <c r="D629" s="39"/>
      <c r="E629" s="39"/>
      <c r="F629" s="38" t="n">
        <f aca="false">B629+C629</f>
        <v>0</v>
      </c>
    </row>
    <row r="630" customFormat="false" ht="12.75" hidden="false" customHeight="true" outlineLevel="0" collapsed="false">
      <c r="A630" s="37" t="n">
        <v>46572</v>
      </c>
      <c r="B630" s="38" t="n">
        <f aca="false">SUMIFS(Report!$U:$U,Report!$T:$T,"&lt;&gt;"&amp;"MERCADORIAS P/REVENDA",Report!$AA:$AA,"SIM",Report!$C:$C,A630)</f>
        <v>0</v>
      </c>
      <c r="C630" s="38" t="n">
        <f aca="false">SUMIFS(Report!$U:$U,Report!$T:$T,"MERCADORIAS P/REVENDA",Report!$AA:$AA,"SIM",Report!$C:$C,A630)</f>
        <v>0</v>
      </c>
      <c r="D630" s="39"/>
      <c r="E630" s="39"/>
      <c r="F630" s="38" t="n">
        <f aca="false">B630+C630</f>
        <v>0</v>
      </c>
    </row>
    <row r="631" customFormat="false" ht="12.75" hidden="false" customHeight="true" outlineLevel="0" collapsed="false">
      <c r="A631" s="37" t="n">
        <v>46573</v>
      </c>
      <c r="B631" s="38" t="n">
        <f aca="false">SUMIFS(Report!$U:$U,Report!$T:$T,"&lt;&gt;"&amp;"MERCADORIAS P/REVENDA",Report!$AA:$AA,"SIM",Report!$C:$C,A631)</f>
        <v>0</v>
      </c>
      <c r="C631" s="38" t="n">
        <f aca="false">SUMIFS(Report!$U:$U,Report!$T:$T,"MERCADORIAS P/REVENDA",Report!$AA:$AA,"SIM",Report!$C:$C,A631)</f>
        <v>0</v>
      </c>
      <c r="D631" s="39"/>
      <c r="E631" s="39"/>
      <c r="F631" s="38" t="n">
        <f aca="false">B631+C631</f>
        <v>0</v>
      </c>
    </row>
    <row r="632" customFormat="false" ht="12.75" hidden="false" customHeight="true" outlineLevel="0" collapsed="false">
      <c r="A632" s="40" t="str">
        <f aca="false">"Subtotal Semana "&amp;TEXT(A625,"dd/mm/yyyy")&amp;" a "&amp;TEXT(A631,"dd/mm/yyyy")</f>
        <v>Subtotal Semana 29/06/2027 a 05/07/2027</v>
      </c>
      <c r="B632" s="28" t="n">
        <f aca="false">SUM(B625:B631)</f>
        <v>0</v>
      </c>
      <c r="C632" s="28" t="n">
        <f aca="false">SUM(C625:C631)</f>
        <v>0</v>
      </c>
      <c r="D632" s="32"/>
      <c r="E632" s="32"/>
      <c r="F632" s="28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7" t="n">
        <v>46578</v>
      </c>
      <c r="B637" s="38" t="n">
        <f aca="false">SUMIFS(Report!$U:$U,Report!$T:$T,"&lt;&gt;"&amp;"MERCADORIAS P/REVENDA",Report!$AA:$AA,"SIM",Report!$C:$C,A637)</f>
        <v>0</v>
      </c>
      <c r="C637" s="38" t="n">
        <f aca="false">SUMIFS(Report!$U:$U,Report!$T:$T,"MERCADORIAS P/REVENDA",Report!$AA:$AA,"SIM",Report!$C:$C,A637)</f>
        <v>0</v>
      </c>
      <c r="D637" s="39"/>
      <c r="E637" s="39"/>
      <c r="F637" s="38" t="n">
        <f aca="false">B637+C637</f>
        <v>0</v>
      </c>
    </row>
    <row r="638" customFormat="false" ht="12.75" hidden="false" customHeight="true" outlineLevel="0" collapsed="false">
      <c r="A638" s="37" t="n">
        <v>46579</v>
      </c>
      <c r="B638" s="38" t="n">
        <f aca="false">SUMIFS(Report!$U:$U,Report!$T:$T,"&lt;&gt;"&amp;"MERCADORIAS P/REVENDA",Report!$AA:$AA,"SIM",Report!$C:$C,A638)</f>
        <v>0</v>
      </c>
      <c r="C638" s="38" t="n">
        <f aca="false">SUMIFS(Report!$U:$U,Report!$T:$T,"MERCADORIAS P/REVENDA",Report!$AA:$AA,"SIM",Report!$C:$C,A638)</f>
        <v>0</v>
      </c>
      <c r="D638" s="39"/>
      <c r="E638" s="39"/>
      <c r="F638" s="38" t="n">
        <f aca="false">B638+C638</f>
        <v>0</v>
      </c>
    </row>
    <row r="639" customFormat="false" ht="12.75" hidden="false" customHeight="true" outlineLevel="0" collapsed="false">
      <c r="A639" s="37" t="n">
        <v>46580</v>
      </c>
      <c r="B639" s="38" t="n">
        <f aca="false">SUMIFS(Report!$U:$U,Report!$T:$T,"&lt;&gt;"&amp;"MERCADORIAS P/REVENDA",Report!$AA:$AA,"SIM",Report!$C:$C,A639)</f>
        <v>0</v>
      </c>
      <c r="C639" s="38" t="n">
        <f aca="false">SUMIFS(Report!$U:$U,Report!$T:$T,"MERCADORIAS P/REVENDA",Report!$AA:$AA,"SIM",Report!$C:$C,A639)</f>
        <v>0</v>
      </c>
      <c r="D639" s="39"/>
      <c r="E639" s="39"/>
      <c r="F639" s="38" t="n">
        <f aca="false">B639+C639</f>
        <v>0</v>
      </c>
    </row>
    <row r="640" customFormat="false" ht="12.75" hidden="false" customHeight="true" outlineLevel="0" collapsed="false">
      <c r="A640" s="40" t="str">
        <f aca="false">"Subtotal Semana "&amp;TEXT(A633,"dd/mm/yyyy")&amp;" a "&amp;TEXT(A639,"dd/mm/yyyy")</f>
        <v>Subtotal Semana 06/07/2027 a 12/07/2027</v>
      </c>
      <c r="B640" s="28" t="n">
        <f aca="false">SUM(B633:B639)</f>
        <v>0</v>
      </c>
      <c r="C640" s="28" t="n">
        <f aca="false">SUM(C633:C639)</f>
        <v>0</v>
      </c>
      <c r="D640" s="32"/>
      <c r="E640" s="32"/>
      <c r="F640" s="28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7" t="n">
        <v>46585</v>
      </c>
      <c r="B645" s="38" t="n">
        <f aca="false">SUMIFS(Report!$U:$U,Report!$T:$T,"&lt;&gt;"&amp;"MERCADORIAS P/REVENDA",Report!$AA:$AA,"SIM",Report!$C:$C,A645)</f>
        <v>0</v>
      </c>
      <c r="C645" s="38" t="n">
        <f aca="false">SUMIFS(Report!$U:$U,Report!$T:$T,"MERCADORIAS P/REVENDA",Report!$AA:$AA,"SIM",Report!$C:$C,A645)</f>
        <v>0</v>
      </c>
      <c r="D645" s="39"/>
      <c r="E645" s="39"/>
      <c r="F645" s="38" t="n">
        <f aca="false">B645+C645</f>
        <v>0</v>
      </c>
    </row>
    <row r="646" customFormat="false" ht="12.75" hidden="false" customHeight="true" outlineLevel="0" collapsed="false">
      <c r="A646" s="37" t="n">
        <v>46586</v>
      </c>
      <c r="B646" s="38" t="n">
        <f aca="false">SUMIFS(Report!$U:$U,Report!$T:$T,"&lt;&gt;"&amp;"MERCADORIAS P/REVENDA",Report!$AA:$AA,"SIM",Report!$C:$C,A646)</f>
        <v>0</v>
      </c>
      <c r="C646" s="38" t="n">
        <f aca="false">SUMIFS(Report!$U:$U,Report!$T:$T,"MERCADORIAS P/REVENDA",Report!$AA:$AA,"SIM",Report!$C:$C,A646)</f>
        <v>0</v>
      </c>
      <c r="D646" s="39"/>
      <c r="E646" s="39"/>
      <c r="F646" s="38" t="n">
        <f aca="false">B646+C646</f>
        <v>0</v>
      </c>
    </row>
    <row r="647" customFormat="false" ht="12.75" hidden="false" customHeight="true" outlineLevel="0" collapsed="false">
      <c r="A647" s="37" t="n">
        <v>46587</v>
      </c>
      <c r="B647" s="38" t="n">
        <f aca="false">SUMIFS(Report!$U:$U,Report!$T:$T,"&lt;&gt;"&amp;"MERCADORIAS P/REVENDA",Report!$AA:$AA,"SIM",Report!$C:$C,A647)</f>
        <v>0</v>
      </c>
      <c r="C647" s="38" t="n">
        <f aca="false">SUMIFS(Report!$U:$U,Report!$T:$T,"MERCADORIAS P/REVENDA",Report!$AA:$AA,"SIM",Report!$C:$C,A647)</f>
        <v>0</v>
      </c>
      <c r="D647" s="39"/>
      <c r="E647" s="39"/>
      <c r="F647" s="38" t="n">
        <f aca="false">B647+C647</f>
        <v>0</v>
      </c>
    </row>
    <row r="648" customFormat="false" ht="12.75" hidden="false" customHeight="true" outlineLevel="0" collapsed="false">
      <c r="A648" s="40" t="str">
        <f aca="false">"Subtotal Semana "&amp;TEXT(A641,"dd/mm/yyyy")&amp;" a "&amp;TEXT(A647,"dd/mm/yyyy")</f>
        <v>Subtotal Semana 13/07/2027 a 19/07/2027</v>
      </c>
      <c r="B648" s="28" t="n">
        <f aca="false">SUM(B641:B647)</f>
        <v>0</v>
      </c>
      <c r="C648" s="28" t="n">
        <f aca="false">SUM(C641:C647)</f>
        <v>0</v>
      </c>
      <c r="D648" s="32"/>
      <c r="E648" s="32"/>
      <c r="F648" s="28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7" t="n">
        <v>46592</v>
      </c>
      <c r="B653" s="38" t="n">
        <f aca="false">SUMIFS(Report!$U:$U,Report!$T:$T,"&lt;&gt;"&amp;"MERCADORIAS P/REVENDA",Report!$AA:$AA,"SIM",Report!$C:$C,A653)</f>
        <v>0</v>
      </c>
      <c r="C653" s="38" t="n">
        <f aca="false">SUMIFS(Report!$U:$U,Report!$T:$T,"MERCADORIAS P/REVENDA",Report!$AA:$AA,"SIM",Report!$C:$C,A653)</f>
        <v>0</v>
      </c>
      <c r="D653" s="39"/>
      <c r="E653" s="39"/>
      <c r="F653" s="38" t="n">
        <f aca="false">B653+C653</f>
        <v>0</v>
      </c>
    </row>
    <row r="654" customFormat="false" ht="12.75" hidden="false" customHeight="true" outlineLevel="0" collapsed="false">
      <c r="A654" s="37" t="n">
        <v>46593</v>
      </c>
      <c r="B654" s="38" t="n">
        <f aca="false">SUMIFS(Report!$U:$U,Report!$T:$T,"&lt;&gt;"&amp;"MERCADORIAS P/REVENDA",Report!$AA:$AA,"SIM",Report!$C:$C,A654)</f>
        <v>0</v>
      </c>
      <c r="C654" s="38" t="n">
        <f aca="false">SUMIFS(Report!$U:$U,Report!$T:$T,"MERCADORIAS P/REVENDA",Report!$AA:$AA,"SIM",Report!$C:$C,A654)</f>
        <v>0</v>
      </c>
      <c r="D654" s="39"/>
      <c r="E654" s="39"/>
      <c r="F654" s="38" t="n">
        <f aca="false">B654+C654</f>
        <v>0</v>
      </c>
    </row>
    <row r="655" customFormat="false" ht="12.75" hidden="false" customHeight="true" outlineLevel="0" collapsed="false">
      <c r="A655" s="37" t="n">
        <v>46594</v>
      </c>
      <c r="B655" s="38" t="n">
        <f aca="false">SUMIFS(Report!$U:$U,Report!$T:$T,"&lt;&gt;"&amp;"MERCADORIAS P/REVENDA",Report!$AA:$AA,"SIM",Report!$C:$C,A655)</f>
        <v>0</v>
      </c>
      <c r="C655" s="38" t="n">
        <f aca="false">SUMIFS(Report!$U:$U,Report!$T:$T,"MERCADORIAS P/REVENDA",Report!$AA:$AA,"SIM",Report!$C:$C,A655)</f>
        <v>0</v>
      </c>
      <c r="D655" s="39"/>
      <c r="E655" s="39"/>
      <c r="F655" s="38" t="n">
        <f aca="false">B655+C655</f>
        <v>0</v>
      </c>
    </row>
    <row r="656" customFormat="false" ht="12.75" hidden="false" customHeight="true" outlineLevel="0" collapsed="false">
      <c r="A656" s="40" t="str">
        <f aca="false">"Subtotal Semana "&amp;TEXT(A649,"dd/mm/yyyy")&amp;" a "&amp;TEXT(A655,"dd/mm/yyyy")</f>
        <v>Subtotal Semana 20/07/2027 a 26/07/2027</v>
      </c>
      <c r="B656" s="28" t="n">
        <f aca="false">SUM(B649:B655)</f>
        <v>0</v>
      </c>
      <c r="C656" s="28" t="n">
        <f aca="false">SUM(C649:C655)</f>
        <v>0</v>
      </c>
      <c r="D656" s="32"/>
      <c r="E656" s="32"/>
      <c r="F656" s="28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7" t="n">
        <v>46599</v>
      </c>
      <c r="B661" s="38" t="n">
        <f aca="false">SUMIFS(Report!$U:$U,Report!$T:$T,"&lt;&gt;"&amp;"MERCADORIAS P/REVENDA",Report!$AA:$AA,"SIM",Report!$C:$C,A661)</f>
        <v>0</v>
      </c>
      <c r="C661" s="38" t="n">
        <f aca="false">SUMIFS(Report!$U:$U,Report!$T:$T,"MERCADORIAS P/REVENDA",Report!$AA:$AA,"SIM",Report!$C:$C,A661)</f>
        <v>0</v>
      </c>
      <c r="D661" s="39"/>
      <c r="E661" s="39"/>
      <c r="F661" s="38" t="n">
        <f aca="false">B661+C661</f>
        <v>0</v>
      </c>
    </row>
    <row r="662" customFormat="false" ht="12.75" hidden="false" customHeight="true" outlineLevel="0" collapsed="false">
      <c r="A662" s="37" t="n">
        <v>46600</v>
      </c>
      <c r="B662" s="38" t="n">
        <f aca="false">SUMIFS(Report!$U:$U,Report!$T:$T,"&lt;&gt;"&amp;"MERCADORIAS P/REVENDA",Report!$AA:$AA,"SIM",Report!$C:$C,A662)</f>
        <v>0</v>
      </c>
      <c r="C662" s="38" t="n">
        <f aca="false">SUMIFS(Report!$U:$U,Report!$T:$T,"MERCADORIAS P/REVENDA",Report!$AA:$AA,"SIM",Report!$C:$C,A662)</f>
        <v>0</v>
      </c>
      <c r="D662" s="39"/>
      <c r="E662" s="39"/>
      <c r="F662" s="38" t="n">
        <f aca="false">B662+C662</f>
        <v>0</v>
      </c>
    </row>
    <row r="663" customFormat="false" ht="12.75" hidden="false" customHeight="true" outlineLevel="0" collapsed="false">
      <c r="A663" s="37" t="n">
        <v>46601</v>
      </c>
      <c r="B663" s="38" t="n">
        <f aca="false">SUMIFS(Report!$U:$U,Report!$T:$T,"&lt;&gt;"&amp;"MERCADORIAS P/REVENDA",Report!$AA:$AA,"SIM",Report!$C:$C,A663)</f>
        <v>0</v>
      </c>
      <c r="C663" s="38" t="n">
        <f aca="false">SUMIFS(Report!$U:$U,Report!$T:$T,"MERCADORIAS P/REVENDA",Report!$AA:$AA,"SIM",Report!$C:$C,A663)</f>
        <v>0</v>
      </c>
      <c r="D663" s="39"/>
      <c r="E663" s="39"/>
      <c r="F663" s="38" t="n">
        <f aca="false">B663+C663</f>
        <v>0</v>
      </c>
    </row>
    <row r="664" customFormat="false" ht="12.75" hidden="false" customHeight="true" outlineLevel="0" collapsed="false">
      <c r="A664" s="40" t="str">
        <f aca="false">"Subtotal Semana "&amp;TEXT(A657,"dd/mm/yyyy")&amp;" a "&amp;TEXT(A663,"dd/mm/yyyy")</f>
        <v>Subtotal Semana 27/07/2027 a 02/08/2027</v>
      </c>
      <c r="B664" s="28" t="n">
        <f aca="false">SUM(B657:B663)</f>
        <v>0</v>
      </c>
      <c r="C664" s="28" t="n">
        <f aca="false">SUM(C657:C663)</f>
        <v>0</v>
      </c>
      <c r="D664" s="32"/>
      <c r="E664" s="32"/>
      <c r="F664" s="28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7" t="n">
        <v>46606</v>
      </c>
      <c r="B669" s="38" t="n">
        <f aca="false">SUMIFS(Report!$U:$U,Report!$T:$T,"&lt;&gt;"&amp;"MERCADORIAS P/REVENDA",Report!$AA:$AA,"SIM",Report!$C:$C,A669)</f>
        <v>0</v>
      </c>
      <c r="C669" s="38" t="n">
        <f aca="false">SUMIFS(Report!$U:$U,Report!$T:$T,"MERCADORIAS P/REVENDA",Report!$AA:$AA,"SIM",Report!$C:$C,A669)</f>
        <v>0</v>
      </c>
      <c r="D669" s="39"/>
      <c r="E669" s="39"/>
      <c r="F669" s="38" t="n">
        <f aca="false">B669+C669</f>
        <v>0</v>
      </c>
    </row>
    <row r="670" customFormat="false" ht="12.75" hidden="false" customHeight="true" outlineLevel="0" collapsed="false">
      <c r="A670" s="37" t="n">
        <v>46607</v>
      </c>
      <c r="B670" s="38" t="n">
        <f aca="false">SUMIFS(Report!$U:$U,Report!$T:$T,"&lt;&gt;"&amp;"MERCADORIAS P/REVENDA",Report!$AA:$AA,"SIM",Report!$C:$C,A670)</f>
        <v>0</v>
      </c>
      <c r="C670" s="38" t="n">
        <f aca="false">SUMIFS(Report!$U:$U,Report!$T:$T,"MERCADORIAS P/REVENDA",Report!$AA:$AA,"SIM",Report!$C:$C,A670)</f>
        <v>0</v>
      </c>
      <c r="D670" s="39"/>
      <c r="E670" s="39"/>
      <c r="F670" s="38" t="n">
        <f aca="false">B670+C670</f>
        <v>0</v>
      </c>
    </row>
    <row r="671" customFormat="false" ht="12.75" hidden="false" customHeight="true" outlineLevel="0" collapsed="false">
      <c r="A671" s="37" t="n">
        <v>46608</v>
      </c>
      <c r="B671" s="38" t="n">
        <f aca="false">SUMIFS(Report!$U:$U,Report!$T:$T,"&lt;&gt;"&amp;"MERCADORIAS P/REVENDA",Report!$AA:$AA,"SIM",Report!$C:$C,A671)</f>
        <v>0</v>
      </c>
      <c r="C671" s="38" t="n">
        <f aca="false">SUMIFS(Report!$U:$U,Report!$T:$T,"MERCADORIAS P/REVENDA",Report!$AA:$AA,"SIM",Report!$C:$C,A671)</f>
        <v>0</v>
      </c>
      <c r="D671" s="39"/>
      <c r="E671" s="39"/>
      <c r="F671" s="38" t="n">
        <f aca="false">B671+C671</f>
        <v>0</v>
      </c>
    </row>
    <row r="672" customFormat="false" ht="12.75" hidden="false" customHeight="true" outlineLevel="0" collapsed="false">
      <c r="A672" s="40" t="str">
        <f aca="false">"Subtotal Semana "&amp;TEXT(A665,"dd/mm/yyyy")&amp;" a "&amp;TEXT(A671,"dd/mm/yyyy")</f>
        <v>Subtotal Semana 03/08/2027 a 09/08/2027</v>
      </c>
      <c r="B672" s="28" t="n">
        <f aca="false">SUM(B665:B671)</f>
        <v>0</v>
      </c>
      <c r="C672" s="28" t="n">
        <f aca="false">SUM(C665:C671)</f>
        <v>0</v>
      </c>
      <c r="D672" s="32"/>
      <c r="E672" s="32"/>
      <c r="F672" s="28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7" t="n">
        <v>46613</v>
      </c>
      <c r="B677" s="38" t="n">
        <f aca="false">SUMIFS(Report!$U:$U,Report!$T:$T,"&lt;&gt;"&amp;"MERCADORIAS P/REVENDA",Report!$AA:$AA,"SIM",Report!$C:$C,A677)</f>
        <v>0</v>
      </c>
      <c r="C677" s="38" t="n">
        <f aca="false">SUMIFS(Report!$U:$U,Report!$T:$T,"MERCADORIAS P/REVENDA",Report!$AA:$AA,"SIM",Report!$C:$C,A677)</f>
        <v>0</v>
      </c>
      <c r="D677" s="39"/>
      <c r="E677" s="39"/>
      <c r="F677" s="38" t="n">
        <f aca="false">B677+C677</f>
        <v>0</v>
      </c>
    </row>
    <row r="678" customFormat="false" ht="12.75" hidden="false" customHeight="true" outlineLevel="0" collapsed="false">
      <c r="A678" s="37" t="n">
        <v>46614</v>
      </c>
      <c r="B678" s="38" t="n">
        <f aca="false">SUMIFS(Report!$U:$U,Report!$T:$T,"&lt;&gt;"&amp;"MERCADORIAS P/REVENDA",Report!$AA:$AA,"SIM",Report!$C:$C,A678)</f>
        <v>0</v>
      </c>
      <c r="C678" s="38" t="n">
        <f aca="false">SUMIFS(Report!$U:$U,Report!$T:$T,"MERCADORIAS P/REVENDA",Report!$AA:$AA,"SIM",Report!$C:$C,A678)</f>
        <v>0</v>
      </c>
      <c r="D678" s="39"/>
      <c r="E678" s="39"/>
      <c r="F678" s="38" t="n">
        <f aca="false">B678+C678</f>
        <v>0</v>
      </c>
    </row>
    <row r="679" customFormat="false" ht="12.75" hidden="false" customHeight="true" outlineLevel="0" collapsed="false">
      <c r="A679" s="37" t="n">
        <v>46615</v>
      </c>
      <c r="B679" s="38" t="n">
        <f aca="false">SUMIFS(Report!$U:$U,Report!$T:$T,"&lt;&gt;"&amp;"MERCADORIAS P/REVENDA",Report!$AA:$AA,"SIM",Report!$C:$C,A679)</f>
        <v>0</v>
      </c>
      <c r="C679" s="38" t="n">
        <f aca="false">SUMIFS(Report!$U:$U,Report!$T:$T,"MERCADORIAS P/REVENDA",Report!$AA:$AA,"SIM",Report!$C:$C,A679)</f>
        <v>0</v>
      </c>
      <c r="D679" s="39"/>
      <c r="E679" s="39"/>
      <c r="F679" s="38" t="n">
        <f aca="false">B679+C679</f>
        <v>0</v>
      </c>
    </row>
    <row r="680" customFormat="false" ht="12.75" hidden="false" customHeight="true" outlineLevel="0" collapsed="false">
      <c r="A680" s="40" t="str">
        <f aca="false">"Subtotal Semana "&amp;TEXT(A673,"dd/mm/yyyy")&amp;" a "&amp;TEXT(A679,"dd/mm/yyyy")</f>
        <v>Subtotal Semana 10/08/2027 a 16/08/2027</v>
      </c>
      <c r="B680" s="28" t="n">
        <f aca="false">SUM(B673:B679)</f>
        <v>0</v>
      </c>
      <c r="C680" s="28" t="n">
        <f aca="false">SUM(C673:C679)</f>
        <v>0</v>
      </c>
      <c r="D680" s="32"/>
      <c r="E680" s="32"/>
      <c r="F680" s="28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7" t="n">
        <v>46620</v>
      </c>
      <c r="B685" s="38" t="n">
        <f aca="false">SUMIFS(Report!$U:$U,Report!$T:$T,"&lt;&gt;"&amp;"MERCADORIAS P/REVENDA",Report!$AA:$AA,"SIM",Report!$C:$C,A685)</f>
        <v>0</v>
      </c>
      <c r="C685" s="38" t="n">
        <f aca="false">SUMIFS(Report!$U:$U,Report!$T:$T,"MERCADORIAS P/REVENDA",Report!$AA:$AA,"SIM",Report!$C:$C,A685)</f>
        <v>0</v>
      </c>
      <c r="D685" s="39"/>
      <c r="E685" s="39"/>
      <c r="F685" s="38" t="n">
        <f aca="false">B685+C685</f>
        <v>0</v>
      </c>
    </row>
    <row r="686" customFormat="false" ht="12.75" hidden="false" customHeight="true" outlineLevel="0" collapsed="false">
      <c r="A686" s="37" t="n">
        <v>46621</v>
      </c>
      <c r="B686" s="38" t="n">
        <f aca="false">SUMIFS(Report!$U:$U,Report!$T:$T,"&lt;&gt;"&amp;"MERCADORIAS P/REVENDA",Report!$AA:$AA,"SIM",Report!$C:$C,A686)</f>
        <v>0</v>
      </c>
      <c r="C686" s="38" t="n">
        <f aca="false">SUMIFS(Report!$U:$U,Report!$T:$T,"MERCADORIAS P/REVENDA",Report!$AA:$AA,"SIM",Report!$C:$C,A686)</f>
        <v>0</v>
      </c>
      <c r="D686" s="39"/>
      <c r="E686" s="39"/>
      <c r="F686" s="38" t="n">
        <f aca="false">B686+C686</f>
        <v>0</v>
      </c>
    </row>
    <row r="687" customFormat="false" ht="12.75" hidden="false" customHeight="true" outlineLevel="0" collapsed="false">
      <c r="A687" s="37" t="n">
        <v>46622</v>
      </c>
      <c r="B687" s="38" t="n">
        <f aca="false">SUMIFS(Report!$U:$U,Report!$T:$T,"&lt;&gt;"&amp;"MERCADORIAS P/REVENDA",Report!$AA:$AA,"SIM",Report!$C:$C,A687)</f>
        <v>0</v>
      </c>
      <c r="C687" s="38" t="n">
        <f aca="false">SUMIFS(Report!$U:$U,Report!$T:$T,"MERCADORIAS P/REVENDA",Report!$AA:$AA,"SIM",Report!$C:$C,A687)</f>
        <v>0</v>
      </c>
      <c r="D687" s="39"/>
      <c r="E687" s="39"/>
      <c r="F687" s="38" t="n">
        <f aca="false">B687+C687</f>
        <v>0</v>
      </c>
    </row>
    <row r="688" customFormat="false" ht="12.75" hidden="false" customHeight="true" outlineLevel="0" collapsed="false">
      <c r="A688" s="40" t="str">
        <f aca="false">"Subtotal Semana "&amp;TEXT(A681,"dd/mm/yyyy")&amp;" a "&amp;TEXT(A687,"dd/mm/yyyy")</f>
        <v>Subtotal Semana 17/08/2027 a 23/08/2027</v>
      </c>
      <c r="B688" s="28" t="n">
        <f aca="false">SUM(B681:B687)</f>
        <v>0</v>
      </c>
      <c r="C688" s="28" t="n">
        <f aca="false">SUM(C681:C687)</f>
        <v>0</v>
      </c>
      <c r="D688" s="32"/>
      <c r="E688" s="32"/>
      <c r="F688" s="28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7" t="n">
        <v>46627</v>
      </c>
      <c r="B693" s="38" t="n">
        <f aca="false">SUMIFS(Report!$U:$U,Report!$T:$T,"&lt;&gt;"&amp;"MERCADORIAS P/REVENDA",Report!$AA:$AA,"SIM",Report!$C:$C,A693)</f>
        <v>0</v>
      </c>
      <c r="C693" s="38" t="n">
        <f aca="false">SUMIFS(Report!$U:$U,Report!$T:$T,"MERCADORIAS P/REVENDA",Report!$AA:$AA,"SIM",Report!$C:$C,A693)</f>
        <v>0</v>
      </c>
      <c r="D693" s="39"/>
      <c r="E693" s="39"/>
      <c r="F693" s="38" t="n">
        <f aca="false">B693+C693</f>
        <v>0</v>
      </c>
    </row>
    <row r="694" customFormat="false" ht="12.75" hidden="false" customHeight="true" outlineLevel="0" collapsed="false">
      <c r="A694" s="37" t="n">
        <v>46628</v>
      </c>
      <c r="B694" s="38" t="n">
        <f aca="false">SUMIFS(Report!$U:$U,Report!$T:$T,"&lt;&gt;"&amp;"MERCADORIAS P/REVENDA",Report!$AA:$AA,"SIM",Report!$C:$C,A694)</f>
        <v>0</v>
      </c>
      <c r="C694" s="38" t="n">
        <f aca="false">SUMIFS(Report!$U:$U,Report!$T:$T,"MERCADORIAS P/REVENDA",Report!$AA:$AA,"SIM",Report!$C:$C,A694)</f>
        <v>0</v>
      </c>
      <c r="D694" s="39"/>
      <c r="E694" s="39"/>
      <c r="F694" s="38" t="n">
        <f aca="false">B694+C694</f>
        <v>0</v>
      </c>
    </row>
    <row r="695" customFormat="false" ht="12.75" hidden="false" customHeight="true" outlineLevel="0" collapsed="false">
      <c r="A695" s="37" t="n">
        <v>46629</v>
      </c>
      <c r="B695" s="38" t="n">
        <f aca="false">SUMIFS(Report!$U:$U,Report!$T:$T,"&lt;&gt;"&amp;"MERCADORIAS P/REVENDA",Report!$AA:$AA,"SIM",Report!$C:$C,A695)</f>
        <v>0</v>
      </c>
      <c r="C695" s="38" t="n">
        <f aca="false">SUMIFS(Report!$U:$U,Report!$T:$T,"MERCADORIAS P/REVENDA",Report!$AA:$AA,"SIM",Report!$C:$C,A695)</f>
        <v>0</v>
      </c>
      <c r="D695" s="39"/>
      <c r="E695" s="39"/>
      <c r="F695" s="38" t="n">
        <f aca="false">B695+C695</f>
        <v>0</v>
      </c>
    </row>
    <row r="696" customFormat="false" ht="12.75" hidden="false" customHeight="true" outlineLevel="0" collapsed="false">
      <c r="A696" s="40" t="str">
        <f aca="false">"Subtotal Semana "&amp;TEXT(A689,"dd/mm/yyyy")&amp;" a "&amp;TEXT(A695,"dd/mm/yyyy")</f>
        <v>Subtotal Semana 24/08/2027 a 30/08/2027</v>
      </c>
      <c r="B696" s="28" t="n">
        <f aca="false">SUM(B689:B695)</f>
        <v>0</v>
      </c>
      <c r="C696" s="28" t="n">
        <f aca="false">SUM(C689:C695)</f>
        <v>0</v>
      </c>
      <c r="D696" s="32"/>
      <c r="E696" s="32"/>
      <c r="F696" s="28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7" t="n">
        <v>46634</v>
      </c>
      <c r="B701" s="38" t="n">
        <f aca="false">SUMIFS(Report!$U:$U,Report!$T:$T,"&lt;&gt;"&amp;"MERCADORIAS P/REVENDA",Report!$AA:$AA,"SIM",Report!$C:$C,A701)</f>
        <v>0</v>
      </c>
      <c r="C701" s="38" t="n">
        <f aca="false">SUMIFS(Report!$U:$U,Report!$T:$T,"MERCADORIAS P/REVENDA",Report!$AA:$AA,"SIM",Report!$C:$C,A701)</f>
        <v>0</v>
      </c>
      <c r="D701" s="39"/>
      <c r="E701" s="39"/>
      <c r="F701" s="38" t="n">
        <f aca="false">B701+C701</f>
        <v>0</v>
      </c>
    </row>
    <row r="702" customFormat="false" ht="12.75" hidden="false" customHeight="true" outlineLevel="0" collapsed="false">
      <c r="A702" s="37" t="n">
        <v>46635</v>
      </c>
      <c r="B702" s="38" t="n">
        <f aca="false">SUMIFS(Report!$U:$U,Report!$T:$T,"&lt;&gt;"&amp;"MERCADORIAS P/REVENDA",Report!$AA:$AA,"SIM",Report!$C:$C,A702)</f>
        <v>0</v>
      </c>
      <c r="C702" s="38" t="n">
        <f aca="false">SUMIFS(Report!$U:$U,Report!$T:$T,"MERCADORIAS P/REVENDA",Report!$AA:$AA,"SIM",Report!$C:$C,A702)</f>
        <v>0</v>
      </c>
      <c r="D702" s="39"/>
      <c r="E702" s="39"/>
      <c r="F702" s="38" t="n">
        <f aca="false">B702+C702</f>
        <v>0</v>
      </c>
    </row>
    <row r="703" customFormat="false" ht="12.75" hidden="false" customHeight="true" outlineLevel="0" collapsed="false">
      <c r="A703" s="37" t="n">
        <v>46636</v>
      </c>
      <c r="B703" s="38" t="n">
        <f aca="false">SUMIFS(Report!$U:$U,Report!$T:$T,"&lt;&gt;"&amp;"MERCADORIAS P/REVENDA",Report!$AA:$AA,"SIM",Report!$C:$C,A703)</f>
        <v>0</v>
      </c>
      <c r="C703" s="38" t="n">
        <f aca="false">SUMIFS(Report!$U:$U,Report!$T:$T,"MERCADORIAS P/REVENDA",Report!$AA:$AA,"SIM",Report!$C:$C,A703)</f>
        <v>0</v>
      </c>
      <c r="D703" s="39"/>
      <c r="E703" s="39"/>
      <c r="F703" s="38" t="n">
        <f aca="false">B703+C703</f>
        <v>0</v>
      </c>
    </row>
    <row r="704" customFormat="false" ht="12.75" hidden="false" customHeight="true" outlineLevel="0" collapsed="false">
      <c r="A704" s="40" t="str">
        <f aca="false">"Subtotal Semana "&amp;TEXT(A697,"dd/mm/yyyy")&amp;" a "&amp;TEXT(A703,"dd/mm/yyyy")</f>
        <v>Subtotal Semana 31/08/2027 a 06/09/2027</v>
      </c>
      <c r="B704" s="28" t="n">
        <f aca="false">SUM(B697:B703)</f>
        <v>0</v>
      </c>
      <c r="C704" s="28" t="n">
        <f aca="false">SUM(C697:C703)</f>
        <v>0</v>
      </c>
      <c r="D704" s="32"/>
      <c r="E704" s="32"/>
      <c r="F704" s="28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7" t="n">
        <v>46641</v>
      </c>
      <c r="B709" s="38" t="n">
        <f aca="false">SUMIFS(Report!$U:$U,Report!$T:$T,"&lt;&gt;"&amp;"MERCADORIAS P/REVENDA",Report!$AA:$AA,"SIM",Report!$C:$C,A709)</f>
        <v>0</v>
      </c>
      <c r="C709" s="38" t="n">
        <f aca="false">SUMIFS(Report!$U:$U,Report!$T:$T,"MERCADORIAS P/REVENDA",Report!$AA:$AA,"SIM",Report!$C:$C,A709)</f>
        <v>0</v>
      </c>
      <c r="D709" s="39"/>
      <c r="E709" s="39"/>
      <c r="F709" s="38" t="n">
        <f aca="false">B709+C709</f>
        <v>0</v>
      </c>
    </row>
    <row r="710" customFormat="false" ht="12.75" hidden="false" customHeight="true" outlineLevel="0" collapsed="false">
      <c r="A710" s="37" t="n">
        <v>46642</v>
      </c>
      <c r="B710" s="38" t="n">
        <f aca="false">SUMIFS(Report!$U:$U,Report!$T:$T,"&lt;&gt;"&amp;"MERCADORIAS P/REVENDA",Report!$AA:$AA,"SIM",Report!$C:$C,A710)</f>
        <v>0</v>
      </c>
      <c r="C710" s="38" t="n">
        <f aca="false">SUMIFS(Report!$U:$U,Report!$T:$T,"MERCADORIAS P/REVENDA",Report!$AA:$AA,"SIM",Report!$C:$C,A710)</f>
        <v>0</v>
      </c>
      <c r="D710" s="39"/>
      <c r="E710" s="39"/>
      <c r="F710" s="38" t="n">
        <f aca="false">B710+C710</f>
        <v>0</v>
      </c>
    </row>
    <row r="711" customFormat="false" ht="12.75" hidden="false" customHeight="true" outlineLevel="0" collapsed="false">
      <c r="A711" s="37" t="n">
        <v>46643</v>
      </c>
      <c r="B711" s="38" t="n">
        <f aca="false">SUMIFS(Report!$U:$U,Report!$T:$T,"&lt;&gt;"&amp;"MERCADORIAS P/REVENDA",Report!$AA:$AA,"SIM",Report!$C:$C,A711)</f>
        <v>0</v>
      </c>
      <c r="C711" s="38" t="n">
        <f aca="false">SUMIFS(Report!$U:$U,Report!$T:$T,"MERCADORIAS P/REVENDA",Report!$AA:$AA,"SIM",Report!$C:$C,A711)</f>
        <v>0</v>
      </c>
      <c r="D711" s="39"/>
      <c r="E711" s="39"/>
      <c r="F711" s="38" t="n">
        <f aca="false">B711+C711</f>
        <v>0</v>
      </c>
    </row>
    <row r="712" customFormat="false" ht="12.75" hidden="false" customHeight="true" outlineLevel="0" collapsed="false">
      <c r="A712" s="40" t="str">
        <f aca="false">"Subtotal Semana "&amp;TEXT(A705,"dd/mm/yyyy")&amp;" a "&amp;TEXT(A711,"dd/mm/yyyy")</f>
        <v>Subtotal Semana 07/09/2027 a 13/09/2027</v>
      </c>
      <c r="B712" s="28" t="n">
        <f aca="false">SUM(B705:B711)</f>
        <v>0</v>
      </c>
      <c r="C712" s="28" t="n">
        <f aca="false">SUM(C705:C711)</f>
        <v>0</v>
      </c>
      <c r="D712" s="32"/>
      <c r="E712" s="32"/>
      <c r="F712" s="28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7" t="n">
        <v>46648</v>
      </c>
      <c r="B717" s="38" t="n">
        <f aca="false">SUMIFS(Report!$U:$U,Report!$T:$T,"&lt;&gt;"&amp;"MERCADORIAS P/REVENDA",Report!$AA:$AA,"SIM",Report!$C:$C,A717)</f>
        <v>0</v>
      </c>
      <c r="C717" s="38" t="n">
        <f aca="false">SUMIFS(Report!$U:$U,Report!$T:$T,"MERCADORIAS P/REVENDA",Report!$AA:$AA,"SIM",Report!$C:$C,A717)</f>
        <v>0</v>
      </c>
      <c r="D717" s="39"/>
      <c r="E717" s="39"/>
      <c r="F717" s="38" t="n">
        <f aca="false">B717+C717</f>
        <v>0</v>
      </c>
    </row>
    <row r="718" customFormat="false" ht="12.75" hidden="false" customHeight="true" outlineLevel="0" collapsed="false">
      <c r="A718" s="37" t="n">
        <v>46649</v>
      </c>
      <c r="B718" s="38" t="n">
        <f aca="false">SUMIFS(Report!$U:$U,Report!$T:$T,"&lt;&gt;"&amp;"MERCADORIAS P/REVENDA",Report!$AA:$AA,"SIM",Report!$C:$C,A718)</f>
        <v>0</v>
      </c>
      <c r="C718" s="38" t="n">
        <f aca="false">SUMIFS(Report!$U:$U,Report!$T:$T,"MERCADORIAS P/REVENDA",Report!$AA:$AA,"SIM",Report!$C:$C,A718)</f>
        <v>0</v>
      </c>
      <c r="D718" s="39"/>
      <c r="E718" s="39"/>
      <c r="F718" s="38" t="n">
        <f aca="false">B718+C718</f>
        <v>0</v>
      </c>
    </row>
    <row r="719" customFormat="false" ht="12.75" hidden="false" customHeight="true" outlineLevel="0" collapsed="false">
      <c r="A719" s="37" t="n">
        <v>46650</v>
      </c>
      <c r="B719" s="38" t="n">
        <f aca="false">SUMIFS(Report!$U:$U,Report!$T:$T,"&lt;&gt;"&amp;"MERCADORIAS P/REVENDA",Report!$AA:$AA,"SIM",Report!$C:$C,A719)</f>
        <v>0</v>
      </c>
      <c r="C719" s="38" t="n">
        <f aca="false">SUMIFS(Report!$U:$U,Report!$T:$T,"MERCADORIAS P/REVENDA",Report!$AA:$AA,"SIM",Report!$C:$C,A719)</f>
        <v>0</v>
      </c>
      <c r="D719" s="39"/>
      <c r="E719" s="39"/>
      <c r="F719" s="38" t="n">
        <f aca="false">B719+C719</f>
        <v>0</v>
      </c>
    </row>
    <row r="720" customFormat="false" ht="12.75" hidden="false" customHeight="true" outlineLevel="0" collapsed="false">
      <c r="A720" s="40" t="str">
        <f aca="false">"Subtotal Semana "&amp;TEXT(A713,"dd/mm/yyyy")&amp;" a "&amp;TEXT(A719,"dd/mm/yyyy")</f>
        <v>Subtotal Semana 14/09/2027 a 20/09/2027</v>
      </c>
      <c r="B720" s="28" t="n">
        <f aca="false">SUM(B713:B719)</f>
        <v>0</v>
      </c>
      <c r="C720" s="28" t="n">
        <f aca="false">SUM(C713:C719)</f>
        <v>0</v>
      </c>
      <c r="D720" s="32"/>
      <c r="E720" s="32"/>
      <c r="F720" s="28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7" t="n">
        <v>46655</v>
      </c>
      <c r="B725" s="38" t="n">
        <f aca="false">SUMIFS(Report!$U:$U,Report!$T:$T,"&lt;&gt;"&amp;"MERCADORIAS P/REVENDA",Report!$AA:$AA,"SIM",Report!$C:$C,A725)</f>
        <v>0</v>
      </c>
      <c r="C725" s="38" t="n">
        <f aca="false">SUMIFS(Report!$U:$U,Report!$T:$T,"MERCADORIAS P/REVENDA",Report!$AA:$AA,"SIM",Report!$C:$C,A725)</f>
        <v>0</v>
      </c>
      <c r="D725" s="39"/>
      <c r="E725" s="39"/>
      <c r="F725" s="38" t="n">
        <f aca="false">B725+C725</f>
        <v>0</v>
      </c>
    </row>
    <row r="726" customFormat="false" ht="12.75" hidden="false" customHeight="true" outlineLevel="0" collapsed="false">
      <c r="A726" s="37" t="n">
        <v>46656</v>
      </c>
      <c r="B726" s="38" t="n">
        <f aca="false">SUMIFS(Report!$U:$U,Report!$T:$T,"&lt;&gt;"&amp;"MERCADORIAS P/REVENDA",Report!$AA:$AA,"SIM",Report!$C:$C,A726)</f>
        <v>0</v>
      </c>
      <c r="C726" s="38" t="n">
        <f aca="false">SUMIFS(Report!$U:$U,Report!$T:$T,"MERCADORIAS P/REVENDA",Report!$AA:$AA,"SIM",Report!$C:$C,A726)</f>
        <v>0</v>
      </c>
      <c r="D726" s="39"/>
      <c r="E726" s="39"/>
      <c r="F726" s="38" t="n">
        <f aca="false">B726+C726</f>
        <v>0</v>
      </c>
    </row>
    <row r="727" customFormat="false" ht="12.75" hidden="false" customHeight="true" outlineLevel="0" collapsed="false">
      <c r="A727" s="37" t="n">
        <v>46657</v>
      </c>
      <c r="B727" s="38" t="n">
        <f aca="false">SUMIFS(Report!$U:$U,Report!$T:$T,"&lt;&gt;"&amp;"MERCADORIAS P/REVENDA",Report!$AA:$AA,"SIM",Report!$C:$C,A727)</f>
        <v>0</v>
      </c>
      <c r="C727" s="38" t="n">
        <f aca="false">SUMIFS(Report!$U:$U,Report!$T:$T,"MERCADORIAS P/REVENDA",Report!$AA:$AA,"SIM",Report!$C:$C,A727)</f>
        <v>0</v>
      </c>
      <c r="D727" s="39"/>
      <c r="E727" s="39"/>
      <c r="F727" s="38" t="n">
        <f aca="false">B727+C727</f>
        <v>0</v>
      </c>
    </row>
    <row r="728" customFormat="false" ht="12.75" hidden="false" customHeight="true" outlineLevel="0" collapsed="false">
      <c r="A728" s="40" t="str">
        <f aca="false">"Subtotal Semana "&amp;TEXT(A721,"dd/mm/yyyy")&amp;" a "&amp;TEXT(A727,"dd/mm/yyyy")</f>
        <v>Subtotal Semana 21/09/2027 a 27/09/2027</v>
      </c>
      <c r="B728" s="28" t="n">
        <f aca="false">SUM(B721:B727)</f>
        <v>0</v>
      </c>
      <c r="C728" s="28" t="n">
        <f aca="false">SUM(C721:C727)</f>
        <v>0</v>
      </c>
      <c r="D728" s="32"/>
      <c r="E728" s="32"/>
      <c r="F728" s="28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7" t="n">
        <v>46662</v>
      </c>
      <c r="B733" s="38" t="n">
        <f aca="false">SUMIFS(Report!$U:$U,Report!$T:$T,"&lt;&gt;"&amp;"MERCADORIAS P/REVENDA",Report!$AA:$AA,"SIM",Report!$C:$C,A733)</f>
        <v>0</v>
      </c>
      <c r="C733" s="38" t="n">
        <f aca="false">SUMIFS(Report!$U:$U,Report!$T:$T,"MERCADORIAS P/REVENDA",Report!$AA:$AA,"SIM",Report!$C:$C,A733)</f>
        <v>0</v>
      </c>
      <c r="D733" s="39"/>
      <c r="E733" s="39"/>
      <c r="F733" s="38" t="n">
        <f aca="false">B733+C733</f>
        <v>0</v>
      </c>
    </row>
    <row r="734" customFormat="false" ht="12.75" hidden="false" customHeight="true" outlineLevel="0" collapsed="false">
      <c r="A734" s="37" t="n">
        <v>46663</v>
      </c>
      <c r="B734" s="38" t="n">
        <f aca="false">SUMIFS(Report!$U:$U,Report!$T:$T,"&lt;&gt;"&amp;"MERCADORIAS P/REVENDA",Report!$AA:$AA,"SIM",Report!$C:$C,A734)</f>
        <v>0</v>
      </c>
      <c r="C734" s="38" t="n">
        <f aca="false">SUMIFS(Report!$U:$U,Report!$T:$T,"MERCADORIAS P/REVENDA",Report!$AA:$AA,"SIM",Report!$C:$C,A734)</f>
        <v>0</v>
      </c>
      <c r="D734" s="39"/>
      <c r="E734" s="39"/>
      <c r="F734" s="38" t="n">
        <f aca="false">B734+C734</f>
        <v>0</v>
      </c>
    </row>
    <row r="735" customFormat="false" ht="12.75" hidden="false" customHeight="true" outlineLevel="0" collapsed="false">
      <c r="A735" s="37" t="n">
        <v>46664</v>
      </c>
      <c r="B735" s="38" t="n">
        <f aca="false">SUMIFS(Report!$U:$U,Report!$T:$T,"&lt;&gt;"&amp;"MERCADORIAS P/REVENDA",Report!$AA:$AA,"SIM",Report!$C:$C,A735)</f>
        <v>0</v>
      </c>
      <c r="C735" s="38" t="n">
        <f aca="false">SUMIFS(Report!$U:$U,Report!$T:$T,"MERCADORIAS P/REVENDA",Report!$AA:$AA,"SIM",Report!$C:$C,A735)</f>
        <v>0</v>
      </c>
      <c r="D735" s="39"/>
      <c r="E735" s="39"/>
      <c r="F735" s="38" t="n">
        <f aca="false">B735+C735</f>
        <v>0</v>
      </c>
    </row>
    <row r="736" customFormat="false" ht="12.75" hidden="false" customHeight="true" outlineLevel="0" collapsed="false">
      <c r="A736" s="40" t="str">
        <f aca="false">"Subtotal Semana "&amp;TEXT(A729,"dd/mm/yyyy")&amp;" a "&amp;TEXT(A735,"dd/mm/yyyy")</f>
        <v>Subtotal Semana 28/09/2027 a 04/10/2027</v>
      </c>
      <c r="B736" s="28" t="n">
        <f aca="false">SUM(B729:B735)</f>
        <v>0</v>
      </c>
      <c r="C736" s="28" t="n">
        <f aca="false">SUM(C729:C735)</f>
        <v>0</v>
      </c>
      <c r="D736" s="32"/>
      <c r="E736" s="32"/>
      <c r="F736" s="28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7" t="n">
        <v>46669</v>
      </c>
      <c r="B741" s="38" t="n">
        <f aca="false">SUMIFS(Report!$U:$U,Report!$T:$T,"&lt;&gt;"&amp;"MERCADORIAS P/REVENDA",Report!$AA:$AA,"SIM",Report!$C:$C,A741)</f>
        <v>0</v>
      </c>
      <c r="C741" s="38" t="n">
        <f aca="false">SUMIFS(Report!$U:$U,Report!$T:$T,"MERCADORIAS P/REVENDA",Report!$AA:$AA,"SIM",Report!$C:$C,A741)</f>
        <v>0</v>
      </c>
      <c r="D741" s="39"/>
      <c r="E741" s="39"/>
      <c r="F741" s="38" t="n">
        <f aca="false">B741+C741</f>
        <v>0</v>
      </c>
    </row>
    <row r="742" customFormat="false" ht="12.75" hidden="false" customHeight="true" outlineLevel="0" collapsed="false">
      <c r="A742" s="37" t="n">
        <v>46670</v>
      </c>
      <c r="B742" s="38" t="n">
        <f aca="false">SUMIFS(Report!$U:$U,Report!$T:$T,"&lt;&gt;"&amp;"MERCADORIAS P/REVENDA",Report!$AA:$AA,"SIM",Report!$C:$C,A742)</f>
        <v>0</v>
      </c>
      <c r="C742" s="38" t="n">
        <f aca="false">SUMIFS(Report!$U:$U,Report!$T:$T,"MERCADORIAS P/REVENDA",Report!$AA:$AA,"SIM",Report!$C:$C,A742)</f>
        <v>0</v>
      </c>
      <c r="D742" s="39"/>
      <c r="E742" s="39"/>
      <c r="F742" s="38" t="n">
        <f aca="false">B742+C742</f>
        <v>0</v>
      </c>
    </row>
    <row r="743" customFormat="false" ht="12.75" hidden="false" customHeight="true" outlineLevel="0" collapsed="false">
      <c r="A743" s="37" t="n">
        <v>46671</v>
      </c>
      <c r="B743" s="38" t="n">
        <f aca="false">SUMIFS(Report!$U:$U,Report!$T:$T,"&lt;&gt;"&amp;"MERCADORIAS P/REVENDA",Report!$AA:$AA,"SIM",Report!$C:$C,A743)</f>
        <v>0</v>
      </c>
      <c r="C743" s="38" t="n">
        <f aca="false">SUMIFS(Report!$U:$U,Report!$T:$T,"MERCADORIAS P/REVENDA",Report!$AA:$AA,"SIM",Report!$C:$C,A743)</f>
        <v>0</v>
      </c>
      <c r="D743" s="39"/>
      <c r="E743" s="39"/>
      <c r="F743" s="38" t="n">
        <f aca="false">B743+C743</f>
        <v>0</v>
      </c>
    </row>
    <row r="744" customFormat="false" ht="12.75" hidden="false" customHeight="true" outlineLevel="0" collapsed="false">
      <c r="A744" s="40" t="str">
        <f aca="false">"Subtotal Semana "&amp;TEXT(A737,"dd/mm/yyyy")&amp;" a "&amp;TEXT(A743,"dd/mm/yyyy")</f>
        <v>Subtotal Semana 05/10/2027 a 11/10/2027</v>
      </c>
      <c r="B744" s="28" t="n">
        <f aca="false">SUM(B737:B743)</f>
        <v>0</v>
      </c>
      <c r="C744" s="28" t="n">
        <f aca="false">SUM(C737:C743)</f>
        <v>0</v>
      </c>
      <c r="D744" s="32"/>
      <c r="E744" s="32"/>
      <c r="F744" s="28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7" t="n">
        <v>46676</v>
      </c>
      <c r="B749" s="38" t="n">
        <f aca="false">SUMIFS(Report!$U:$U,Report!$T:$T,"&lt;&gt;"&amp;"MERCADORIAS P/REVENDA",Report!$AA:$AA,"SIM",Report!$C:$C,A749)</f>
        <v>0</v>
      </c>
      <c r="C749" s="38" t="n">
        <f aca="false">SUMIFS(Report!$U:$U,Report!$T:$T,"MERCADORIAS P/REVENDA",Report!$AA:$AA,"SIM",Report!$C:$C,A749)</f>
        <v>0</v>
      </c>
      <c r="D749" s="39"/>
      <c r="E749" s="39"/>
      <c r="F749" s="38" t="n">
        <f aca="false">B749+C749</f>
        <v>0</v>
      </c>
    </row>
    <row r="750" customFormat="false" ht="12.75" hidden="false" customHeight="true" outlineLevel="0" collapsed="false">
      <c r="A750" s="37" t="n">
        <v>46677</v>
      </c>
      <c r="B750" s="38" t="n">
        <f aca="false">SUMIFS(Report!$U:$U,Report!$T:$T,"&lt;&gt;"&amp;"MERCADORIAS P/REVENDA",Report!$AA:$AA,"SIM",Report!$C:$C,A750)</f>
        <v>0</v>
      </c>
      <c r="C750" s="38" t="n">
        <f aca="false">SUMIFS(Report!$U:$U,Report!$T:$T,"MERCADORIAS P/REVENDA",Report!$AA:$AA,"SIM",Report!$C:$C,A750)</f>
        <v>0</v>
      </c>
      <c r="D750" s="39"/>
      <c r="E750" s="39"/>
      <c r="F750" s="38" t="n">
        <f aca="false">B750+C750</f>
        <v>0</v>
      </c>
    </row>
    <row r="751" customFormat="false" ht="12.75" hidden="false" customHeight="true" outlineLevel="0" collapsed="false">
      <c r="A751" s="37" t="n">
        <v>46678</v>
      </c>
      <c r="B751" s="38" t="n">
        <f aca="false">SUMIFS(Report!$U:$U,Report!$T:$T,"&lt;&gt;"&amp;"MERCADORIAS P/REVENDA",Report!$AA:$AA,"SIM",Report!$C:$C,A751)</f>
        <v>0</v>
      </c>
      <c r="C751" s="38" t="n">
        <f aca="false">SUMIFS(Report!$U:$U,Report!$T:$T,"MERCADORIAS P/REVENDA",Report!$AA:$AA,"SIM",Report!$C:$C,A751)</f>
        <v>0</v>
      </c>
      <c r="D751" s="39"/>
      <c r="E751" s="39"/>
      <c r="F751" s="38" t="n">
        <f aca="false">B751+C751</f>
        <v>0</v>
      </c>
    </row>
    <row r="752" customFormat="false" ht="12.75" hidden="false" customHeight="true" outlineLevel="0" collapsed="false">
      <c r="A752" s="40" t="str">
        <f aca="false">"Subtotal Semana "&amp;TEXT(A745,"dd/mm/yyyy")&amp;" a "&amp;TEXT(A751,"dd/mm/yyyy")</f>
        <v>Subtotal Semana 12/10/2027 a 18/10/2027</v>
      </c>
      <c r="B752" s="28" t="n">
        <f aca="false">SUM(B745:B751)</f>
        <v>0</v>
      </c>
      <c r="C752" s="28" t="n">
        <f aca="false">SUM(C745:C751)</f>
        <v>0</v>
      </c>
      <c r="D752" s="32"/>
      <c r="E752" s="32"/>
      <c r="F752" s="28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7" t="n">
        <v>46683</v>
      </c>
      <c r="B757" s="38" t="n">
        <f aca="false">SUMIFS(Report!$U:$U,Report!$T:$T,"&lt;&gt;"&amp;"MERCADORIAS P/REVENDA",Report!$AA:$AA,"SIM",Report!$C:$C,A757)</f>
        <v>0</v>
      </c>
      <c r="C757" s="38" t="n">
        <f aca="false">SUMIFS(Report!$U:$U,Report!$T:$T,"MERCADORIAS P/REVENDA",Report!$AA:$AA,"SIM",Report!$C:$C,A757)</f>
        <v>0</v>
      </c>
      <c r="D757" s="39"/>
      <c r="E757" s="39"/>
      <c r="F757" s="38" t="n">
        <f aca="false">B757+C757</f>
        <v>0</v>
      </c>
    </row>
    <row r="758" customFormat="false" ht="12.75" hidden="false" customHeight="true" outlineLevel="0" collapsed="false">
      <c r="A758" s="37" t="n">
        <v>46684</v>
      </c>
      <c r="B758" s="38" t="n">
        <f aca="false">SUMIFS(Report!$U:$U,Report!$T:$T,"&lt;&gt;"&amp;"MERCADORIAS P/REVENDA",Report!$AA:$AA,"SIM",Report!$C:$C,A758)</f>
        <v>0</v>
      </c>
      <c r="C758" s="38" t="n">
        <f aca="false">SUMIFS(Report!$U:$U,Report!$T:$T,"MERCADORIAS P/REVENDA",Report!$AA:$AA,"SIM",Report!$C:$C,A758)</f>
        <v>0</v>
      </c>
      <c r="D758" s="39"/>
      <c r="E758" s="39"/>
      <c r="F758" s="38" t="n">
        <f aca="false">B758+C758</f>
        <v>0</v>
      </c>
    </row>
    <row r="759" customFormat="false" ht="12.75" hidden="false" customHeight="true" outlineLevel="0" collapsed="false">
      <c r="A759" s="37" t="n">
        <v>46685</v>
      </c>
      <c r="B759" s="38" t="n">
        <f aca="false">SUMIFS(Report!$U:$U,Report!$T:$T,"&lt;&gt;"&amp;"MERCADORIAS P/REVENDA",Report!$AA:$AA,"SIM",Report!$C:$C,A759)</f>
        <v>0</v>
      </c>
      <c r="C759" s="38" t="n">
        <f aca="false">SUMIFS(Report!$U:$U,Report!$T:$T,"MERCADORIAS P/REVENDA",Report!$AA:$AA,"SIM",Report!$C:$C,A759)</f>
        <v>0</v>
      </c>
      <c r="D759" s="39"/>
      <c r="E759" s="39"/>
      <c r="F759" s="38" t="n">
        <f aca="false">B759+C759</f>
        <v>0</v>
      </c>
    </row>
    <row r="760" customFormat="false" ht="12.75" hidden="false" customHeight="true" outlineLevel="0" collapsed="false">
      <c r="A760" s="40" t="str">
        <f aca="false">"Subtotal Semana "&amp;TEXT(A753,"dd/mm/yyyy")&amp;" a "&amp;TEXT(A759,"dd/mm/yyyy")</f>
        <v>Subtotal Semana 19/10/2027 a 25/10/2027</v>
      </c>
      <c r="B760" s="28" t="n">
        <f aca="false">SUM(B753:B759)</f>
        <v>0</v>
      </c>
      <c r="C760" s="28" t="n">
        <f aca="false">SUM(C753:C759)</f>
        <v>0</v>
      </c>
      <c r="D760" s="32"/>
      <c r="E760" s="32"/>
      <c r="F760" s="28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7" t="n">
        <v>46690</v>
      </c>
      <c r="B765" s="38" t="n">
        <f aca="false">SUMIFS(Report!$U:$U,Report!$T:$T,"&lt;&gt;"&amp;"MERCADORIAS P/REVENDA",Report!$AA:$AA,"SIM",Report!$C:$C,A765)</f>
        <v>0</v>
      </c>
      <c r="C765" s="38" t="n">
        <f aca="false">SUMIFS(Report!$U:$U,Report!$T:$T,"MERCADORIAS P/REVENDA",Report!$AA:$AA,"SIM",Report!$C:$C,A765)</f>
        <v>0</v>
      </c>
      <c r="D765" s="39"/>
      <c r="E765" s="39"/>
      <c r="F765" s="38" t="n">
        <f aca="false">B765+C765</f>
        <v>0</v>
      </c>
    </row>
    <row r="766" customFormat="false" ht="12.75" hidden="false" customHeight="true" outlineLevel="0" collapsed="false">
      <c r="A766" s="37" t="n">
        <v>46691</v>
      </c>
      <c r="B766" s="38" t="n">
        <f aca="false">SUMIFS(Report!$U:$U,Report!$T:$T,"&lt;&gt;"&amp;"MERCADORIAS P/REVENDA",Report!$AA:$AA,"SIM",Report!$C:$C,A766)</f>
        <v>0</v>
      </c>
      <c r="C766" s="38" t="n">
        <f aca="false">SUMIFS(Report!$U:$U,Report!$T:$T,"MERCADORIAS P/REVENDA",Report!$AA:$AA,"SIM",Report!$C:$C,A766)</f>
        <v>0</v>
      </c>
      <c r="D766" s="39"/>
      <c r="E766" s="39"/>
      <c r="F766" s="38" t="n">
        <f aca="false">B766+C766</f>
        <v>0</v>
      </c>
    </row>
    <row r="767" customFormat="false" ht="12.75" hidden="false" customHeight="true" outlineLevel="0" collapsed="false">
      <c r="A767" s="37" t="n">
        <v>46692</v>
      </c>
      <c r="B767" s="38" t="n">
        <f aca="false">SUMIFS(Report!$U:$U,Report!$T:$T,"&lt;&gt;"&amp;"MERCADORIAS P/REVENDA",Report!$AA:$AA,"SIM",Report!$C:$C,A767)</f>
        <v>0</v>
      </c>
      <c r="C767" s="38" t="n">
        <f aca="false">SUMIFS(Report!$U:$U,Report!$T:$T,"MERCADORIAS P/REVENDA",Report!$AA:$AA,"SIM",Report!$C:$C,A767)</f>
        <v>0</v>
      </c>
      <c r="D767" s="39"/>
      <c r="E767" s="39"/>
      <c r="F767" s="38" t="n">
        <f aca="false">B767+C767</f>
        <v>0</v>
      </c>
    </row>
    <row r="768" customFormat="false" ht="12.75" hidden="false" customHeight="true" outlineLevel="0" collapsed="false">
      <c r="A768" s="40" t="str">
        <f aca="false">"Subtotal Semana "&amp;TEXT(A761,"dd/mm/yyyy")&amp;" a "&amp;TEXT(A767,"dd/mm/yyyy")</f>
        <v>Subtotal Semana 26/10/2027 a 01/11/2027</v>
      </c>
      <c r="B768" s="28" t="n">
        <f aca="false">SUM(B761:B767)</f>
        <v>0</v>
      </c>
      <c r="C768" s="28" t="n">
        <f aca="false">SUM(C761:C767)</f>
        <v>0</v>
      </c>
      <c r="D768" s="32"/>
      <c r="E768" s="32"/>
      <c r="F768" s="28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7" t="n">
        <v>46697</v>
      </c>
      <c r="B773" s="38" t="n">
        <f aca="false">SUMIFS(Report!$U:$U,Report!$T:$T,"&lt;&gt;"&amp;"MERCADORIAS P/REVENDA",Report!$AA:$AA,"SIM",Report!$C:$C,A773)</f>
        <v>0</v>
      </c>
      <c r="C773" s="38" t="n">
        <f aca="false">SUMIFS(Report!$U:$U,Report!$T:$T,"MERCADORIAS P/REVENDA",Report!$AA:$AA,"SIM",Report!$C:$C,A773)</f>
        <v>0</v>
      </c>
      <c r="D773" s="39"/>
      <c r="E773" s="39"/>
      <c r="F773" s="38" t="n">
        <f aca="false">B773+C773</f>
        <v>0</v>
      </c>
    </row>
    <row r="774" customFormat="false" ht="12.75" hidden="false" customHeight="true" outlineLevel="0" collapsed="false">
      <c r="A774" s="37" t="n">
        <v>46698</v>
      </c>
      <c r="B774" s="38" t="n">
        <f aca="false">SUMIFS(Report!$U:$U,Report!$T:$T,"&lt;&gt;"&amp;"MERCADORIAS P/REVENDA",Report!$AA:$AA,"SIM",Report!$C:$C,A774)</f>
        <v>0</v>
      </c>
      <c r="C774" s="38" t="n">
        <f aca="false">SUMIFS(Report!$U:$U,Report!$T:$T,"MERCADORIAS P/REVENDA",Report!$AA:$AA,"SIM",Report!$C:$C,A774)</f>
        <v>0</v>
      </c>
      <c r="D774" s="39"/>
      <c r="E774" s="39"/>
      <c r="F774" s="38" t="n">
        <f aca="false">B774+C774</f>
        <v>0</v>
      </c>
    </row>
    <row r="775" customFormat="false" ht="12.75" hidden="false" customHeight="true" outlineLevel="0" collapsed="false">
      <c r="A775" s="37" t="n">
        <v>46699</v>
      </c>
      <c r="B775" s="38" t="n">
        <f aca="false">SUMIFS(Report!$U:$U,Report!$T:$T,"&lt;&gt;"&amp;"MERCADORIAS P/REVENDA",Report!$AA:$AA,"SIM",Report!$C:$C,A775)</f>
        <v>0</v>
      </c>
      <c r="C775" s="38" t="n">
        <f aca="false">SUMIFS(Report!$U:$U,Report!$T:$T,"MERCADORIAS P/REVENDA",Report!$AA:$AA,"SIM",Report!$C:$C,A775)</f>
        <v>0</v>
      </c>
      <c r="D775" s="39"/>
      <c r="E775" s="39"/>
      <c r="F775" s="38" t="n">
        <f aca="false">B775+C775</f>
        <v>0</v>
      </c>
    </row>
    <row r="776" customFormat="false" ht="12.75" hidden="false" customHeight="true" outlineLevel="0" collapsed="false">
      <c r="A776" s="40" t="str">
        <f aca="false">"Subtotal Semana "&amp;TEXT(A769,"dd/mm/yyyy")&amp;" a "&amp;TEXT(A775,"dd/mm/yyyy")</f>
        <v>Subtotal Semana 02/11/2027 a 08/11/2027</v>
      </c>
      <c r="B776" s="28" t="n">
        <f aca="false">SUM(B769:B775)</f>
        <v>0</v>
      </c>
      <c r="C776" s="28" t="n">
        <f aca="false">SUM(C769:C775)</f>
        <v>0</v>
      </c>
      <c r="D776" s="32"/>
      <c r="E776" s="32"/>
      <c r="F776" s="28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7" t="n">
        <v>46704</v>
      </c>
      <c r="B781" s="38" t="n">
        <f aca="false">SUMIFS(Report!$U:$U,Report!$T:$T,"&lt;&gt;"&amp;"MERCADORIAS P/REVENDA",Report!$AA:$AA,"SIM",Report!$C:$C,A781)</f>
        <v>0</v>
      </c>
      <c r="C781" s="38" t="n">
        <f aca="false">SUMIFS(Report!$U:$U,Report!$T:$T,"MERCADORIAS P/REVENDA",Report!$AA:$AA,"SIM",Report!$C:$C,A781)</f>
        <v>0</v>
      </c>
      <c r="D781" s="39"/>
      <c r="E781" s="39"/>
      <c r="F781" s="38" t="n">
        <f aca="false">B781+C781</f>
        <v>0</v>
      </c>
    </row>
    <row r="782" customFormat="false" ht="12.75" hidden="false" customHeight="true" outlineLevel="0" collapsed="false">
      <c r="A782" s="37" t="n">
        <v>46705</v>
      </c>
      <c r="B782" s="38" t="n">
        <f aca="false">SUMIFS(Report!$U:$U,Report!$T:$T,"&lt;&gt;"&amp;"MERCADORIAS P/REVENDA",Report!$AA:$AA,"SIM",Report!$C:$C,A782)</f>
        <v>0</v>
      </c>
      <c r="C782" s="38" t="n">
        <f aca="false">SUMIFS(Report!$U:$U,Report!$T:$T,"MERCADORIAS P/REVENDA",Report!$AA:$AA,"SIM",Report!$C:$C,A782)</f>
        <v>0</v>
      </c>
      <c r="D782" s="39"/>
      <c r="E782" s="39"/>
      <c r="F782" s="38" t="n">
        <f aca="false">B782+C782</f>
        <v>0</v>
      </c>
    </row>
    <row r="783" customFormat="false" ht="12.75" hidden="false" customHeight="true" outlineLevel="0" collapsed="false">
      <c r="A783" s="37" t="n">
        <v>46706</v>
      </c>
      <c r="B783" s="38" t="n">
        <f aca="false">SUMIFS(Report!$U:$U,Report!$T:$T,"&lt;&gt;"&amp;"MERCADORIAS P/REVENDA",Report!$AA:$AA,"SIM",Report!$C:$C,A783)</f>
        <v>0</v>
      </c>
      <c r="C783" s="38" t="n">
        <f aca="false">SUMIFS(Report!$U:$U,Report!$T:$T,"MERCADORIAS P/REVENDA",Report!$AA:$AA,"SIM",Report!$C:$C,A783)</f>
        <v>0</v>
      </c>
      <c r="D783" s="39"/>
      <c r="E783" s="39"/>
      <c r="F783" s="38" t="n">
        <f aca="false">B783+C783</f>
        <v>0</v>
      </c>
    </row>
    <row r="784" customFormat="false" ht="12.75" hidden="false" customHeight="true" outlineLevel="0" collapsed="false">
      <c r="A784" s="40" t="str">
        <f aca="false">"Subtotal Semana "&amp;TEXT(A777,"dd/mm/yyyy")&amp;" a "&amp;TEXT(A783,"dd/mm/yyyy")</f>
        <v>Subtotal Semana 09/11/2027 a 15/11/2027</v>
      </c>
      <c r="B784" s="28" t="n">
        <f aca="false">SUM(B777:B783)</f>
        <v>0</v>
      </c>
      <c r="C784" s="28" t="n">
        <f aca="false">SUM(C777:C783)</f>
        <v>0</v>
      </c>
      <c r="D784" s="32"/>
      <c r="E784" s="32"/>
      <c r="F784" s="28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7" t="n">
        <v>46711</v>
      </c>
      <c r="B789" s="38" t="n">
        <f aca="false">SUMIFS(Report!$U:$U,Report!$T:$T,"&lt;&gt;"&amp;"MERCADORIAS P/REVENDA",Report!$AA:$AA,"SIM",Report!$C:$C,A789)</f>
        <v>0</v>
      </c>
      <c r="C789" s="38" t="n">
        <f aca="false">SUMIFS(Report!$U:$U,Report!$T:$T,"MERCADORIAS P/REVENDA",Report!$AA:$AA,"SIM",Report!$C:$C,A789)</f>
        <v>0</v>
      </c>
      <c r="D789" s="39"/>
      <c r="E789" s="39"/>
      <c r="F789" s="38" t="n">
        <f aca="false">B789+C789</f>
        <v>0</v>
      </c>
    </row>
    <row r="790" customFormat="false" ht="12.75" hidden="false" customHeight="true" outlineLevel="0" collapsed="false">
      <c r="A790" s="37" t="n">
        <v>46712</v>
      </c>
      <c r="B790" s="38" t="n">
        <f aca="false">SUMIFS(Report!$U:$U,Report!$T:$T,"&lt;&gt;"&amp;"MERCADORIAS P/REVENDA",Report!$AA:$AA,"SIM",Report!$C:$C,A790)</f>
        <v>0</v>
      </c>
      <c r="C790" s="38" t="n">
        <f aca="false">SUMIFS(Report!$U:$U,Report!$T:$T,"MERCADORIAS P/REVENDA",Report!$AA:$AA,"SIM",Report!$C:$C,A790)</f>
        <v>0</v>
      </c>
      <c r="D790" s="39"/>
      <c r="E790" s="39"/>
      <c r="F790" s="38" t="n">
        <f aca="false">B790+C790</f>
        <v>0</v>
      </c>
    </row>
    <row r="791" customFormat="false" ht="12.75" hidden="false" customHeight="true" outlineLevel="0" collapsed="false">
      <c r="A791" s="37" t="n">
        <v>46713</v>
      </c>
      <c r="B791" s="38" t="n">
        <f aca="false">SUMIFS(Report!$U:$U,Report!$T:$T,"&lt;&gt;"&amp;"MERCADORIAS P/REVENDA",Report!$AA:$AA,"SIM",Report!$C:$C,A791)</f>
        <v>0</v>
      </c>
      <c r="C791" s="38" t="n">
        <f aca="false">SUMIFS(Report!$U:$U,Report!$T:$T,"MERCADORIAS P/REVENDA",Report!$AA:$AA,"SIM",Report!$C:$C,A791)</f>
        <v>0</v>
      </c>
      <c r="D791" s="39"/>
      <c r="E791" s="39"/>
      <c r="F791" s="38" t="n">
        <f aca="false">B791+C791</f>
        <v>0</v>
      </c>
    </row>
    <row r="792" customFormat="false" ht="12.75" hidden="false" customHeight="true" outlineLevel="0" collapsed="false">
      <c r="A792" s="40" t="str">
        <f aca="false">"Subtotal Semana "&amp;TEXT(A785,"dd/mm/yyyy")&amp;" a "&amp;TEXT(A791,"dd/mm/yyyy")</f>
        <v>Subtotal Semana 16/11/2027 a 22/11/2027</v>
      </c>
      <c r="B792" s="28" t="n">
        <f aca="false">SUM(B785:B791)</f>
        <v>0</v>
      </c>
      <c r="C792" s="28" t="n">
        <f aca="false">SUM(C785:C791)</f>
        <v>0</v>
      </c>
      <c r="D792" s="32"/>
      <c r="E792" s="32"/>
      <c r="F792" s="28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7" t="n">
        <v>46718</v>
      </c>
      <c r="B797" s="38" t="n">
        <f aca="false">SUMIFS(Report!$U:$U,Report!$T:$T,"&lt;&gt;"&amp;"MERCADORIAS P/REVENDA",Report!$AA:$AA,"SIM",Report!$C:$C,A797)</f>
        <v>0</v>
      </c>
      <c r="C797" s="38" t="n">
        <f aca="false">SUMIFS(Report!$U:$U,Report!$T:$T,"MERCADORIAS P/REVENDA",Report!$AA:$AA,"SIM",Report!$C:$C,A797)</f>
        <v>0</v>
      </c>
      <c r="D797" s="39"/>
      <c r="E797" s="39"/>
      <c r="F797" s="38" t="n">
        <f aca="false">B797+C797</f>
        <v>0</v>
      </c>
    </row>
    <row r="798" customFormat="false" ht="12.75" hidden="false" customHeight="true" outlineLevel="0" collapsed="false">
      <c r="A798" s="37" t="n">
        <v>46719</v>
      </c>
      <c r="B798" s="38" t="n">
        <f aca="false">SUMIFS(Report!$U:$U,Report!$T:$T,"&lt;&gt;"&amp;"MERCADORIAS P/REVENDA",Report!$AA:$AA,"SIM",Report!$C:$C,A798)</f>
        <v>0</v>
      </c>
      <c r="C798" s="38" t="n">
        <f aca="false">SUMIFS(Report!$U:$U,Report!$T:$T,"MERCADORIAS P/REVENDA",Report!$AA:$AA,"SIM",Report!$C:$C,A798)</f>
        <v>0</v>
      </c>
      <c r="D798" s="39"/>
      <c r="E798" s="39"/>
      <c r="F798" s="38" t="n">
        <f aca="false">B798+C798</f>
        <v>0</v>
      </c>
    </row>
    <row r="799" customFormat="false" ht="12.75" hidden="false" customHeight="true" outlineLevel="0" collapsed="false">
      <c r="A799" s="37" t="n">
        <v>46720</v>
      </c>
      <c r="B799" s="38" t="n">
        <f aca="false">SUMIFS(Report!$U:$U,Report!$T:$T,"&lt;&gt;"&amp;"MERCADORIAS P/REVENDA",Report!$AA:$AA,"SIM",Report!$C:$C,A799)</f>
        <v>0</v>
      </c>
      <c r="C799" s="38" t="n">
        <f aca="false">SUMIFS(Report!$U:$U,Report!$T:$T,"MERCADORIAS P/REVENDA",Report!$AA:$AA,"SIM",Report!$C:$C,A799)</f>
        <v>0</v>
      </c>
      <c r="D799" s="39"/>
      <c r="E799" s="39"/>
      <c r="F799" s="38" t="n">
        <f aca="false">B799+C799</f>
        <v>0</v>
      </c>
    </row>
    <row r="800" customFormat="false" ht="12.75" hidden="false" customHeight="true" outlineLevel="0" collapsed="false">
      <c r="A800" s="40" t="str">
        <f aca="false">"Subtotal Semana "&amp;TEXT(A793,"dd/mm/yyyy")&amp;" a "&amp;TEXT(A799,"dd/mm/yyyy")</f>
        <v>Subtotal Semana 23/11/2027 a 29/11/2027</v>
      </c>
      <c r="B800" s="28" t="n">
        <f aca="false">SUM(B793:B799)</f>
        <v>0</v>
      </c>
      <c r="C800" s="28" t="n">
        <f aca="false">SUM(C793:C799)</f>
        <v>0</v>
      </c>
      <c r="D800" s="32"/>
      <c r="E800" s="32"/>
      <c r="F800" s="28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7" t="n">
        <v>46725</v>
      </c>
      <c r="B805" s="38" t="n">
        <f aca="false">SUMIFS(Report!$U:$U,Report!$T:$T,"&lt;&gt;"&amp;"MERCADORIAS P/REVENDA",Report!$AA:$AA,"SIM",Report!$C:$C,A805)</f>
        <v>0</v>
      </c>
      <c r="C805" s="38" t="n">
        <f aca="false">SUMIFS(Report!$U:$U,Report!$T:$T,"MERCADORIAS P/REVENDA",Report!$AA:$AA,"SIM",Report!$C:$C,A805)</f>
        <v>0</v>
      </c>
      <c r="D805" s="39"/>
      <c r="E805" s="39"/>
      <c r="F805" s="38" t="n">
        <f aca="false">B805+C805</f>
        <v>0</v>
      </c>
    </row>
    <row r="806" customFormat="false" ht="12.75" hidden="false" customHeight="true" outlineLevel="0" collapsed="false">
      <c r="A806" s="37" t="n">
        <v>46726</v>
      </c>
      <c r="B806" s="38" t="n">
        <f aca="false">SUMIFS(Report!$U:$U,Report!$T:$T,"&lt;&gt;"&amp;"MERCADORIAS P/REVENDA",Report!$AA:$AA,"SIM",Report!$C:$C,A806)</f>
        <v>0</v>
      </c>
      <c r="C806" s="38" t="n">
        <f aca="false">SUMIFS(Report!$U:$U,Report!$T:$T,"MERCADORIAS P/REVENDA",Report!$AA:$AA,"SIM",Report!$C:$C,A806)</f>
        <v>0</v>
      </c>
      <c r="D806" s="39"/>
      <c r="E806" s="39"/>
      <c r="F806" s="38" t="n">
        <f aca="false">B806+C806</f>
        <v>0</v>
      </c>
    </row>
    <row r="807" customFormat="false" ht="12.75" hidden="false" customHeight="true" outlineLevel="0" collapsed="false">
      <c r="A807" s="37" t="n">
        <v>46727</v>
      </c>
      <c r="B807" s="38" t="n">
        <f aca="false">SUMIFS(Report!$U:$U,Report!$T:$T,"&lt;&gt;"&amp;"MERCADORIAS P/REVENDA",Report!$AA:$AA,"SIM",Report!$C:$C,A807)</f>
        <v>0</v>
      </c>
      <c r="C807" s="38" t="n">
        <f aca="false">SUMIFS(Report!$U:$U,Report!$T:$T,"MERCADORIAS P/REVENDA",Report!$AA:$AA,"SIM",Report!$C:$C,A807)</f>
        <v>0</v>
      </c>
      <c r="D807" s="39"/>
      <c r="E807" s="39"/>
      <c r="F807" s="38" t="n">
        <f aca="false">B807+C807</f>
        <v>0</v>
      </c>
    </row>
    <row r="808" customFormat="false" ht="12.75" hidden="false" customHeight="true" outlineLevel="0" collapsed="false">
      <c r="A808" s="40" t="str">
        <f aca="false">"Subtotal Semana "&amp;TEXT(A801,"dd/mm/yyyy")&amp;" a "&amp;TEXT(A807,"dd/mm/yyyy")</f>
        <v>Subtotal Semana 30/11/2027 a 06/12/2027</v>
      </c>
      <c r="B808" s="28" t="n">
        <f aca="false">SUM(B801:B807)</f>
        <v>0</v>
      </c>
      <c r="C808" s="28" t="n">
        <f aca="false">SUM(C801:C807)</f>
        <v>0</v>
      </c>
      <c r="D808" s="32"/>
      <c r="E808" s="32"/>
      <c r="F808" s="28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7" t="n">
        <v>46732</v>
      </c>
      <c r="B813" s="38" t="n">
        <f aca="false">SUMIFS(Report!$U:$U,Report!$T:$T,"&lt;&gt;"&amp;"MERCADORIAS P/REVENDA",Report!$AA:$AA,"SIM",Report!$C:$C,A813)</f>
        <v>0</v>
      </c>
      <c r="C813" s="38" t="n">
        <f aca="false">SUMIFS(Report!$U:$U,Report!$T:$T,"MERCADORIAS P/REVENDA",Report!$AA:$AA,"SIM",Report!$C:$C,A813)</f>
        <v>0</v>
      </c>
      <c r="D813" s="39"/>
      <c r="E813" s="39"/>
      <c r="F813" s="38" t="n">
        <f aca="false">B813+C813</f>
        <v>0</v>
      </c>
    </row>
    <row r="814" customFormat="false" ht="12.75" hidden="false" customHeight="true" outlineLevel="0" collapsed="false">
      <c r="A814" s="37" t="n">
        <v>46733</v>
      </c>
      <c r="B814" s="38" t="n">
        <f aca="false">SUMIFS(Report!$U:$U,Report!$T:$T,"&lt;&gt;"&amp;"MERCADORIAS P/REVENDA",Report!$AA:$AA,"SIM",Report!$C:$C,A814)</f>
        <v>0</v>
      </c>
      <c r="C814" s="38" t="n">
        <f aca="false">SUMIFS(Report!$U:$U,Report!$T:$T,"MERCADORIAS P/REVENDA",Report!$AA:$AA,"SIM",Report!$C:$C,A814)</f>
        <v>0</v>
      </c>
      <c r="D814" s="39"/>
      <c r="E814" s="39"/>
      <c r="F814" s="38" t="n">
        <f aca="false">B814+C814</f>
        <v>0</v>
      </c>
    </row>
    <row r="815" customFormat="false" ht="12.75" hidden="false" customHeight="true" outlineLevel="0" collapsed="false">
      <c r="A815" s="37" t="n">
        <v>46734</v>
      </c>
      <c r="B815" s="38" t="n">
        <f aca="false">SUMIFS(Report!$U:$U,Report!$T:$T,"&lt;&gt;"&amp;"MERCADORIAS P/REVENDA",Report!$AA:$AA,"SIM",Report!$C:$C,A815)</f>
        <v>0</v>
      </c>
      <c r="C815" s="38" t="n">
        <f aca="false">SUMIFS(Report!$U:$U,Report!$T:$T,"MERCADORIAS P/REVENDA",Report!$AA:$AA,"SIM",Report!$C:$C,A815)</f>
        <v>0</v>
      </c>
      <c r="D815" s="39"/>
      <c r="E815" s="39"/>
      <c r="F815" s="38" t="n">
        <f aca="false">B815+C815</f>
        <v>0</v>
      </c>
    </row>
    <row r="816" customFormat="false" ht="12.75" hidden="false" customHeight="true" outlineLevel="0" collapsed="false">
      <c r="A816" s="40" t="str">
        <f aca="false">"Subtotal Semana "&amp;TEXT(A809,"dd/mm/yyyy")&amp;" a "&amp;TEXT(A815,"dd/mm/yyyy")</f>
        <v>Subtotal Semana 07/12/2027 a 13/12/2027</v>
      </c>
      <c r="B816" s="28" t="n">
        <f aca="false">SUM(B809:B815)</f>
        <v>0</v>
      </c>
      <c r="C816" s="28" t="n">
        <f aca="false">SUM(C809:C815)</f>
        <v>0</v>
      </c>
      <c r="D816" s="32"/>
      <c r="E816" s="32"/>
      <c r="F816" s="28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7" t="n">
        <v>46739</v>
      </c>
      <c r="B821" s="38" t="n">
        <f aca="false">SUMIFS(Report!$U:$U,Report!$T:$T,"&lt;&gt;"&amp;"MERCADORIAS P/REVENDA",Report!$AA:$AA,"SIM",Report!$C:$C,A821)</f>
        <v>0</v>
      </c>
      <c r="C821" s="38" t="n">
        <f aca="false">SUMIFS(Report!$U:$U,Report!$T:$T,"MERCADORIAS P/REVENDA",Report!$AA:$AA,"SIM",Report!$C:$C,A821)</f>
        <v>0</v>
      </c>
      <c r="D821" s="39"/>
      <c r="E821" s="39"/>
      <c r="F821" s="38" t="n">
        <f aca="false">B821+C821</f>
        <v>0</v>
      </c>
    </row>
    <row r="822" customFormat="false" ht="12.75" hidden="false" customHeight="true" outlineLevel="0" collapsed="false">
      <c r="A822" s="37" t="n">
        <v>46740</v>
      </c>
      <c r="B822" s="38" t="n">
        <f aca="false">SUMIFS(Report!$U:$U,Report!$T:$T,"&lt;&gt;"&amp;"MERCADORIAS P/REVENDA",Report!$AA:$AA,"SIM",Report!$C:$C,A822)</f>
        <v>0</v>
      </c>
      <c r="C822" s="38" t="n">
        <f aca="false">SUMIFS(Report!$U:$U,Report!$T:$T,"MERCADORIAS P/REVENDA",Report!$AA:$AA,"SIM",Report!$C:$C,A822)</f>
        <v>0</v>
      </c>
      <c r="D822" s="39"/>
      <c r="E822" s="39"/>
      <c r="F822" s="38" t="n">
        <f aca="false">B822+C822</f>
        <v>0</v>
      </c>
    </row>
    <row r="823" customFormat="false" ht="12.75" hidden="false" customHeight="true" outlineLevel="0" collapsed="false">
      <c r="A823" s="37" t="n">
        <v>46741</v>
      </c>
      <c r="B823" s="38" t="n">
        <f aca="false">SUMIFS(Report!$U:$U,Report!$T:$T,"&lt;&gt;"&amp;"MERCADORIAS P/REVENDA",Report!$AA:$AA,"SIM",Report!$C:$C,A823)</f>
        <v>0</v>
      </c>
      <c r="C823" s="38" t="n">
        <f aca="false">SUMIFS(Report!$U:$U,Report!$T:$T,"MERCADORIAS P/REVENDA",Report!$AA:$AA,"SIM",Report!$C:$C,A823)</f>
        <v>0</v>
      </c>
      <c r="D823" s="39"/>
      <c r="E823" s="39"/>
      <c r="F823" s="38" t="n">
        <f aca="false">B823+C823</f>
        <v>0</v>
      </c>
    </row>
    <row r="824" customFormat="false" ht="12.75" hidden="false" customHeight="true" outlineLevel="0" collapsed="false">
      <c r="A824" s="40" t="str">
        <f aca="false">"Subtotal Semana "&amp;TEXT(A817,"dd/mm/yyyy")&amp;" a "&amp;TEXT(A823,"dd/mm/yyyy")</f>
        <v>Subtotal Semana 14/12/2027 a 20/12/2027</v>
      </c>
      <c r="B824" s="28" t="n">
        <f aca="false">SUM(B817:B823)</f>
        <v>0</v>
      </c>
      <c r="C824" s="28" t="n">
        <f aca="false">SUM(C817:C823)</f>
        <v>0</v>
      </c>
      <c r="D824" s="32"/>
      <c r="E824" s="32"/>
      <c r="F824" s="28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7" t="n">
        <v>46746</v>
      </c>
      <c r="B829" s="38" t="n">
        <f aca="false">SUMIFS(Report!$U:$U,Report!$T:$T,"&lt;&gt;"&amp;"MERCADORIAS P/REVENDA",Report!$AA:$AA,"SIM",Report!$C:$C,A829)</f>
        <v>0</v>
      </c>
      <c r="C829" s="38" t="n">
        <f aca="false">SUMIFS(Report!$U:$U,Report!$T:$T,"MERCADORIAS P/REVENDA",Report!$AA:$AA,"SIM",Report!$C:$C,A829)</f>
        <v>0</v>
      </c>
      <c r="D829" s="39"/>
      <c r="E829" s="39"/>
      <c r="F829" s="38" t="n">
        <f aca="false">B829+C829</f>
        <v>0</v>
      </c>
    </row>
    <row r="830" customFormat="false" ht="12.75" hidden="false" customHeight="true" outlineLevel="0" collapsed="false">
      <c r="A830" s="37" t="n">
        <v>46747</v>
      </c>
      <c r="B830" s="38" t="n">
        <f aca="false">SUMIFS(Report!$U:$U,Report!$T:$T,"&lt;&gt;"&amp;"MERCADORIAS P/REVENDA",Report!$AA:$AA,"SIM",Report!$C:$C,A830)</f>
        <v>0</v>
      </c>
      <c r="C830" s="38" t="n">
        <f aca="false">SUMIFS(Report!$U:$U,Report!$T:$T,"MERCADORIAS P/REVENDA",Report!$AA:$AA,"SIM",Report!$C:$C,A830)</f>
        <v>0</v>
      </c>
      <c r="D830" s="39"/>
      <c r="E830" s="39"/>
      <c r="F830" s="38" t="n">
        <f aca="false">B830+C830</f>
        <v>0</v>
      </c>
    </row>
    <row r="831" customFormat="false" ht="12.75" hidden="false" customHeight="true" outlineLevel="0" collapsed="false">
      <c r="A831" s="37" t="n">
        <v>46748</v>
      </c>
      <c r="B831" s="38" t="n">
        <f aca="false">SUMIFS(Report!$U:$U,Report!$T:$T,"&lt;&gt;"&amp;"MERCADORIAS P/REVENDA",Report!$AA:$AA,"SIM",Report!$C:$C,A831)</f>
        <v>0</v>
      </c>
      <c r="C831" s="38" t="n">
        <f aca="false">SUMIFS(Report!$U:$U,Report!$T:$T,"MERCADORIAS P/REVENDA",Report!$AA:$AA,"SIM",Report!$C:$C,A831)</f>
        <v>0</v>
      </c>
      <c r="D831" s="39"/>
      <c r="E831" s="39"/>
      <c r="F831" s="38" t="n">
        <f aca="false">B831+C831</f>
        <v>0</v>
      </c>
    </row>
    <row r="832" customFormat="false" ht="12.75" hidden="false" customHeight="true" outlineLevel="0" collapsed="false">
      <c r="A832" s="40" t="str">
        <f aca="false">"Subtotal Semana "&amp;TEXT(A825,"dd/mm/yyyy")&amp;" a "&amp;TEXT(A831,"dd/mm/yyyy")</f>
        <v>Subtotal Semana 21/12/2027 a 27/12/2027</v>
      </c>
      <c r="B832" s="28" t="n">
        <f aca="false">SUM(B825:B831)</f>
        <v>0</v>
      </c>
      <c r="C832" s="28" t="n">
        <f aca="false">SUM(C825:C831)</f>
        <v>0</v>
      </c>
      <c r="D832" s="32"/>
      <c r="E832" s="32"/>
      <c r="F832" s="28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40" t="str">
        <f aca="false">"Subtotal Semana "&amp;TEXT(A833,"dd/mm/yyyy")&amp;" a "&amp;TEXT(A836,"dd/mm/yyyy")</f>
        <v>Subtotal Semana 28/12/2027 a 31/12/2027</v>
      </c>
      <c r="B837" s="28" t="n">
        <f aca="false">SUM(B833:B836)</f>
        <v>0</v>
      </c>
      <c r="C837" s="28" t="n">
        <f aca="false">SUM(C833:C836)</f>
        <v>0</v>
      </c>
      <c r="D837" s="32"/>
      <c r="E837" s="32"/>
      <c r="F837" s="28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1" t="s">
        <v>1830</v>
      </c>
      <c r="B1" s="41"/>
      <c r="C1" s="41"/>
      <c r="D1" s="41"/>
    </row>
    <row r="2" customFormat="false" ht="12.75" hidden="false" customHeight="true" outlineLevel="0" collapsed="false">
      <c r="A2" s="42" t="s">
        <v>1831</v>
      </c>
      <c r="B2" s="42"/>
      <c r="C2" s="42"/>
      <c r="D2" s="42"/>
    </row>
    <row r="4" customFormat="false" ht="24.75" hidden="false" customHeight="true" outlineLevel="0" collapsed="false">
      <c r="A4" s="43" t="s">
        <v>1777</v>
      </c>
      <c r="B4" s="43" t="s">
        <v>1832</v>
      </c>
      <c r="C4" s="43" t="s">
        <v>1833</v>
      </c>
    </row>
    <row r="5" customFormat="false" ht="12.75" hidden="false" customHeight="true" outlineLevel="0" collapsed="false">
      <c r="A5" s="44" t="s">
        <v>1781</v>
      </c>
      <c r="B5" s="44" t="n">
        <v>2026</v>
      </c>
      <c r="C5" s="45" t="n">
        <v>306569.53</v>
      </c>
    </row>
    <row r="6" customFormat="false" ht="12.75" hidden="false" customHeight="true" outlineLevel="0" collapsed="false">
      <c r="A6" s="44" t="s">
        <v>1782</v>
      </c>
      <c r="B6" s="44" t="n">
        <v>2026</v>
      </c>
      <c r="C6" s="45" t="n">
        <v>298653.71</v>
      </c>
    </row>
    <row r="7" customFormat="false" ht="12.75" hidden="false" customHeight="true" outlineLevel="0" collapsed="false">
      <c r="A7" s="44" t="s">
        <v>1783</v>
      </c>
      <c r="B7" s="44" t="n">
        <v>2026</v>
      </c>
      <c r="C7" s="45" t="n">
        <v>344581.2</v>
      </c>
    </row>
    <row r="8" customFormat="false" ht="12.75" hidden="false" customHeight="true" outlineLevel="0" collapsed="false">
      <c r="A8" s="44" t="s">
        <v>1784</v>
      </c>
      <c r="B8" s="44" t="n">
        <v>2026</v>
      </c>
      <c r="C8" s="45" t="n">
        <v>333926.29</v>
      </c>
    </row>
    <row r="9" customFormat="false" ht="12.75" hidden="false" customHeight="true" outlineLevel="0" collapsed="false">
      <c r="A9" s="44" t="s">
        <v>1785</v>
      </c>
      <c r="B9" s="44" t="n">
        <v>2026</v>
      </c>
      <c r="C9" s="45" t="n">
        <v>363676.33</v>
      </c>
    </row>
    <row r="10" customFormat="false" ht="12.75" hidden="false" customHeight="true" outlineLevel="0" collapsed="false">
      <c r="A10" s="44" t="s">
        <v>1786</v>
      </c>
      <c r="B10" s="44" t="n">
        <v>2026</v>
      </c>
      <c r="C10" s="45" t="n">
        <v>352563.43</v>
      </c>
    </row>
    <row r="11" customFormat="false" ht="12.75" hidden="false" customHeight="true" outlineLevel="0" collapsed="false">
      <c r="A11" s="44" t="s">
        <v>1787</v>
      </c>
      <c r="B11" s="44" t="n">
        <v>2026</v>
      </c>
      <c r="C11" s="45" t="n">
        <v>390948.09</v>
      </c>
    </row>
    <row r="12" customFormat="false" ht="13.5" hidden="false" customHeight="true" outlineLevel="0" collapsed="false">
      <c r="A12" s="44" t="s">
        <v>1788</v>
      </c>
      <c r="B12" s="44" t="n">
        <v>2026</v>
      </c>
      <c r="C12" s="46" t="n">
        <v>394519.76</v>
      </c>
    </row>
    <row r="13" customFormat="false" ht="13.5" hidden="false" customHeight="true" outlineLevel="0" collapsed="false">
      <c r="A13" s="44" t="s">
        <v>1789</v>
      </c>
      <c r="B13" s="44" t="n">
        <v>2026</v>
      </c>
      <c r="C13" s="46" t="n">
        <v>176362.99</v>
      </c>
    </row>
    <row r="14" customFormat="false" ht="13.5" hidden="false" customHeight="true" outlineLevel="0" collapsed="false">
      <c r="A14" s="44" t="s">
        <v>1790</v>
      </c>
      <c r="B14" s="44" t="n">
        <v>2026</v>
      </c>
      <c r="C14" s="46" t="n">
        <v>0</v>
      </c>
    </row>
    <row r="15" customFormat="false" ht="13.5" hidden="false" customHeight="true" outlineLevel="0" collapsed="false">
      <c r="A15" s="44" t="s">
        <v>1791</v>
      </c>
      <c r="B15" s="44" t="n">
        <v>2026</v>
      </c>
      <c r="C15" s="46" t="n">
        <v>0</v>
      </c>
    </row>
    <row r="16" customFormat="false" ht="13.5" hidden="false" customHeight="true" outlineLevel="0" collapsed="false">
      <c r="A16" s="44" t="s">
        <v>1792</v>
      </c>
      <c r="B16" s="44" t="n">
        <v>2026</v>
      </c>
      <c r="C16" s="46" t="n">
        <v>0</v>
      </c>
    </row>
    <row r="18" customFormat="false" ht="13.5" hidden="false" customHeight="true" outlineLevel="0" collapsed="false">
      <c r="A18" s="47" t="s">
        <v>1834</v>
      </c>
      <c r="B18" s="47"/>
      <c r="C18" s="48" t="n">
        <v>46280.3275462963</v>
      </c>
    </row>
    <row r="19" customFormat="false" ht="12.75" hidden="false" customHeight="true" outlineLevel="0" collapsed="false">
      <c r="A19" s="1" t="s">
        <v>1835</v>
      </c>
      <c r="C19" s="49" t="n">
        <f aca="false">IF(ISNUMBER(INDEX($C$5:$C$16,MONTH($C$18))),(INDEX($C$5:$C$16,MONTH($C$18))/DAY($C$18))*DAY(EOMONTH($C$18,0)),"")</f>
        <v>352725.98</v>
      </c>
    </row>
    <row r="20" customFormat="false" ht="12.75" hidden="false" customHeight="true" outlineLevel="0" collapsed="false">
      <c r="A20" s="50"/>
      <c r="B20" s="50"/>
      <c r="C20" s="50"/>
      <c r="D20" s="50"/>
      <c r="E20" s="50"/>
      <c r="F20" s="50"/>
      <c r="G20" s="50"/>
      <c r="H20" s="50"/>
    </row>
    <row r="21" customFormat="false" ht="12.75" hidden="false" customHeight="true" outlineLevel="0" collapsed="false">
      <c r="A21" s="51" t="s">
        <v>1836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2" t="s">
        <v>1837</v>
      </c>
    </row>
    <row r="3" customFormat="false" ht="12.75" hidden="false" customHeight="true" outlineLevel="0" collapsed="false">
      <c r="A3" s="25" t="s">
        <v>1838</v>
      </c>
      <c r="E3" s="53" t="n">
        <v>0.7</v>
      </c>
      <c r="F3" s="54" t="s">
        <v>1839</v>
      </c>
      <c r="G3" s="54" t="s">
        <v>1840</v>
      </c>
      <c r="H3" s="54" t="s">
        <v>1841</v>
      </c>
      <c r="I3" s="54" t="s">
        <v>1842</v>
      </c>
      <c r="J3" s="54" t="s">
        <v>1843</v>
      </c>
      <c r="K3" s="54" t="s">
        <v>1844</v>
      </c>
      <c r="L3" s="54" t="s">
        <v>1845</v>
      </c>
      <c r="M3" s="54" t="s">
        <v>1846</v>
      </c>
      <c r="N3" s="1" t="s">
        <v>1847</v>
      </c>
    </row>
    <row r="4" customFormat="false" ht="12.75" hidden="false" customHeight="true" outlineLevel="0" collapsed="false">
      <c r="F4" s="55"/>
      <c r="G4" s="55" t="str">
        <f aca="false">IF(AND(ISNUMBER(D4),ISNUMBER(B4),B4&lt;&gt;0),(D4/B4)*30,"")</f>
        <v/>
      </c>
      <c r="H4" s="56" t="str">
        <f aca="false">IF(F4="","",IF(OR(F4&lt;0.9,F4&gt;1.1),"ALERTA","OK"))</f>
        <v/>
      </c>
      <c r="I4" s="57" t="str">
        <f aca="false">IF(C4="","",IF(AND(F4&lt;&gt;"",F4&lt;1),C4*F4,C4))</f>
        <v/>
      </c>
      <c r="J4" s="57"/>
      <c r="K4" s="16"/>
      <c r="L4" s="16"/>
      <c r="M4" s="16"/>
    </row>
    <row r="5" customFormat="false" ht="12.75" hidden="false" customHeight="true" outlineLevel="0" collapsed="false">
      <c r="F5" s="58"/>
      <c r="G5" s="58" t="str">
        <f aca="false">IF(AND(ISNUMBER(D5),ISNUMBER(B5),B5&lt;&gt;0),(D5/B5)*30,"")</f>
        <v/>
      </c>
      <c r="H5" s="59" t="str">
        <f aca="false">IF(F5="","",IF(OR(F5&lt;0.9,F5&gt;1.1),"ALERTA","OK"))</f>
        <v/>
      </c>
      <c r="I5" s="60" t="str">
        <f aca="false">IF(C5="","",IF(AND(F5&lt;&gt;"",F5&lt;1),C5*F5,C5))</f>
        <v/>
      </c>
      <c r="J5" s="60"/>
      <c r="K5" s="16"/>
      <c r="L5" s="16"/>
      <c r="M5" s="16"/>
    </row>
    <row r="6" customFormat="false" ht="12.75" hidden="false" customHeight="true" outlineLevel="0" collapsed="false">
      <c r="A6" s="61" t="s">
        <v>1777</v>
      </c>
      <c r="B6" s="30" t="s">
        <v>1848</v>
      </c>
      <c r="C6" s="30" t="s">
        <v>1849</v>
      </c>
      <c r="D6" s="30" t="s">
        <v>1850</v>
      </c>
      <c r="E6" s="30" t="s">
        <v>1851</v>
      </c>
      <c r="F6" s="62" t="str">
        <f aca="false">IF(AND(ISNUMBER(B5),ISNUMBER(B4),B4&lt;&gt;0),B5/B4,"")</f>
        <v/>
      </c>
      <c r="G6" s="55" t="str">
        <f aca="false">IF(AND(ISNUMBER(D6),ISNUMBER(B6),B6&lt;&gt;0),(D6/B6)*30,"")</f>
        <v/>
      </c>
      <c r="H6" s="56" t="str">
        <f aca="false">IF(F6="","",IF(OR(F6&lt;0.9,F6&gt;1.1),"ALERTA","OK"))</f>
        <v/>
      </c>
      <c r="I6" s="57" t="str">
        <f aca="false">IF(C6="","",IF(AND(F6&lt;&gt;"",F6&lt;1),C6*F6,C6))</f>
        <v>Compra Sugerida (base: venda mes anterior)</v>
      </c>
      <c r="J6" s="57"/>
      <c r="K6" s="16"/>
      <c r="L6" s="16"/>
      <c r="M6" s="16"/>
    </row>
    <row r="7" customFormat="false" ht="12.75" hidden="false" customHeight="true" outlineLevel="0" collapsed="false">
      <c r="A7" s="25" t="s">
        <v>1781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8" t="str">
        <f aca="false">IF(AND(ISNUMBER(B6),ISNUMBER(B5),B5&lt;&gt;0),B6/B5,"")</f>
        <v/>
      </c>
      <c r="G7" s="58" t="n">
        <f aca="false">IF(AND(ISNUMBER(D7),ISNUMBER(B7),B7&lt;&gt;0),(D7/B7)*30,"")</f>
        <v>0</v>
      </c>
      <c r="H7" s="59" t="str">
        <f aca="false">IF(F7="","",IF(OR(F7&lt;0.9,F7&gt;1.1),"ALERTA","OK"))</f>
        <v/>
      </c>
      <c r="I7" s="60" t="str">
        <f aca="false">IF(C7="","",IF(AND(F7&lt;&gt;"",F7&lt;1),C7*F7,C7))</f>
        <v/>
      </c>
      <c r="J7" s="60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5" t="s">
        <v>1782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5" t="str">
        <f aca="false">IF(AND(ISNUMBER(B7),ISNUMBER(B6),B6&lt;&gt;0),B7/B6,"")</f>
        <v/>
      </c>
      <c r="G8" s="55" t="n">
        <f aca="false">IF(AND(ISNUMBER(D8),ISNUMBER(B8),B8&lt;&gt;0),(D8/B8)*30,"")</f>
        <v>0</v>
      </c>
      <c r="H8" s="56" t="str">
        <f aca="false">IF(F8="","",IF(OR(F8&lt;0.9,F8&gt;1.1),"ALERTA","OK"))</f>
        <v/>
      </c>
      <c r="I8" s="57" t="n">
        <f aca="false">IF(C8="","",IF(AND(F8&lt;&gt;"",F8&lt;1),C8*F8,C8))</f>
        <v>214598.671</v>
      </c>
      <c r="J8" s="57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5" t="s">
        <v>1783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8" t="n">
        <f aca="false">IF(AND(ISNUMBER(B8),ISNUMBER(B7),B7&lt;&gt;0),B8/B7,"")</f>
        <v>0.974179364792059</v>
      </c>
      <c r="G9" s="58" t="n">
        <f aca="false">IF(AND(ISNUMBER(D9),ISNUMBER(B9),B9&lt;&gt;0),(D9/B9)*30,"")</f>
        <v>0</v>
      </c>
      <c r="H9" s="59" t="str">
        <f aca="false">IF(F9="","",IF(OR(F9&lt;0.9,F9&gt;1.1),"ALERTA","OK"))</f>
        <v>OK</v>
      </c>
      <c r="I9" s="60" t="n">
        <f aca="false">IF(C9="","",IF(AND(F9&lt;&gt;"",F9&lt;1),C9*F9,C9))</f>
        <v>203659.597050414</v>
      </c>
      <c r="J9" s="60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5" t="s">
        <v>1784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5" t="n">
        <f aca="false">IF(AND(ISNUMBER(B9),ISNUMBER(B8),B8&lt;&gt;0),B9/B8,"")</f>
        <v>1.15378174943817</v>
      </c>
      <c r="G10" s="55" t="n">
        <f aca="false">IF(AND(ISNUMBER(D10),ISNUMBER(B10),B10&lt;&gt;0),(D10/B10)*30,"")</f>
        <v>0</v>
      </c>
      <c r="H10" s="56" t="str">
        <f aca="false">IF(F10="","",IF(OR(F10&lt;0.9,F10&gt;1.1),"ALERTA","OK"))</f>
        <v>ALERTA</v>
      </c>
      <c r="I10" s="57" t="n">
        <f aca="false">IF(C10="","",IF(AND(F10&lt;&gt;"",F10&lt;1),C10*F10,C10))</f>
        <v>241206.84</v>
      </c>
      <c r="J10" s="57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5" t="s">
        <v>1785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8" t="n">
        <f aca="false">IF(AND(ISNUMBER(B10),ISNUMBER(B9),B9&lt;&gt;0),B10/B9,"")</f>
        <v>0.969078667089209</v>
      </c>
      <c r="G11" s="58" t="n">
        <f aca="false">IF(AND(ISNUMBER(D11),ISNUMBER(B11),B11&lt;&gt;0),(D11/B11)*30,"")</f>
        <v>0</v>
      </c>
      <c r="H11" s="59" t="str">
        <f aca="false">IF(F11="","",IF(OR(F11&lt;0.9,F11&gt;1.1),"ALERTA","OK"))</f>
        <v>OK</v>
      </c>
      <c r="I11" s="60" t="n">
        <f aca="false">IF(C11="","",IF(AND(F11&lt;&gt;"",F11&lt;1),C11*F11,C11))</f>
        <v>226520.590813471</v>
      </c>
      <c r="J11" s="60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5" t="s">
        <v>1786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5" t="n">
        <f aca="false">IF(AND(ISNUMBER(B11),ISNUMBER(B10),B10&lt;&gt;0),B11/B10,"")</f>
        <v>1.0890916375587</v>
      </c>
      <c r="G12" s="55" t="n">
        <f aca="false">IF(AND(ISNUMBER(D12),ISNUMBER(B12),B12&lt;&gt;0),(D12/B12)*30,"")</f>
        <v>23.7279583988617</v>
      </c>
      <c r="H12" s="56" t="str">
        <f aca="false">IF(F12="","",IF(OR(F12&lt;0.9,F12&gt;1.1),"ALERTA","OK"))</f>
        <v>OK</v>
      </c>
      <c r="I12" s="57" t="n">
        <f aca="false">IF(C12="","",IF(AND(F12&lt;&gt;"",F12&lt;1),C12*F12,C12))</f>
        <v>254573.431</v>
      </c>
      <c r="J12" s="57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5" t="s">
        <v>1787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8" t="n">
        <f aca="false">IF(AND(ISNUMBER(B12),ISNUMBER(B11),B11&lt;&gt;0),B12/B11,"")</f>
        <v>0.969442883456287</v>
      </c>
      <c r="G13" s="58" t="n">
        <f aca="false">IF(AND(ISNUMBER(D13),ISNUMBER(B13),B13&lt;&gt;0),(D13/B13)*30,"")</f>
        <v>23.1398339866554</v>
      </c>
      <c r="H13" s="59" t="str">
        <f aca="false">IF(F13="","",IF(OR(F13&lt;0.9,F13&gt;1.1),"ALERTA","OK"))</f>
        <v>OK</v>
      </c>
      <c r="I13" s="60" t="n">
        <f aca="false">IF(C13="","",IF(AND(F13&lt;&gt;"",F13&lt;1),C13*F13,C13))</f>
        <v>239253.075726307</v>
      </c>
      <c r="J13" s="60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150020.57</v>
      </c>
      <c r="M13" s="16" t="n">
        <f aca="false">IFERROR(B13-D13-L13,"")</f>
        <v>-60621.61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5" t="s">
        <v>1788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f aca="false">IFERROR(INDEX('Resumo Mensal'!$C$2:$C$25,MATCH($A14,'Resumo Mensal'!$A$2:$A$25,0)),0)</f>
        <v>283912.43</v>
      </c>
      <c r="E14" s="16" t="n">
        <f aca="false">IF(AND(ISNUMBER(C14),D14&gt;0),D14-C14,"")</f>
        <v>10248.767</v>
      </c>
      <c r="F14" s="55" t="n">
        <f aca="false">IF(AND(ISNUMBER(B13),ISNUMBER(B12),B12&lt;&gt;0),B13/B12,"")</f>
        <v>1.10887306150839</v>
      </c>
      <c r="G14" s="55" t="n">
        <f aca="false">IF(AND(ISNUMBER(D14),ISNUMBER(B14),B14&lt;&gt;0),(D14/B14)*30,"")</f>
        <v>21.5892174830483</v>
      </c>
      <c r="H14" s="56" t="str">
        <f aca="false">IF(F14="","",IF(OR(F14&lt;0.9,F14&gt;1.1),"ALERTA","OK"))</f>
        <v>ALERTA</v>
      </c>
      <c r="I14" s="57" t="n">
        <f aca="false">IF(C14="","",IF(AND(F14&lt;&gt;"",F14&lt;1),C14*F14,C14))</f>
        <v>273663.663</v>
      </c>
      <c r="J14" s="57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87670.3</v>
      </c>
      <c r="M14" s="16" t="n">
        <f aca="false">IFERROR(B14-D14-L14,"")</f>
        <v>22937.03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5" t="s">
        <v>1789</v>
      </c>
      <c r="B15" s="16" t="n">
        <f aca="false">IFERROR(INDEX('Venda Anual (Base)'!$C$5:$C$16,MATCH($A15,'Venda Anual (Base)'!$A$5:$A$16,0)),"")</f>
        <v>176362.99</v>
      </c>
      <c r="C15" s="16" t="n">
        <f aca="false">(B14*$E$3)</f>
        <v>276163.832</v>
      </c>
      <c r="D15" s="16" t="n">
        <f aca="false">IFERROR(INDEX('Resumo Mensal'!$C$2:$C$25,MATCH($A15,'Resumo Mensal'!$A$2:$A$25,0)),0)</f>
        <v>246656.56</v>
      </c>
      <c r="E15" s="16" t="n">
        <f aca="false">IF(AND(ISNUMBER(C15),D15&gt;0),D15-C15,"")</f>
        <v>-29507.272</v>
      </c>
      <c r="F15" s="58" t="n">
        <f aca="false">IF(AND(ISNUMBER(B14),ISNUMBER(B13),B13&lt;&gt;0),B14/B13,"")</f>
        <v>1.00913591878656</v>
      </c>
      <c r="G15" s="58" t="n">
        <f aca="false">IF(AND(ISNUMBER(D15),ISNUMBER(B15),B15&lt;&gt;0),(D15/B15)*30,"")</f>
        <v>41.9571974823062</v>
      </c>
      <c r="H15" s="59" t="str">
        <f aca="false">IF(F15="","",IF(OR(F15&lt;0.9,F15&gt;1.1),"ALERTA","OK"))</f>
        <v>OK</v>
      </c>
      <c r="I15" s="60" t="n">
        <f aca="false">IF(C15="","",IF(AND(F15&lt;&gt;"",F15&lt;1),C15*F15,C15))</f>
        <v>276163.832</v>
      </c>
      <c r="J15" s="60" t="n">
        <f aca="false">SUMIFS('Notas Fiscais (Rel 19)'!$K:$K,'Notas Fiscais (Rel 19)'!$L:$L,"MERCADORIA",'Notas Fiscais (Rel 19)'!$E:$E,"&gt;="&amp;DATE(2026,9,1),'Notas Fiscais (Rel 19)'!$E:$E,"&lt;="&amp;DATE(2026,9,30))</f>
        <v>110075.82</v>
      </c>
      <c r="K15" s="16" t="n">
        <f aca="false">IF($A15=INDEX('Venda Anual (Base)'!$A$5:$A$16,MONTH('Venda Anual (Base)'!$C$18)),IFERROR(B15/DAY('Venda Anual (Base)'!$C$18)*DAY(EOMONTH('Venda Anual (Base)'!$C$18,0)),""),"")</f>
        <v>352725.98</v>
      </c>
      <c r="L15" s="16" t="n">
        <f aca="false">('Resumo Grupos'!J13)</f>
        <v>67121.18</v>
      </c>
      <c r="M15" s="16" t="n">
        <f aca="false">IFERROR(B15-D15-L15,"")</f>
        <v>-137414.75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356.49</v>
      </c>
    </row>
    <row r="16" customFormat="false" ht="12.75" hidden="false" customHeight="true" outlineLevel="0" collapsed="false">
      <c r="A16" s="25" t="s">
        <v>1790</v>
      </c>
      <c r="B16" s="16" t="n">
        <f aca="false">IFERROR(INDEX('Venda Anual (Base)'!$C$5:$C$16,MATCH($A16,'Venda Anual (Base)'!$A$5:$A$16,0)),"")</f>
        <v>0</v>
      </c>
      <c r="C16" s="16" t="n">
        <f aca="false">(B15*$E$3)</f>
        <v>123454.093</v>
      </c>
      <c r="D16" s="16" t="n">
        <f aca="false">IFERROR(INDEX('Resumo Mensal'!$C$2:$C$25,MATCH($A16,'Resumo Mensal'!$A$2:$A$25,0)),0)</f>
        <v>15364.34</v>
      </c>
      <c r="E16" s="16" t="n">
        <f aca="false">IF(AND(ISNUMBER(C16),D16&gt;0),D16-C16,"")</f>
        <v>-108089.753</v>
      </c>
      <c r="F16" s="63" t="n">
        <f aca="false">IF(AND(ISNUMBER(B15),ISNUMBER(B14),B14&lt;&gt;0),B15/B14,"")</f>
        <v>0.447032082752965</v>
      </c>
      <c r="G16" s="63" t="str">
        <f aca="false">IF(AND(ISNUMBER(D16),ISNUMBER(B16),B16&lt;&gt;0),(D16/B16)*30,"")</f>
        <v/>
      </c>
      <c r="H16" s="64" t="str">
        <f aca="false">IF(F16="","",IF(OR(F16&lt;0.9,F16&gt;1.1),"ALERTA","OK"))</f>
        <v>ALERTA</v>
      </c>
      <c r="I16" s="65" t="n">
        <f aca="false">IF(C16="","",IF(AND(F16&lt;&gt;"",F16&lt;1),C16*F16,C16))</f>
        <v>55187.9403181683</v>
      </c>
      <c r="J16" s="66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26804.7</v>
      </c>
      <c r="M16" s="16" t="n">
        <f aca="false">IFERROR(B16-D16-L16,"")</f>
        <v>-42169.04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5" t="s">
        <v>1791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4006.51</v>
      </c>
      <c r="E17" s="16" t="n">
        <f aca="false">IF(AND(ISNUMBER(C17),D17&gt;0),D17-C17,"")</f>
        <v>4006.51</v>
      </c>
      <c r="F17" s="67" t="n">
        <f aca="false">IF(AND(ISNUMBER(B16),ISNUMBER(B15),B15&lt;&gt;0),B16/B15,"")</f>
        <v>0</v>
      </c>
      <c r="G17" s="67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12462.94</v>
      </c>
      <c r="M17" s="16" t="n">
        <f aca="false">IFERROR(B17-D17-L17,"")</f>
        <v>-16469.45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5" t="s">
        <v>1792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1610.12</v>
      </c>
      <c r="E18" s="16" t="n">
        <f aca="false">IF(AND(ISNUMBER(C18),D18&gt;0),D18-C18,"")</f>
        <v>1610.12</v>
      </c>
      <c r="F18" s="67" t="str">
        <f aca="false">IF(AND(ISNUMBER(B17),ISNUMBER(B16),B16&lt;&gt;0),B17/B16,"")</f>
        <v/>
      </c>
      <c r="G18" s="67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12640.19</v>
      </c>
      <c r="M18" s="16" t="n">
        <f aca="false">IFERROR(B18-D18-L18,"")</f>
        <v>-14250.31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1" t="s">
        <v>1805</v>
      </c>
      <c r="B19" s="33" t="n">
        <f aca="false">SUM(B7:B18)</f>
        <v>2961801.33</v>
      </c>
      <c r="C19" s="33" t="n">
        <f aca="false">SUM(C7:C18)</f>
        <v>2073260.931</v>
      </c>
      <c r="D19" s="33" t="n">
        <f aca="false">SUM(D7:D18)</f>
        <v>1131952.77</v>
      </c>
      <c r="E19" s="33" t="n">
        <f aca="false">IF(COUNT(E7:E18)=0,"sem dados comparaveis ainda",SUM(E7:E18))</f>
        <v>-42696.65</v>
      </c>
      <c r="F19" s="68" t="n">
        <f aca="false">SUM(F7:F18)</f>
        <v>7.72061536538234</v>
      </c>
      <c r="G19" s="67"/>
      <c r="I19" s="16" t="n">
        <f aca="false">SUM(I7:I18)</f>
        <v>1984827.64090836</v>
      </c>
      <c r="J19" s="16" t="n">
        <f aca="false">SUM(J7:J18)</f>
        <v>1017791.59</v>
      </c>
      <c r="K19" s="16" t="n">
        <f aca="false">SUM(K7:K18)</f>
        <v>352725.98</v>
      </c>
      <c r="L19" s="16" t="n">
        <f aca="false">SUM(L7:L18)</f>
        <v>543420.67</v>
      </c>
      <c r="M19" s="16" t="n">
        <f aca="false">SUM(M7:M18)</f>
        <v>1286427.89</v>
      </c>
      <c r="N19" s="16" t="n">
        <f aca="false">SUM(N7:N18)</f>
        <v>2031.91</v>
      </c>
    </row>
    <row r="21" customFormat="false" ht="12.75" hidden="false" customHeight="true" outlineLevel="0" collapsed="false">
      <c r="A21" s="25" t="s">
        <v>1852</v>
      </c>
    </row>
    <row r="23" customFormat="false" ht="12.75" hidden="false" customHeight="true" outlineLevel="0" collapsed="false">
      <c r="A23" s="25" t="s">
        <v>1853</v>
      </c>
    </row>
    <row r="25" customFormat="false" ht="12.75" hidden="false" customHeight="true" outlineLevel="0" collapsed="false">
      <c r="B25" s="21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1854</v>
      </c>
      <c r="B1" s="1" t="s">
        <v>1855</v>
      </c>
      <c r="C1" s="1" t="s">
        <v>1856</v>
      </c>
      <c r="D1" s="1" t="s">
        <v>1857</v>
      </c>
      <c r="E1" s="1" t="s">
        <v>1858</v>
      </c>
      <c r="F1" s="1" t="s">
        <v>1859</v>
      </c>
      <c r="G1" s="1" t="s">
        <v>1860</v>
      </c>
      <c r="H1" s="1" t="s">
        <v>1861</v>
      </c>
      <c r="I1" s="1" t="s">
        <v>1862</v>
      </c>
      <c r="J1" s="1" t="s">
        <v>1863</v>
      </c>
      <c r="K1" s="1" t="s">
        <v>1864</v>
      </c>
      <c r="L1" s="1" t="s">
        <v>1865</v>
      </c>
      <c r="N1" s="1" t="s">
        <v>1827</v>
      </c>
      <c r="O1" s="1" t="s">
        <v>1866</v>
      </c>
    </row>
    <row r="2" customFormat="false" ht="15" hidden="false" customHeight="true" outlineLevel="0" collapsed="false">
      <c r="A2" s="1" t="n">
        <v>2</v>
      </c>
      <c r="B2" s="1" t="n">
        <v>14975</v>
      </c>
      <c r="C2" s="1" t="s">
        <v>36</v>
      </c>
      <c r="D2" s="1" t="s">
        <v>1867</v>
      </c>
      <c r="E2" s="15" t="n">
        <v>46174</v>
      </c>
      <c r="F2" s="15" t="n">
        <v>46174</v>
      </c>
      <c r="G2" s="1" t="s">
        <v>296</v>
      </c>
      <c r="H2" s="1" t="n">
        <v>1187978</v>
      </c>
      <c r="I2" s="1" t="n">
        <v>1</v>
      </c>
      <c r="J2" s="1" t="s">
        <v>1868</v>
      </c>
      <c r="K2" s="49" t="n">
        <v>374.01</v>
      </c>
      <c r="L2" s="1" t="s">
        <v>1869</v>
      </c>
      <c r="N2" s="15" t="n">
        <v>46174</v>
      </c>
      <c r="O2" s="49" t="n">
        <f aca="false">SUMIFS($K:$K,$L:$L,"MERCADORIA",$E:$E,N2)</f>
        <v>6182.02</v>
      </c>
      <c r="P2" s="1"/>
      <c r="Q2" s="1"/>
    </row>
    <row r="3" customFormat="false" ht="15" hidden="false" customHeight="true" outlineLevel="0" collapsed="false">
      <c r="A3" s="1" t="n">
        <v>2</v>
      </c>
      <c r="B3" s="1" t="n">
        <v>1624511</v>
      </c>
      <c r="C3" s="1" t="s">
        <v>1870</v>
      </c>
      <c r="D3" s="1" t="s">
        <v>1871</v>
      </c>
      <c r="E3" s="15" t="n">
        <v>46174</v>
      </c>
      <c r="F3" s="15" t="n">
        <v>46172</v>
      </c>
      <c r="G3" s="1" t="s">
        <v>416</v>
      </c>
      <c r="H3" s="1" t="n">
        <v>1187101</v>
      </c>
      <c r="I3" s="1" t="n">
        <v>1</v>
      </c>
      <c r="J3" s="1" t="s">
        <v>1868</v>
      </c>
      <c r="K3" s="49" t="n">
        <v>172</v>
      </c>
      <c r="L3" s="1" t="s">
        <v>1869</v>
      </c>
      <c r="N3" s="15" t="n">
        <v>46175</v>
      </c>
      <c r="O3" s="49" t="n">
        <f aca="false">SUMIFS($K:$K,$L:$L,"MERCADORIA",$E:$E,N3)</f>
        <v>5231.59</v>
      </c>
      <c r="P3" s="49"/>
      <c r="Q3" s="1"/>
    </row>
    <row r="4" customFormat="false" ht="15" hidden="false" customHeight="true" outlineLevel="0" collapsed="false">
      <c r="A4" s="1" t="n">
        <v>2</v>
      </c>
      <c r="B4" s="1" t="n">
        <v>14361</v>
      </c>
      <c r="C4" s="1" t="s">
        <v>36</v>
      </c>
      <c r="D4" s="1" t="s">
        <v>1872</v>
      </c>
      <c r="E4" s="15" t="n">
        <v>46174</v>
      </c>
      <c r="F4" s="15" t="n">
        <v>46172</v>
      </c>
      <c r="G4" s="1" t="s">
        <v>272</v>
      </c>
      <c r="H4" s="1" t="n">
        <v>1188021</v>
      </c>
      <c r="I4" s="1" t="n">
        <v>1</v>
      </c>
      <c r="J4" s="1" t="s">
        <v>1868</v>
      </c>
      <c r="K4" s="49" t="n">
        <v>3329</v>
      </c>
      <c r="L4" s="1" t="s">
        <v>1869</v>
      </c>
      <c r="N4" s="15" t="n">
        <v>46176</v>
      </c>
      <c r="O4" s="49" t="n">
        <f aca="false">SUMIFS($K:$K,$L:$L,"MERCADORIA",$E:$E,N4)</f>
        <v>4583.25</v>
      </c>
      <c r="P4" s="49"/>
      <c r="Q4" s="1"/>
    </row>
    <row r="5" customFormat="false" ht="15" hidden="false" customHeight="true" outlineLevel="0" collapsed="false">
      <c r="A5" s="1" t="n">
        <v>2</v>
      </c>
      <c r="B5" s="1" t="n">
        <v>3301</v>
      </c>
      <c r="C5" s="1" t="s">
        <v>36</v>
      </c>
      <c r="D5" s="1" t="s">
        <v>1873</v>
      </c>
      <c r="E5" s="15" t="n">
        <v>46174</v>
      </c>
      <c r="F5" s="15" t="n">
        <v>46172</v>
      </c>
      <c r="G5" s="1" t="s">
        <v>205</v>
      </c>
      <c r="H5" s="1" t="n">
        <v>1187124</v>
      </c>
      <c r="I5" s="1" t="n">
        <v>1</v>
      </c>
      <c r="J5" s="1" t="s">
        <v>1868</v>
      </c>
      <c r="K5" s="49" t="n">
        <v>449.5</v>
      </c>
      <c r="L5" s="1" t="s">
        <v>1869</v>
      </c>
      <c r="N5" s="15" t="n">
        <v>46177</v>
      </c>
      <c r="O5" s="49" t="n">
        <f aca="false">SUMIFS($K:$K,$L:$L,"MERCADORIA",$E:$E,N5)</f>
        <v>2550.8</v>
      </c>
      <c r="P5" s="49"/>
      <c r="Q5" s="1"/>
    </row>
    <row r="6" customFormat="false" ht="15" hidden="false" customHeight="true" outlineLevel="0" collapsed="false">
      <c r="A6" s="1" t="n">
        <v>2</v>
      </c>
      <c r="B6" s="1" t="n">
        <v>88296</v>
      </c>
      <c r="C6" s="1" t="s">
        <v>88</v>
      </c>
      <c r="D6" s="1" t="s">
        <v>1874</v>
      </c>
      <c r="E6" s="15" t="n">
        <v>46174</v>
      </c>
      <c r="F6" s="15" t="n">
        <v>46171</v>
      </c>
      <c r="G6" s="1" t="s">
        <v>239</v>
      </c>
      <c r="H6" s="1" t="n">
        <v>1187025</v>
      </c>
      <c r="I6" s="1" t="n">
        <v>11</v>
      </c>
      <c r="J6" s="1" t="s">
        <v>1868</v>
      </c>
      <c r="K6" s="49" t="n">
        <v>672.85</v>
      </c>
      <c r="L6" s="1" t="s">
        <v>1869</v>
      </c>
      <c r="N6" s="15" t="n">
        <v>46178</v>
      </c>
      <c r="O6" s="49" t="n">
        <f aca="false">SUMIFS($K:$K,$L:$L,"MERCADORIA",$E:$E,N6)</f>
        <v>5859.98</v>
      </c>
      <c r="P6" s="49"/>
      <c r="Q6" s="1"/>
    </row>
    <row r="7" customFormat="false" ht="15" hidden="false" customHeight="true" outlineLevel="0" collapsed="false">
      <c r="A7" s="1" t="n">
        <v>2</v>
      </c>
      <c r="B7" s="1" t="n">
        <v>1143885</v>
      </c>
      <c r="C7" s="1" t="s">
        <v>49</v>
      </c>
      <c r="D7" s="1" t="s">
        <v>1875</v>
      </c>
      <c r="E7" s="15" t="n">
        <v>46174</v>
      </c>
      <c r="F7" s="15" t="n">
        <v>46171</v>
      </c>
      <c r="G7" s="1" t="s">
        <v>131</v>
      </c>
      <c r="H7" s="1" t="n">
        <v>1188052</v>
      </c>
      <c r="I7" s="1" t="n">
        <v>1</v>
      </c>
      <c r="J7" s="1" t="s">
        <v>1868</v>
      </c>
      <c r="K7" s="49" t="n">
        <v>305.12</v>
      </c>
      <c r="L7" s="1" t="s">
        <v>1869</v>
      </c>
      <c r="N7" s="15" t="n">
        <v>46181</v>
      </c>
      <c r="O7" s="49" t="n">
        <f aca="false">SUMIFS($K:$K,$L:$L,"MERCADORIA",$E:$E,N7)</f>
        <v>16305.14</v>
      </c>
      <c r="P7" s="49"/>
      <c r="Q7" s="1"/>
    </row>
    <row r="8" customFormat="false" ht="15" hidden="false" customHeight="true" outlineLevel="0" collapsed="false">
      <c r="A8" s="1" t="n">
        <v>2</v>
      </c>
      <c r="B8" s="1" t="n">
        <v>1858412</v>
      </c>
      <c r="C8" s="1" t="s">
        <v>67</v>
      </c>
      <c r="D8" s="1" t="s">
        <v>1875</v>
      </c>
      <c r="E8" s="15" t="n">
        <v>46174</v>
      </c>
      <c r="F8" s="15" t="n">
        <v>46171</v>
      </c>
      <c r="G8" s="1" t="s">
        <v>131</v>
      </c>
      <c r="H8" s="1" t="n">
        <v>1188049</v>
      </c>
      <c r="I8" s="1" t="n">
        <v>1</v>
      </c>
      <c r="J8" s="1" t="s">
        <v>1868</v>
      </c>
      <c r="K8" s="49" t="n">
        <v>225.8</v>
      </c>
      <c r="L8" s="1" t="s">
        <v>1869</v>
      </c>
      <c r="N8" s="15" t="n">
        <v>46182</v>
      </c>
      <c r="O8" s="49" t="n">
        <f aca="false">SUMIFS($K:$K,$L:$L,"MERCADORIA",$E:$E,N8)</f>
        <v>7762.03</v>
      </c>
      <c r="P8" s="49"/>
      <c r="Q8" s="1"/>
    </row>
    <row r="9" customFormat="false" ht="15" hidden="false" customHeight="true" outlineLevel="0" collapsed="false">
      <c r="A9" s="1" t="n">
        <v>2</v>
      </c>
      <c r="B9" s="1" t="n">
        <v>1857569</v>
      </c>
      <c r="C9" s="1" t="s">
        <v>67</v>
      </c>
      <c r="D9" s="1" t="s">
        <v>1875</v>
      </c>
      <c r="E9" s="15" t="n">
        <v>46174</v>
      </c>
      <c r="F9" s="15" t="n">
        <v>46171</v>
      </c>
      <c r="G9" s="1" t="s">
        <v>131</v>
      </c>
      <c r="H9" s="1" t="n">
        <v>1188066</v>
      </c>
      <c r="I9" s="1" t="n">
        <v>11</v>
      </c>
      <c r="J9" s="1" t="s">
        <v>1868</v>
      </c>
      <c r="K9" s="49" t="n">
        <v>319.14</v>
      </c>
      <c r="L9" s="1" t="s">
        <v>1869</v>
      </c>
      <c r="N9" s="15" t="n">
        <v>46183</v>
      </c>
      <c r="O9" s="49" t="n">
        <f aca="false">SUMIFS($K:$K,$L:$L,"MERCADORIA",$E:$E,N9)</f>
        <v>40343.17</v>
      </c>
      <c r="P9" s="49"/>
      <c r="Q9" s="69"/>
    </row>
    <row r="10" customFormat="false" ht="15" hidden="false" customHeight="true" outlineLevel="0" collapsed="false">
      <c r="A10" s="1" t="n">
        <v>2</v>
      </c>
      <c r="B10" s="1" t="n">
        <v>643</v>
      </c>
      <c r="C10" s="1" t="s">
        <v>88</v>
      </c>
      <c r="D10" s="1" t="s">
        <v>1876</v>
      </c>
      <c r="E10" s="15" t="n">
        <v>46174</v>
      </c>
      <c r="F10" s="15" t="n">
        <v>46174</v>
      </c>
      <c r="G10" s="1" t="s">
        <v>211</v>
      </c>
      <c r="H10" s="1" t="n">
        <v>1188208</v>
      </c>
      <c r="I10" s="1" t="n">
        <v>1</v>
      </c>
      <c r="J10" s="1" t="s">
        <v>1868</v>
      </c>
      <c r="K10" s="49" t="n">
        <v>334.6</v>
      </c>
      <c r="L10" s="1" t="s">
        <v>1869</v>
      </c>
      <c r="N10" s="15" t="n">
        <v>46184</v>
      </c>
      <c r="O10" s="49" t="n">
        <f aca="false">SUMIFS($K:$K,$L:$L,"MERCADORIA",$E:$E,N10)</f>
        <v>15020.9</v>
      </c>
    </row>
    <row r="11" customFormat="false" ht="15" hidden="false" customHeight="true" outlineLevel="0" collapsed="false">
      <c r="A11" s="1" t="n">
        <v>2</v>
      </c>
      <c r="B11" s="1" t="n">
        <v>1624969</v>
      </c>
      <c r="C11" s="1" t="s">
        <v>1870</v>
      </c>
      <c r="D11" s="1" t="s">
        <v>1871</v>
      </c>
      <c r="E11" s="15" t="n">
        <v>46175</v>
      </c>
      <c r="F11" s="15" t="n">
        <v>46174</v>
      </c>
      <c r="G11" s="1" t="s">
        <v>416</v>
      </c>
      <c r="H11" s="1" t="n">
        <v>1192343</v>
      </c>
      <c r="I11" s="1" t="n">
        <v>1</v>
      </c>
      <c r="J11" s="1" t="s">
        <v>1868</v>
      </c>
      <c r="K11" s="49" t="n">
        <v>130.5</v>
      </c>
      <c r="L11" s="1" t="s">
        <v>1869</v>
      </c>
      <c r="N11" s="15" t="n">
        <v>46185</v>
      </c>
      <c r="O11" s="49" t="n">
        <f aca="false">SUMIFS($K:$K,$L:$L,"MERCADORIA",$E:$E,N11)</f>
        <v>13241.82</v>
      </c>
    </row>
    <row r="12" customFormat="false" ht="15" hidden="false" customHeight="true" outlineLevel="0" collapsed="false">
      <c r="A12" s="1" t="n">
        <v>2</v>
      </c>
      <c r="B12" s="1" t="n">
        <v>1664082</v>
      </c>
      <c r="C12" s="1" t="s">
        <v>36</v>
      </c>
      <c r="D12" s="1" t="s">
        <v>1877</v>
      </c>
      <c r="E12" s="15" t="n">
        <v>46175</v>
      </c>
      <c r="F12" s="15" t="n">
        <v>46170</v>
      </c>
      <c r="G12" s="1" t="s">
        <v>224</v>
      </c>
      <c r="H12" s="1" t="n">
        <v>1191332</v>
      </c>
      <c r="I12" s="1" t="n">
        <v>1</v>
      </c>
      <c r="J12" s="1" t="s">
        <v>1868</v>
      </c>
      <c r="K12" s="49" t="n">
        <v>342.59</v>
      </c>
      <c r="L12" s="1" t="s">
        <v>1869</v>
      </c>
      <c r="N12" s="15" t="n">
        <v>46186</v>
      </c>
      <c r="O12" s="49" t="n">
        <f aca="false">SUMIFS($K:$K,$L:$L,"MERCADORIA",$E:$E,N12)</f>
        <v>10011.79</v>
      </c>
    </row>
    <row r="13" customFormat="false" ht="15" hidden="false" customHeight="true" outlineLevel="0" collapsed="false">
      <c r="A13" s="1" t="n">
        <v>2</v>
      </c>
      <c r="B13" s="1" t="n">
        <v>5932</v>
      </c>
      <c r="C13" s="1" t="s">
        <v>88</v>
      </c>
      <c r="D13" s="1" t="s">
        <v>1878</v>
      </c>
      <c r="E13" s="15" t="n">
        <v>46175</v>
      </c>
      <c r="F13" s="15" t="n">
        <v>46175</v>
      </c>
      <c r="G13" s="1" t="s">
        <v>155</v>
      </c>
      <c r="H13" s="1" t="n">
        <v>1193349</v>
      </c>
      <c r="I13" s="1" t="n">
        <v>1</v>
      </c>
      <c r="J13" s="1" t="s">
        <v>1868</v>
      </c>
      <c r="K13" s="49" t="n">
        <v>140</v>
      </c>
      <c r="L13" s="1" t="s">
        <v>1869</v>
      </c>
      <c r="N13" s="15" t="n">
        <v>46188</v>
      </c>
      <c r="O13" s="49" t="n">
        <f aca="false">SUMIFS($K:$K,$L:$L,"MERCADORIA",$E:$E,N13)</f>
        <v>24005.35</v>
      </c>
      <c r="P13" s="1"/>
      <c r="Q13" s="1"/>
    </row>
    <row r="14" customFormat="false" ht="15" hidden="false" customHeight="true" outlineLevel="0" collapsed="false">
      <c r="A14" s="1" t="n">
        <v>2</v>
      </c>
      <c r="B14" s="1" t="n">
        <v>3628</v>
      </c>
      <c r="C14" s="1" t="s">
        <v>36</v>
      </c>
      <c r="D14" s="1" t="s">
        <v>1879</v>
      </c>
      <c r="E14" s="15" t="n">
        <v>46175</v>
      </c>
      <c r="F14" s="15" t="n">
        <v>46174</v>
      </c>
      <c r="G14" s="1" t="s">
        <v>105</v>
      </c>
      <c r="H14" s="1" t="n">
        <v>1193352</v>
      </c>
      <c r="I14" s="1" t="n">
        <v>1</v>
      </c>
      <c r="J14" s="1" t="s">
        <v>1868</v>
      </c>
      <c r="K14" s="49" t="n">
        <v>209.7</v>
      </c>
      <c r="L14" s="1" t="s">
        <v>1869</v>
      </c>
      <c r="N14" s="15" t="n">
        <v>46189</v>
      </c>
      <c r="O14" s="49" t="n">
        <f aca="false">SUMIFS($K:$K,$L:$L,"MERCADORIA",$E:$E,N14)</f>
        <v>19331.5</v>
      </c>
      <c r="P14" s="49"/>
      <c r="Q14" s="1"/>
    </row>
    <row r="15" customFormat="false" ht="15" hidden="false" customHeight="true" outlineLevel="0" collapsed="false">
      <c r="A15" s="1" t="n">
        <v>2</v>
      </c>
      <c r="B15" s="1" t="n">
        <v>2626</v>
      </c>
      <c r="C15" s="1" t="s">
        <v>36</v>
      </c>
      <c r="D15" s="1" t="s">
        <v>1880</v>
      </c>
      <c r="E15" s="15" t="n">
        <v>46175</v>
      </c>
      <c r="F15" s="15" t="n">
        <v>46175</v>
      </c>
      <c r="G15" s="1" t="s">
        <v>146</v>
      </c>
      <c r="H15" s="1" t="n">
        <v>1192361</v>
      </c>
      <c r="I15" s="1" t="n">
        <v>2</v>
      </c>
      <c r="J15" s="1" t="s">
        <v>1868</v>
      </c>
      <c r="K15" s="49" t="n">
        <v>195</v>
      </c>
      <c r="L15" s="1" t="s">
        <v>1869</v>
      </c>
      <c r="N15" s="15" t="n">
        <v>46190</v>
      </c>
      <c r="O15" s="49" t="n">
        <f aca="false">SUMIFS($K:$K,$L:$L,"MERCADORIA",$E:$E,N15)</f>
        <v>10797.21</v>
      </c>
      <c r="P15" s="49"/>
      <c r="Q15" s="1"/>
    </row>
    <row r="16" customFormat="false" ht="15" hidden="false" customHeight="true" outlineLevel="0" collapsed="false">
      <c r="A16" s="1" t="n">
        <v>2</v>
      </c>
      <c r="B16" s="1" t="n">
        <v>2474</v>
      </c>
      <c r="C16" s="1" t="s">
        <v>36</v>
      </c>
      <c r="D16" s="1" t="s">
        <v>1880</v>
      </c>
      <c r="E16" s="15" t="n">
        <v>46175</v>
      </c>
      <c r="F16" s="15" t="n">
        <v>46175</v>
      </c>
      <c r="G16" s="1" t="s">
        <v>146</v>
      </c>
      <c r="H16" s="1" t="n">
        <v>1193292</v>
      </c>
      <c r="I16" s="1" t="n">
        <v>6</v>
      </c>
      <c r="J16" s="1" t="s">
        <v>1868</v>
      </c>
      <c r="K16" s="49" t="n">
        <v>1465.86</v>
      </c>
      <c r="L16" s="1" t="s">
        <v>1869</v>
      </c>
      <c r="N16" s="15" t="n">
        <v>46191</v>
      </c>
      <c r="O16" s="49" t="n">
        <f aca="false">SUMIFS($K:$K,$L:$L,"MERCADORIA",$E:$E,N16)</f>
        <v>23289.13</v>
      </c>
      <c r="P16" s="49"/>
      <c r="Q16" s="1"/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36</v>
      </c>
      <c r="D17" s="1" t="s">
        <v>1880</v>
      </c>
      <c r="E17" s="15" t="n">
        <v>46175</v>
      </c>
      <c r="F17" s="15" t="n">
        <v>46175</v>
      </c>
      <c r="G17" s="1" t="s">
        <v>146</v>
      </c>
      <c r="H17" s="1" t="n">
        <v>1192377</v>
      </c>
      <c r="I17" s="1" t="n">
        <v>6</v>
      </c>
      <c r="J17" s="1" t="s">
        <v>1868</v>
      </c>
      <c r="K17" s="49" t="n">
        <v>195</v>
      </c>
      <c r="L17" s="1" t="s">
        <v>1869</v>
      </c>
      <c r="N17" s="15" t="n">
        <v>46195</v>
      </c>
      <c r="O17" s="49" t="n">
        <f aca="false">SUMIFS($K:$K,$L:$L,"MERCADORIA",$E:$E,N17)</f>
        <v>32123.08</v>
      </c>
      <c r="P17" s="49"/>
      <c r="Q17" s="1"/>
    </row>
    <row r="18" customFormat="false" ht="15" hidden="false" customHeight="true" outlineLevel="0" collapsed="false">
      <c r="A18" s="1" t="n">
        <v>2</v>
      </c>
      <c r="B18" s="1" t="n">
        <v>262026</v>
      </c>
      <c r="C18" s="1" t="s">
        <v>36</v>
      </c>
      <c r="D18" s="1" t="s">
        <v>1880</v>
      </c>
      <c r="E18" s="15" t="n">
        <v>46175</v>
      </c>
      <c r="F18" s="15" t="n">
        <v>46175</v>
      </c>
      <c r="G18" s="1" t="s">
        <v>146</v>
      </c>
      <c r="H18" s="1" t="n">
        <v>1193282</v>
      </c>
      <c r="I18" s="1" t="n">
        <v>2</v>
      </c>
      <c r="J18" s="1" t="s">
        <v>1868</v>
      </c>
      <c r="K18" s="49" t="n">
        <v>1465.86</v>
      </c>
      <c r="L18" s="1" t="s">
        <v>1869</v>
      </c>
      <c r="N18" s="15" t="n">
        <v>46196</v>
      </c>
      <c r="O18" s="49" t="n">
        <f aca="false">SUMIFS($K:$K,$L:$L,"MERCADORIA",$E:$E,N18)</f>
        <v>6765.18</v>
      </c>
      <c r="P18" s="49"/>
      <c r="Q18" s="1"/>
    </row>
    <row r="19" customFormat="false" ht="15" hidden="false" customHeight="true" outlineLevel="0" collapsed="false">
      <c r="A19" s="1" t="n">
        <v>2</v>
      </c>
      <c r="B19" s="1" t="n">
        <v>1025111</v>
      </c>
      <c r="C19" s="1" t="s">
        <v>36</v>
      </c>
      <c r="D19" s="1" t="s">
        <v>1881</v>
      </c>
      <c r="E19" s="15" t="n">
        <v>46175</v>
      </c>
      <c r="F19" s="15" t="n">
        <v>46174</v>
      </c>
      <c r="G19" s="1" t="s">
        <v>233</v>
      </c>
      <c r="H19" s="1" t="n">
        <v>1191352</v>
      </c>
      <c r="I19" s="1" t="n">
        <v>1</v>
      </c>
      <c r="J19" s="1" t="s">
        <v>1868</v>
      </c>
      <c r="K19" s="49" t="n">
        <v>337.08</v>
      </c>
      <c r="L19" s="1" t="s">
        <v>1869</v>
      </c>
      <c r="N19" s="15" t="n">
        <v>46197</v>
      </c>
      <c r="O19" s="49" t="n">
        <f aca="false">SUMIFS($K:$K,$L:$L,"MERCADORIA",$E:$E,N19)</f>
        <v>14742.48</v>
      </c>
      <c r="P19" s="49"/>
      <c r="Q19" s="1"/>
    </row>
    <row r="20" customFormat="false" ht="15" hidden="false" customHeight="true" outlineLevel="0" collapsed="false">
      <c r="A20" s="1" t="n">
        <v>2</v>
      </c>
      <c r="B20" s="1" t="n">
        <v>287</v>
      </c>
      <c r="C20" s="1" t="s">
        <v>36</v>
      </c>
      <c r="D20" s="1" t="s">
        <v>1882</v>
      </c>
      <c r="E20" s="15" t="n">
        <v>46175</v>
      </c>
      <c r="F20" s="15" t="n">
        <v>46170</v>
      </c>
      <c r="G20" s="1" t="s">
        <v>243</v>
      </c>
      <c r="H20" s="1" t="n">
        <v>1193359</v>
      </c>
      <c r="I20" s="1" t="n">
        <v>1</v>
      </c>
      <c r="J20" s="1" t="s">
        <v>1868</v>
      </c>
      <c r="K20" s="49" t="n">
        <v>570</v>
      </c>
      <c r="L20" s="1" t="s">
        <v>1869</v>
      </c>
      <c r="N20" s="15" t="n">
        <v>46198</v>
      </c>
      <c r="O20" s="49" t="n">
        <f aca="false">SUMIFS($K:$K,$L:$L,"MERCADORIA",$E:$E,N20)</f>
        <v>14617.92</v>
      </c>
      <c r="P20" s="49"/>
      <c r="Q20" s="1"/>
    </row>
    <row r="21" customFormat="false" ht="15" hidden="false" customHeight="true" outlineLevel="0" collapsed="false">
      <c r="A21" s="1" t="n">
        <v>2</v>
      </c>
      <c r="B21" s="1" t="n">
        <v>483</v>
      </c>
      <c r="C21" s="1" t="s">
        <v>36</v>
      </c>
      <c r="D21" s="1" t="s">
        <v>1883</v>
      </c>
      <c r="E21" s="15" t="n">
        <v>46175</v>
      </c>
      <c r="F21" s="15" t="n">
        <v>46174</v>
      </c>
      <c r="G21" s="1" t="s">
        <v>144</v>
      </c>
      <c r="H21" s="1" t="n">
        <v>1192348</v>
      </c>
      <c r="I21" s="1" t="n">
        <v>1</v>
      </c>
      <c r="J21" s="1" t="s">
        <v>1868</v>
      </c>
      <c r="K21" s="49" t="n">
        <v>180</v>
      </c>
      <c r="L21" s="1" t="s">
        <v>1869</v>
      </c>
      <c r="N21" s="15" t="n">
        <v>46199</v>
      </c>
      <c r="O21" s="49" t="n">
        <f aca="false">SUMIFS($K:$K,$L:$L,"MERCADORIA",$E:$E,N21)</f>
        <v>11827.93</v>
      </c>
      <c r="P21" s="49"/>
      <c r="Q21" s="1"/>
    </row>
    <row r="22" customFormat="false" ht="15" hidden="false" customHeight="true" outlineLevel="0" collapsed="false">
      <c r="A22" s="1" t="n">
        <v>2</v>
      </c>
      <c r="B22" s="1" t="n">
        <v>170938</v>
      </c>
      <c r="C22" s="1" t="s">
        <v>36</v>
      </c>
      <c r="D22" s="1" t="s">
        <v>1884</v>
      </c>
      <c r="E22" s="15" t="n">
        <v>46176</v>
      </c>
      <c r="F22" s="15" t="n">
        <v>46175</v>
      </c>
      <c r="G22" s="1" t="s">
        <v>373</v>
      </c>
      <c r="H22" s="1" t="n">
        <v>1197015</v>
      </c>
      <c r="I22" s="1" t="n">
        <v>1</v>
      </c>
      <c r="J22" s="1" t="s">
        <v>1868</v>
      </c>
      <c r="K22" s="49" t="n">
        <v>2264.85</v>
      </c>
      <c r="L22" s="1" t="s">
        <v>1869</v>
      </c>
      <c r="N22" s="15" t="n">
        <v>46200</v>
      </c>
      <c r="O22" s="49" t="n">
        <f aca="false">SUMIFS($K:$K,$L:$L,"MERCADORIA",$E:$E,N22)</f>
        <v>21912.05</v>
      </c>
      <c r="P22" s="49"/>
      <c r="Q22" s="1"/>
    </row>
    <row r="23" customFormat="false" ht="15" hidden="false" customHeight="true" outlineLevel="0" collapsed="false">
      <c r="A23" s="1" t="n">
        <v>2</v>
      </c>
      <c r="B23" s="1" t="n">
        <v>30795</v>
      </c>
      <c r="C23" s="1" t="s">
        <v>36</v>
      </c>
      <c r="D23" s="1" t="s">
        <v>1885</v>
      </c>
      <c r="E23" s="15" t="n">
        <v>46176</v>
      </c>
      <c r="F23" s="15" t="n">
        <v>46176</v>
      </c>
      <c r="G23" s="1" t="s">
        <v>140</v>
      </c>
      <c r="H23" s="1" t="n">
        <v>1198387</v>
      </c>
      <c r="I23" s="1" t="n">
        <v>11</v>
      </c>
      <c r="J23" s="1" t="s">
        <v>1868</v>
      </c>
      <c r="K23" s="49" t="n">
        <v>199</v>
      </c>
      <c r="L23" s="1" t="s">
        <v>1869</v>
      </c>
      <c r="N23" s="15" t="n">
        <v>46202</v>
      </c>
      <c r="O23" s="49" t="n">
        <f aca="false">SUMIFS($K:$K,$L:$L,"MERCADORIA",$E:$E,N23)</f>
        <v>7674.91</v>
      </c>
      <c r="P23" s="49"/>
      <c r="Q23" s="1"/>
    </row>
    <row r="24" customFormat="false" ht="15" hidden="false" customHeight="true" outlineLevel="0" collapsed="false">
      <c r="A24" s="1" t="n">
        <v>2</v>
      </c>
      <c r="B24" s="1" t="n">
        <v>517670</v>
      </c>
      <c r="C24" s="1" t="s">
        <v>36</v>
      </c>
      <c r="D24" s="1" t="s">
        <v>1886</v>
      </c>
      <c r="E24" s="15" t="n">
        <v>46176</v>
      </c>
      <c r="F24" s="15" t="n">
        <v>46175</v>
      </c>
      <c r="G24" s="1" t="s">
        <v>129</v>
      </c>
      <c r="H24" s="1" t="n">
        <v>1197279</v>
      </c>
      <c r="I24" s="1" t="n">
        <v>1</v>
      </c>
      <c r="J24" s="1" t="s">
        <v>1868</v>
      </c>
      <c r="K24" s="49" t="n">
        <v>431.22</v>
      </c>
      <c r="L24" s="1" t="s">
        <v>1869</v>
      </c>
      <c r="N24" s="15" t="n">
        <v>46203</v>
      </c>
      <c r="O24" s="49" t="n">
        <f aca="false">SUMIFS($K:$K,$L:$L,"MERCADORIA",$E:$E,N24)</f>
        <v>3929.72</v>
      </c>
      <c r="P24" s="49"/>
      <c r="Q24" s="1"/>
    </row>
    <row r="25" customFormat="false" ht="15" hidden="false" customHeight="true" outlineLevel="0" collapsed="false">
      <c r="A25" s="1" t="n">
        <v>2</v>
      </c>
      <c r="B25" s="1" t="n">
        <v>1149104</v>
      </c>
      <c r="C25" s="1" t="s">
        <v>49</v>
      </c>
      <c r="D25" s="1" t="s">
        <v>1875</v>
      </c>
      <c r="E25" s="15" t="n">
        <v>46176</v>
      </c>
      <c r="F25" s="15" t="n">
        <v>46175</v>
      </c>
      <c r="G25" s="1" t="s">
        <v>131</v>
      </c>
      <c r="H25" s="1" t="n">
        <v>1197727</v>
      </c>
      <c r="I25" s="1" t="n">
        <v>1</v>
      </c>
      <c r="J25" s="1" t="s">
        <v>1868</v>
      </c>
      <c r="K25" s="49" t="n">
        <v>552.17</v>
      </c>
      <c r="L25" s="1" t="s">
        <v>1869</v>
      </c>
      <c r="N25" s="15" t="n">
        <v>46204</v>
      </c>
      <c r="O25" s="49" t="n">
        <f aca="false">SUMIFS($K:$K,$L:$L,"MERCADORIA",$E:$E,N25)</f>
        <v>6612.76</v>
      </c>
      <c r="P25" s="49"/>
      <c r="Q25" s="1"/>
    </row>
    <row r="26" customFormat="false" ht="15" hidden="false" customHeight="true" outlineLevel="0" collapsed="false">
      <c r="A26" s="1" t="n">
        <v>2</v>
      </c>
      <c r="B26" s="1" t="n">
        <v>1863917</v>
      </c>
      <c r="C26" s="1" t="s">
        <v>67</v>
      </c>
      <c r="D26" s="1" t="s">
        <v>1875</v>
      </c>
      <c r="E26" s="15" t="n">
        <v>46176</v>
      </c>
      <c r="F26" s="15" t="n">
        <v>46175</v>
      </c>
      <c r="G26" s="1" t="s">
        <v>131</v>
      </c>
      <c r="H26" s="1" t="n">
        <v>1197719</v>
      </c>
      <c r="I26" s="1" t="n">
        <v>1</v>
      </c>
      <c r="J26" s="1" t="s">
        <v>1868</v>
      </c>
      <c r="K26" s="49" t="n">
        <v>953.47</v>
      </c>
      <c r="L26" s="1" t="s">
        <v>1869</v>
      </c>
      <c r="N26" s="15" t="n">
        <v>46205</v>
      </c>
      <c r="O26" s="49" t="n">
        <f aca="false">SUMIFS($K:$K,$L:$L,"MERCADORIA",$E:$E,N26)</f>
        <v>12576.3</v>
      </c>
      <c r="P26" s="49"/>
      <c r="Q26" s="1"/>
    </row>
    <row r="27" customFormat="false" ht="15" hidden="false" customHeight="true" outlineLevel="0" collapsed="false">
      <c r="A27" s="1" t="n">
        <v>2</v>
      </c>
      <c r="B27" s="1" t="n">
        <v>1862359</v>
      </c>
      <c r="C27" s="1" t="s">
        <v>67</v>
      </c>
      <c r="D27" s="1" t="s">
        <v>1875</v>
      </c>
      <c r="E27" s="15" t="n">
        <v>46176</v>
      </c>
      <c r="F27" s="15" t="n">
        <v>46175</v>
      </c>
      <c r="G27" s="1" t="s">
        <v>131</v>
      </c>
      <c r="H27" s="1" t="n">
        <v>1197731</v>
      </c>
      <c r="I27" s="1" t="n">
        <v>11</v>
      </c>
      <c r="J27" s="1" t="s">
        <v>1868</v>
      </c>
      <c r="K27" s="49" t="n">
        <v>182.54</v>
      </c>
      <c r="L27" s="1" t="s">
        <v>1869</v>
      </c>
      <c r="N27" s="15" t="n">
        <v>46206</v>
      </c>
      <c r="O27" s="49" t="n">
        <f aca="false">SUMIFS($K:$K,$L:$L,"MERCADORIA",$E:$E,N27)</f>
        <v>14935.23</v>
      </c>
      <c r="P27" s="49"/>
      <c r="Q27" s="1"/>
    </row>
    <row r="28" customFormat="false" ht="15" hidden="false" customHeight="true" outlineLevel="0" collapsed="false">
      <c r="A28" s="1" t="n">
        <v>2</v>
      </c>
      <c r="B28" s="1" t="n">
        <v>30864</v>
      </c>
      <c r="C28" s="1" t="s">
        <v>36</v>
      </c>
      <c r="D28" s="1" t="s">
        <v>1887</v>
      </c>
      <c r="E28" s="15" t="n">
        <v>46177</v>
      </c>
      <c r="F28" s="15" t="n">
        <v>46176</v>
      </c>
      <c r="G28" s="1" t="s">
        <v>142</v>
      </c>
      <c r="H28" s="1" t="n">
        <v>1201508</v>
      </c>
      <c r="I28" s="1" t="n">
        <v>11</v>
      </c>
      <c r="J28" s="1" t="s">
        <v>1868</v>
      </c>
      <c r="K28" s="49" t="n">
        <v>1600.8</v>
      </c>
      <c r="L28" s="1" t="s">
        <v>1869</v>
      </c>
      <c r="N28" s="15" t="n">
        <v>46207</v>
      </c>
      <c r="O28" s="49" t="n">
        <f aca="false">SUMIFS($K:$K,$L:$L,"MERCADORIA",$E:$E,N28)</f>
        <v>6357.81</v>
      </c>
      <c r="P28" s="49"/>
      <c r="Q28" s="1"/>
    </row>
    <row r="29" customFormat="false" ht="15" hidden="false" customHeight="true" outlineLevel="0" collapsed="false">
      <c r="A29" s="1" t="n">
        <v>2</v>
      </c>
      <c r="B29" s="1" t="n">
        <v>294</v>
      </c>
      <c r="C29" s="1" t="s">
        <v>36</v>
      </c>
      <c r="D29" s="1" t="s">
        <v>1882</v>
      </c>
      <c r="E29" s="15" t="n">
        <v>46177</v>
      </c>
      <c r="F29" s="15" t="n">
        <v>46177</v>
      </c>
      <c r="G29" s="1" t="s">
        <v>243</v>
      </c>
      <c r="H29" s="1" t="n">
        <v>1202289</v>
      </c>
      <c r="I29" s="1" t="n">
        <v>11</v>
      </c>
      <c r="J29" s="1" t="s">
        <v>1868</v>
      </c>
      <c r="K29" s="49" t="n">
        <v>950</v>
      </c>
      <c r="L29" s="1" t="s">
        <v>1869</v>
      </c>
      <c r="N29" s="15" t="n">
        <v>46209</v>
      </c>
      <c r="O29" s="49" t="n">
        <f aca="false">SUMIFS($K:$K,$L:$L,"MERCADORIA",$E:$E,N29)</f>
        <v>7839.85</v>
      </c>
      <c r="P29" s="49"/>
      <c r="Q29" s="1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1870</v>
      </c>
      <c r="D30" s="1" t="s">
        <v>1871</v>
      </c>
      <c r="E30" s="15" t="n">
        <v>46178</v>
      </c>
      <c r="F30" s="15" t="n">
        <v>46176</v>
      </c>
      <c r="G30" s="1" t="s">
        <v>416</v>
      </c>
      <c r="H30" s="1" t="n">
        <v>1206599</v>
      </c>
      <c r="I30" s="1" t="n">
        <v>1</v>
      </c>
      <c r="J30" s="1" t="s">
        <v>1868</v>
      </c>
      <c r="K30" s="49" t="n">
        <v>133.5</v>
      </c>
      <c r="L30" s="1" t="s">
        <v>1869</v>
      </c>
      <c r="N30" s="15" t="n">
        <v>46210</v>
      </c>
      <c r="O30" s="49" t="n">
        <f aca="false">SUMIFS($K:$K,$L:$L,"MERCADORIA",$E:$E,N30)</f>
        <v>7587.81</v>
      </c>
      <c r="P30" s="49"/>
      <c r="Q30" s="1"/>
    </row>
    <row r="31" customFormat="false" ht="15" hidden="false" customHeight="true" outlineLevel="0" collapsed="false">
      <c r="A31" s="1" t="n">
        <v>2</v>
      </c>
      <c r="B31" s="1" t="n">
        <v>1627239</v>
      </c>
      <c r="C31" s="1" t="s">
        <v>1870</v>
      </c>
      <c r="D31" s="1" t="s">
        <v>1871</v>
      </c>
      <c r="E31" s="15" t="n">
        <v>46178</v>
      </c>
      <c r="F31" s="15" t="n">
        <v>46178</v>
      </c>
      <c r="G31" s="1" t="s">
        <v>416</v>
      </c>
      <c r="H31" s="1" t="n">
        <v>1208237</v>
      </c>
      <c r="I31" s="1" t="n">
        <v>1</v>
      </c>
      <c r="J31" s="1" t="s">
        <v>1868</v>
      </c>
      <c r="K31" s="49" t="n">
        <v>81.5</v>
      </c>
      <c r="L31" s="1" t="s">
        <v>1869</v>
      </c>
      <c r="N31" s="15" t="n">
        <v>46211</v>
      </c>
      <c r="O31" s="49" t="n">
        <f aca="false">SUMIFS($K:$K,$L:$L,"MERCADORIA",$E:$E,N31)</f>
        <v>7425.47</v>
      </c>
      <c r="P31" s="49"/>
      <c r="Q31" s="1"/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1870</v>
      </c>
      <c r="D32" s="1" t="s">
        <v>1871</v>
      </c>
      <c r="E32" s="15" t="n">
        <v>46178</v>
      </c>
      <c r="F32" s="15" t="n">
        <v>46178</v>
      </c>
      <c r="G32" s="1" t="s">
        <v>416</v>
      </c>
      <c r="H32" s="1" t="n">
        <v>1208226</v>
      </c>
      <c r="I32" s="1" t="n">
        <v>1</v>
      </c>
      <c r="J32" s="1" t="s">
        <v>1868</v>
      </c>
      <c r="K32" s="49" t="n">
        <v>90</v>
      </c>
      <c r="L32" s="1" t="s">
        <v>1869</v>
      </c>
      <c r="N32" s="15" t="n">
        <v>46212</v>
      </c>
      <c r="O32" s="49" t="n">
        <f aca="false">SUMIFS($K:$K,$L:$L,"MERCADORIA",$E:$E,N32)</f>
        <v>12480.5</v>
      </c>
      <c r="P32" s="49"/>
      <c r="Q32" s="1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36</v>
      </c>
      <c r="D33" s="1" t="s">
        <v>1888</v>
      </c>
      <c r="E33" s="15" t="n">
        <v>46178</v>
      </c>
      <c r="F33" s="15" t="n">
        <v>46178</v>
      </c>
      <c r="G33" s="1" t="s">
        <v>196</v>
      </c>
      <c r="H33" s="1" t="n">
        <v>1206913</v>
      </c>
      <c r="I33" s="1" t="n">
        <v>1</v>
      </c>
      <c r="J33" s="1" t="s">
        <v>1868</v>
      </c>
      <c r="K33" s="49" t="n">
        <v>618.56</v>
      </c>
      <c r="L33" s="1" t="s">
        <v>1869</v>
      </c>
      <c r="N33" s="15" t="n">
        <v>46213</v>
      </c>
      <c r="O33" s="49" t="n">
        <f aca="false">SUMIFS($K:$K,$L:$L,"MERCADORIA",$E:$E,N33)</f>
        <v>12593.31</v>
      </c>
      <c r="P33" s="49"/>
      <c r="Q33" s="1"/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36</v>
      </c>
      <c r="D34" s="1" t="s">
        <v>1889</v>
      </c>
      <c r="E34" s="15" t="n">
        <v>46178</v>
      </c>
      <c r="F34" s="15" t="n">
        <v>46176</v>
      </c>
      <c r="G34" s="1" t="s">
        <v>96</v>
      </c>
      <c r="H34" s="1" t="n">
        <v>1206519</v>
      </c>
      <c r="I34" s="1" t="n">
        <v>11</v>
      </c>
      <c r="J34" s="1" t="s">
        <v>1868</v>
      </c>
      <c r="K34" s="49" t="n">
        <v>1169.23</v>
      </c>
      <c r="L34" s="1" t="s">
        <v>1869</v>
      </c>
      <c r="N34" s="15" t="n">
        <v>46214</v>
      </c>
      <c r="O34" s="49" t="n">
        <f aca="false">SUMIFS($K:$K,$L:$L,"MERCADORIA",$E:$E,N34)</f>
        <v>11209.86</v>
      </c>
      <c r="P34" s="49"/>
      <c r="Q34" s="1"/>
    </row>
    <row r="35" customFormat="false" ht="15" hidden="false" customHeight="true" outlineLevel="0" collapsed="false">
      <c r="A35" s="1" t="n">
        <v>2</v>
      </c>
      <c r="B35" s="1" t="n">
        <v>5947</v>
      </c>
      <c r="C35" s="1" t="s">
        <v>88</v>
      </c>
      <c r="D35" s="1" t="s">
        <v>1878</v>
      </c>
      <c r="E35" s="15" t="n">
        <v>46178</v>
      </c>
      <c r="F35" s="15" t="n">
        <v>46178</v>
      </c>
      <c r="G35" s="1" t="s">
        <v>155</v>
      </c>
      <c r="H35" s="1" t="n">
        <v>1221476</v>
      </c>
      <c r="I35" s="1" t="n">
        <v>1</v>
      </c>
      <c r="J35" s="1" t="s">
        <v>1868</v>
      </c>
      <c r="K35" s="49" t="n">
        <v>140</v>
      </c>
      <c r="L35" s="1" t="s">
        <v>1869</v>
      </c>
      <c r="N35" s="15" t="n">
        <v>46216</v>
      </c>
      <c r="O35" s="49" t="n">
        <f aca="false">SUMIFS($K:$K,$L:$L,"MERCADORIA",$E:$E,N35)</f>
        <v>12832.66</v>
      </c>
      <c r="P35" s="49"/>
      <c r="Q35" s="1"/>
    </row>
    <row r="36" customFormat="false" ht="15" hidden="false" customHeight="true" outlineLevel="0" collapsed="false">
      <c r="A36" s="1" t="n">
        <v>2</v>
      </c>
      <c r="B36" s="1" t="n">
        <v>3659</v>
      </c>
      <c r="C36" s="1" t="s">
        <v>36</v>
      </c>
      <c r="D36" s="1" t="s">
        <v>1879</v>
      </c>
      <c r="E36" s="15" t="n">
        <v>46178</v>
      </c>
      <c r="F36" s="15" t="n">
        <v>46177</v>
      </c>
      <c r="G36" s="1" t="s">
        <v>105</v>
      </c>
      <c r="H36" s="1" t="n">
        <v>1208198</v>
      </c>
      <c r="I36" s="1" t="n">
        <v>1</v>
      </c>
      <c r="J36" s="1" t="s">
        <v>1868</v>
      </c>
      <c r="K36" s="49" t="n">
        <v>126.04</v>
      </c>
      <c r="L36" s="1" t="s">
        <v>1869</v>
      </c>
      <c r="N36" s="15" t="n">
        <v>46217</v>
      </c>
      <c r="O36" s="49" t="n">
        <f aca="false">SUMIFS($K:$K,$L:$L,"MERCADORIA",$E:$E,N36)</f>
        <v>9198.35</v>
      </c>
      <c r="P36" s="49"/>
      <c r="Q36" s="1"/>
    </row>
    <row r="37" customFormat="false" ht="15" hidden="false" customHeight="true" outlineLevel="0" collapsed="false">
      <c r="A37" s="1" t="n">
        <v>2</v>
      </c>
      <c r="B37" s="1" t="n">
        <v>562026</v>
      </c>
      <c r="C37" s="1" t="s">
        <v>36</v>
      </c>
      <c r="D37" s="1" t="s">
        <v>1880</v>
      </c>
      <c r="E37" s="15" t="n">
        <v>46178</v>
      </c>
      <c r="F37" s="15" t="n">
        <v>46178</v>
      </c>
      <c r="G37" s="1" t="s">
        <v>146</v>
      </c>
      <c r="H37" s="1" t="n">
        <v>1208124</v>
      </c>
      <c r="I37" s="1" t="n">
        <v>2</v>
      </c>
      <c r="J37" s="1" t="s">
        <v>1868</v>
      </c>
      <c r="K37" s="49" t="n">
        <v>247</v>
      </c>
      <c r="L37" s="1" t="s">
        <v>1869</v>
      </c>
      <c r="N37" s="15" t="n">
        <v>46218</v>
      </c>
      <c r="O37" s="49" t="n">
        <f aca="false">SUMIFS($K:$K,$L:$L,"MERCADORIA",$E:$E,N37)</f>
        <v>22984.58</v>
      </c>
      <c r="P37" s="49"/>
      <c r="Q37" s="1"/>
    </row>
    <row r="38" customFormat="false" ht="15" hidden="false" customHeight="true" outlineLevel="0" collapsed="false">
      <c r="A38" s="1" t="n">
        <v>2</v>
      </c>
      <c r="B38" s="1" t="n">
        <v>5626</v>
      </c>
      <c r="C38" s="1" t="s">
        <v>36</v>
      </c>
      <c r="D38" s="1" t="s">
        <v>1880</v>
      </c>
      <c r="E38" s="15" t="n">
        <v>46178</v>
      </c>
      <c r="F38" s="15" t="n">
        <v>46178</v>
      </c>
      <c r="G38" s="1" t="s">
        <v>146</v>
      </c>
      <c r="H38" s="1" t="n">
        <v>1207963</v>
      </c>
      <c r="I38" s="1" t="n">
        <v>2</v>
      </c>
      <c r="J38" s="1" t="s">
        <v>1868</v>
      </c>
      <c r="K38" s="49" t="n">
        <v>1281.95</v>
      </c>
      <c r="L38" s="1" t="s">
        <v>1869</v>
      </c>
      <c r="N38" s="15" t="n">
        <v>46219</v>
      </c>
      <c r="O38" s="49" t="n">
        <f aca="false">SUMIFS($K:$K,$L:$L,"MERCADORIA",$E:$E,N38)</f>
        <v>21979.66</v>
      </c>
      <c r="P38" s="49"/>
      <c r="Q38" s="1"/>
    </row>
    <row r="39" customFormat="false" ht="15" hidden="false" customHeight="true" outlineLevel="0" collapsed="false">
      <c r="A39" s="1" t="n">
        <v>2</v>
      </c>
      <c r="B39" s="1" t="n">
        <v>2480</v>
      </c>
      <c r="C39" s="1" t="s">
        <v>36</v>
      </c>
      <c r="D39" s="1" t="s">
        <v>1880</v>
      </c>
      <c r="E39" s="15" t="n">
        <v>46178</v>
      </c>
      <c r="F39" s="15" t="n">
        <v>46178</v>
      </c>
      <c r="G39" s="1" t="s">
        <v>146</v>
      </c>
      <c r="H39" s="1" t="n">
        <v>1208155</v>
      </c>
      <c r="I39" s="1" t="n">
        <v>6</v>
      </c>
      <c r="J39" s="1" t="s">
        <v>1868</v>
      </c>
      <c r="K39" s="49" t="n">
        <v>247</v>
      </c>
      <c r="L39" s="1" t="s">
        <v>1869</v>
      </c>
      <c r="N39" s="15" t="n">
        <v>46220</v>
      </c>
      <c r="O39" s="49" t="n">
        <f aca="false">SUMIFS($K:$K,$L:$L,"MERCADORIA",$E:$E,N39)</f>
        <v>13156.41</v>
      </c>
      <c r="P39" s="49"/>
      <c r="Q39" s="1"/>
    </row>
    <row r="40" customFormat="false" ht="15" hidden="false" customHeight="true" outlineLevel="0" collapsed="false">
      <c r="A40" s="1" t="n">
        <v>2</v>
      </c>
      <c r="B40" s="1" t="n">
        <v>2479</v>
      </c>
      <c r="C40" s="1" t="s">
        <v>36</v>
      </c>
      <c r="D40" s="1" t="s">
        <v>1880</v>
      </c>
      <c r="E40" s="15" t="n">
        <v>46178</v>
      </c>
      <c r="F40" s="15" t="n">
        <v>46178</v>
      </c>
      <c r="G40" s="1" t="s">
        <v>146</v>
      </c>
      <c r="H40" s="1" t="n">
        <v>1207974</v>
      </c>
      <c r="I40" s="1" t="n">
        <v>6</v>
      </c>
      <c r="J40" s="1" t="s">
        <v>1868</v>
      </c>
      <c r="K40" s="49" t="n">
        <v>1281.95</v>
      </c>
      <c r="L40" s="1" t="s">
        <v>1869</v>
      </c>
      <c r="N40" s="15" t="n">
        <v>46221</v>
      </c>
      <c r="O40" s="49" t="n">
        <f aca="false">SUMIFS($K:$K,$L:$L,"MERCADORIA",$E:$E,N40)</f>
        <v>3384.34</v>
      </c>
      <c r="P40" s="49"/>
      <c r="Q40" s="1"/>
    </row>
    <row r="41" customFormat="false" ht="15" hidden="false" customHeight="true" outlineLevel="0" collapsed="false">
      <c r="A41" s="1" t="n">
        <v>2</v>
      </c>
      <c r="B41" s="1" t="n">
        <v>654</v>
      </c>
      <c r="C41" s="1" t="s">
        <v>88</v>
      </c>
      <c r="D41" s="1" t="s">
        <v>1876</v>
      </c>
      <c r="E41" s="15" t="n">
        <v>46178</v>
      </c>
      <c r="F41" s="15" t="n">
        <v>46178</v>
      </c>
      <c r="G41" s="1" t="s">
        <v>211</v>
      </c>
      <c r="H41" s="1" t="n">
        <v>1208221</v>
      </c>
      <c r="I41" s="1" t="n">
        <v>1</v>
      </c>
      <c r="J41" s="1" t="s">
        <v>1868</v>
      </c>
      <c r="K41" s="49" t="n">
        <v>282.25</v>
      </c>
      <c r="L41" s="1" t="s">
        <v>1869</v>
      </c>
      <c r="N41" s="15" t="n">
        <v>46223</v>
      </c>
      <c r="O41" s="49" t="n">
        <f aca="false">SUMIFS($K:$K,$L:$L,"MERCADORIA",$E:$E,N41)</f>
        <v>12284.34</v>
      </c>
      <c r="P41" s="49"/>
      <c r="Q41" s="1"/>
    </row>
    <row r="42" customFormat="false" ht="15" hidden="false" customHeight="true" outlineLevel="0" collapsed="false">
      <c r="A42" s="1" t="n">
        <v>2</v>
      </c>
      <c r="B42" s="1" t="n">
        <v>3322</v>
      </c>
      <c r="C42" s="1" t="s">
        <v>36</v>
      </c>
      <c r="D42" s="1" t="s">
        <v>1890</v>
      </c>
      <c r="E42" s="15" t="n">
        <v>46178</v>
      </c>
      <c r="F42" s="15" t="n">
        <v>46178</v>
      </c>
      <c r="G42" s="1" t="s">
        <v>187</v>
      </c>
      <c r="H42" s="1" t="n">
        <v>1208207</v>
      </c>
      <c r="I42" s="1" t="n">
        <v>1</v>
      </c>
      <c r="J42" s="1" t="s">
        <v>1868</v>
      </c>
      <c r="K42" s="49" t="n">
        <v>161</v>
      </c>
      <c r="L42" s="1" t="s">
        <v>1869</v>
      </c>
      <c r="N42" s="15" t="n">
        <v>46224</v>
      </c>
      <c r="O42" s="49" t="n">
        <f aca="false">SUMIFS($K:$K,$L:$L,"MERCADORIA",$E:$E,N42)</f>
        <v>2456.35</v>
      </c>
      <c r="P42" s="49"/>
      <c r="Q42" s="1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1870</v>
      </c>
      <c r="D43" s="1" t="s">
        <v>1871</v>
      </c>
      <c r="E43" s="15" t="n">
        <v>46181</v>
      </c>
      <c r="F43" s="15" t="n">
        <v>46181</v>
      </c>
      <c r="G43" s="1" t="s">
        <v>416</v>
      </c>
      <c r="H43" s="1" t="n">
        <v>1222859</v>
      </c>
      <c r="I43" s="1" t="n">
        <v>1</v>
      </c>
      <c r="J43" s="1" t="s">
        <v>1868</v>
      </c>
      <c r="K43" s="49" t="n">
        <v>232</v>
      </c>
      <c r="L43" s="1" t="s">
        <v>1869</v>
      </c>
      <c r="N43" s="15" t="n">
        <v>46225</v>
      </c>
      <c r="O43" s="49" t="n">
        <f aca="false">SUMIFS($K:$K,$L:$L,"MERCADORIA",$E:$E,N43)</f>
        <v>9893</v>
      </c>
      <c r="P43" s="49"/>
      <c r="Q43" s="1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1870</v>
      </c>
      <c r="D44" s="1" t="s">
        <v>1871</v>
      </c>
      <c r="E44" s="15" t="n">
        <v>46181</v>
      </c>
      <c r="F44" s="15" t="n">
        <v>46181</v>
      </c>
      <c r="G44" s="1" t="s">
        <v>416</v>
      </c>
      <c r="H44" s="1" t="n">
        <v>1222861</v>
      </c>
      <c r="I44" s="1" t="n">
        <v>1</v>
      </c>
      <c r="J44" s="1" t="s">
        <v>1868</v>
      </c>
      <c r="K44" s="49" t="n">
        <v>72</v>
      </c>
      <c r="L44" s="1" t="s">
        <v>1869</v>
      </c>
      <c r="N44" s="15" t="n">
        <v>46226</v>
      </c>
      <c r="O44" s="49" t="n">
        <f aca="false">SUMIFS($K:$K,$L:$L,"MERCADORIA",$E:$E,N44)</f>
        <v>18216.08</v>
      </c>
      <c r="P44" s="49"/>
      <c r="Q44" s="1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36</v>
      </c>
      <c r="D45" s="1" t="s">
        <v>1877</v>
      </c>
      <c r="E45" s="15" t="n">
        <v>46181</v>
      </c>
      <c r="F45" s="15" t="n">
        <v>46178</v>
      </c>
      <c r="G45" s="1" t="s">
        <v>224</v>
      </c>
      <c r="H45" s="1" t="n">
        <v>1221613</v>
      </c>
      <c r="I45" s="1" t="n">
        <v>1</v>
      </c>
      <c r="J45" s="1" t="s">
        <v>1868</v>
      </c>
      <c r="K45" s="49" t="n">
        <v>333.54</v>
      </c>
      <c r="L45" s="1" t="s">
        <v>1869</v>
      </c>
      <c r="N45" s="15" t="n">
        <v>46227</v>
      </c>
      <c r="O45" s="49" t="n">
        <f aca="false">SUMIFS($K:$K,$L:$L,"MERCADORIA",$E:$E,N45)</f>
        <v>28086.93</v>
      </c>
      <c r="P45" s="49"/>
      <c r="Q45" s="1"/>
    </row>
    <row r="46" customFormat="false" ht="15" hidden="false" customHeight="true" outlineLevel="0" collapsed="false">
      <c r="A46" s="1" t="n">
        <v>2</v>
      </c>
      <c r="B46" s="1" t="n">
        <v>303660</v>
      </c>
      <c r="C46" s="1" t="s">
        <v>36</v>
      </c>
      <c r="D46" s="1" t="s">
        <v>1891</v>
      </c>
      <c r="E46" s="15" t="n">
        <v>46181</v>
      </c>
      <c r="F46" s="15" t="n">
        <v>46178</v>
      </c>
      <c r="G46" s="1" t="s">
        <v>231</v>
      </c>
      <c r="H46" s="1" t="n">
        <v>1222609</v>
      </c>
      <c r="I46" s="1" t="n">
        <v>1</v>
      </c>
      <c r="J46" s="1" t="s">
        <v>1868</v>
      </c>
      <c r="K46" s="49" t="n">
        <v>5728.5</v>
      </c>
      <c r="L46" s="1" t="s">
        <v>1869</v>
      </c>
      <c r="N46" s="15" t="n">
        <v>46228</v>
      </c>
      <c r="O46" s="49" t="n">
        <f aca="false">SUMIFS($K:$K,$L:$L,"MERCADORIA",$E:$E,N46)</f>
        <v>2316.74</v>
      </c>
      <c r="P46" s="49"/>
      <c r="Q46" s="1"/>
    </row>
    <row r="47" customFormat="false" ht="15" hidden="false" customHeight="true" outlineLevel="0" collapsed="false">
      <c r="A47" s="1" t="n">
        <v>2</v>
      </c>
      <c r="B47" s="1" t="n">
        <v>5957</v>
      </c>
      <c r="C47" s="1" t="s">
        <v>88</v>
      </c>
      <c r="D47" s="1" t="s">
        <v>1878</v>
      </c>
      <c r="E47" s="15" t="n">
        <v>46181</v>
      </c>
      <c r="F47" s="15" t="n">
        <v>46181</v>
      </c>
      <c r="G47" s="1" t="s">
        <v>155</v>
      </c>
      <c r="H47" s="1" t="n">
        <v>1226536</v>
      </c>
      <c r="I47" s="1" t="n">
        <v>1</v>
      </c>
      <c r="J47" s="1" t="s">
        <v>1868</v>
      </c>
      <c r="K47" s="49" t="n">
        <v>140</v>
      </c>
      <c r="L47" s="1" t="s">
        <v>1869</v>
      </c>
      <c r="N47" s="15" t="n">
        <v>46230</v>
      </c>
      <c r="O47" s="49" t="n">
        <f aca="false">SUMIFS($K:$K,$L:$L,"MERCADORIA",$E:$E,N47)</f>
        <v>9947.56</v>
      </c>
      <c r="P47" s="49"/>
      <c r="Q47" s="1"/>
    </row>
    <row r="48" customFormat="false" ht="15" hidden="false" customHeight="true" outlineLevel="0" collapsed="false">
      <c r="A48" s="1" t="n">
        <v>2</v>
      </c>
      <c r="B48" s="1" t="n">
        <v>3362</v>
      </c>
      <c r="C48" s="1" t="s">
        <v>36</v>
      </c>
      <c r="D48" s="1" t="s">
        <v>1873</v>
      </c>
      <c r="E48" s="15" t="n">
        <v>46181</v>
      </c>
      <c r="F48" s="15" t="n">
        <v>46181</v>
      </c>
      <c r="G48" s="1" t="s">
        <v>205</v>
      </c>
      <c r="H48" s="1" t="n">
        <v>1222883</v>
      </c>
      <c r="I48" s="1" t="n">
        <v>1</v>
      </c>
      <c r="J48" s="1" t="s">
        <v>1868</v>
      </c>
      <c r="K48" s="49" t="n">
        <v>561.5</v>
      </c>
      <c r="L48" s="1" t="s">
        <v>1869</v>
      </c>
      <c r="N48" s="15" t="n">
        <v>46231</v>
      </c>
      <c r="O48" s="49" t="n">
        <f aca="false">SUMIFS($K:$K,$L:$L,"MERCADORIA",$E:$E,N48)</f>
        <v>3811.33</v>
      </c>
      <c r="P48" s="49"/>
      <c r="Q48" s="1"/>
    </row>
    <row r="49" customFormat="false" ht="15" hidden="false" customHeight="true" outlineLevel="0" collapsed="false">
      <c r="A49" s="1" t="n">
        <v>2</v>
      </c>
      <c r="B49" s="1" t="n">
        <v>171066</v>
      </c>
      <c r="C49" s="1" t="s">
        <v>36</v>
      </c>
      <c r="D49" s="1" t="s">
        <v>1884</v>
      </c>
      <c r="E49" s="15" t="n">
        <v>46181</v>
      </c>
      <c r="F49" s="15" t="n">
        <v>46178</v>
      </c>
      <c r="G49" s="1" t="s">
        <v>373</v>
      </c>
      <c r="H49" s="1" t="n">
        <v>1221695</v>
      </c>
      <c r="I49" s="1" t="n">
        <v>1</v>
      </c>
      <c r="J49" s="1" t="s">
        <v>1868</v>
      </c>
      <c r="K49" s="49" t="n">
        <v>1068</v>
      </c>
      <c r="L49" s="1" t="s">
        <v>1869</v>
      </c>
      <c r="N49" s="15" t="n">
        <v>46232</v>
      </c>
      <c r="O49" s="49" t="n">
        <f aca="false">SUMIFS($K:$K,$L:$L,"MERCADORIA",$E:$E,N49)</f>
        <v>1501.39</v>
      </c>
      <c r="P49" s="49"/>
      <c r="Q49" s="1"/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36</v>
      </c>
      <c r="D50" s="1" t="s">
        <v>1892</v>
      </c>
      <c r="E50" s="15" t="n">
        <v>46181</v>
      </c>
      <c r="F50" s="15" t="n">
        <v>46180</v>
      </c>
      <c r="G50" s="1" t="s">
        <v>1893</v>
      </c>
      <c r="H50" s="1" t="n">
        <v>1223267</v>
      </c>
      <c r="I50" s="1" t="n">
        <v>1</v>
      </c>
      <c r="J50" s="1" t="s">
        <v>1868</v>
      </c>
      <c r="K50" s="49" t="n">
        <v>688.3</v>
      </c>
      <c r="L50" s="1" t="s">
        <v>1869</v>
      </c>
      <c r="N50" s="15" t="n">
        <v>46233</v>
      </c>
      <c r="O50" s="49" t="n">
        <f aca="false">SUMIFS($K:$K,$L:$L,"MERCADORIA",$E:$E,N50)</f>
        <v>8313.74</v>
      </c>
      <c r="P50" s="49"/>
      <c r="Q50" s="1"/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36</v>
      </c>
      <c r="D51" s="1" t="s">
        <v>1894</v>
      </c>
      <c r="E51" s="15" t="n">
        <v>46181</v>
      </c>
      <c r="F51" s="15" t="n">
        <v>46178</v>
      </c>
      <c r="G51" s="1" t="s">
        <v>180</v>
      </c>
      <c r="H51" s="1" t="n">
        <v>1221500</v>
      </c>
      <c r="I51" s="1" t="n">
        <v>1</v>
      </c>
      <c r="J51" s="1" t="s">
        <v>1868</v>
      </c>
      <c r="K51" s="49" t="n">
        <v>1049.39</v>
      </c>
      <c r="L51" s="1" t="s">
        <v>1869</v>
      </c>
      <c r="N51" s="15" t="n">
        <v>46234</v>
      </c>
      <c r="O51" s="49" t="n">
        <f aca="false">SUMIFS($K:$K,$L:$L,"MERCADORIA",$E:$E,N51)</f>
        <v>10199.62</v>
      </c>
      <c r="P51" s="49"/>
      <c r="Q51" s="1"/>
    </row>
    <row r="52" customFormat="false" ht="15" hidden="false" customHeight="true" outlineLevel="0" collapsed="false">
      <c r="A52" s="1" t="n">
        <v>2</v>
      </c>
      <c r="B52" s="1" t="n">
        <v>862026</v>
      </c>
      <c r="C52" s="1" t="s">
        <v>36</v>
      </c>
      <c r="D52" s="1" t="s">
        <v>1880</v>
      </c>
      <c r="E52" s="15" t="n">
        <v>46181</v>
      </c>
      <c r="F52" s="15" t="n">
        <v>46181</v>
      </c>
      <c r="G52" s="1" t="s">
        <v>146</v>
      </c>
      <c r="H52" s="1" t="n">
        <v>1222854</v>
      </c>
      <c r="I52" s="1" t="n">
        <v>2</v>
      </c>
      <c r="J52" s="1" t="s">
        <v>1868</v>
      </c>
      <c r="K52" s="49" t="n">
        <v>195</v>
      </c>
      <c r="L52" s="1" t="s">
        <v>1869</v>
      </c>
      <c r="N52" s="15" t="n">
        <v>46235</v>
      </c>
      <c r="O52" s="49" t="n">
        <f aca="false">SUMIFS($K:$K,$L:$L,"MERCADORIA",$E:$E,N52)</f>
        <v>4862.7</v>
      </c>
      <c r="P52" s="49"/>
      <c r="Q52" s="1"/>
    </row>
    <row r="53" customFormat="false" ht="15" hidden="false" customHeight="true" outlineLevel="0" collapsed="false">
      <c r="A53" s="1" t="n">
        <v>2</v>
      </c>
      <c r="B53" s="1" t="n">
        <v>8626</v>
      </c>
      <c r="C53" s="1" t="s">
        <v>36</v>
      </c>
      <c r="D53" s="1" t="s">
        <v>1880</v>
      </c>
      <c r="E53" s="15" t="n">
        <v>46181</v>
      </c>
      <c r="F53" s="15" t="n">
        <v>46181</v>
      </c>
      <c r="G53" s="1" t="s">
        <v>146</v>
      </c>
      <c r="H53" s="1" t="n">
        <v>1221834</v>
      </c>
      <c r="I53" s="1" t="n">
        <v>2</v>
      </c>
      <c r="J53" s="1" t="s">
        <v>1868</v>
      </c>
      <c r="K53" s="49" t="n">
        <v>180</v>
      </c>
      <c r="L53" s="1" t="s">
        <v>1869</v>
      </c>
      <c r="N53" s="15" t="n">
        <v>46237</v>
      </c>
      <c r="O53" s="49" t="n">
        <f aca="false">SUMIFS($K:$K,$L:$L,"MERCADORIA",$E:$E,N53)</f>
        <v>10259.64</v>
      </c>
      <c r="P53" s="49"/>
      <c r="Q53" s="1"/>
    </row>
    <row r="54" customFormat="false" ht="15" hidden="false" customHeight="true" outlineLevel="0" collapsed="false">
      <c r="A54" s="1" t="n">
        <v>2</v>
      </c>
      <c r="B54" s="1" t="n">
        <v>2486</v>
      </c>
      <c r="C54" s="1" t="s">
        <v>36</v>
      </c>
      <c r="D54" s="1" t="s">
        <v>1880</v>
      </c>
      <c r="E54" s="15" t="n">
        <v>46181</v>
      </c>
      <c r="F54" s="15" t="n">
        <v>46181</v>
      </c>
      <c r="G54" s="1" t="s">
        <v>146</v>
      </c>
      <c r="H54" s="1" t="n">
        <v>1222855</v>
      </c>
      <c r="I54" s="1" t="n">
        <v>6</v>
      </c>
      <c r="J54" s="1" t="s">
        <v>1868</v>
      </c>
      <c r="K54" s="49" t="n">
        <v>195</v>
      </c>
      <c r="L54" s="1" t="s">
        <v>1869</v>
      </c>
      <c r="N54" s="15" t="n">
        <v>46238</v>
      </c>
      <c r="O54" s="49" t="n">
        <f aca="false">SUMIFS($K:$K,$L:$L,"MERCADORIA",$E:$E,N54)</f>
        <v>2453.8</v>
      </c>
      <c r="P54" s="49"/>
      <c r="Q54" s="1"/>
    </row>
    <row r="55" customFormat="false" ht="15" hidden="false" customHeight="true" outlineLevel="0" collapsed="false">
      <c r="A55" s="1" t="n">
        <v>2</v>
      </c>
      <c r="B55" s="1" t="n">
        <v>2485</v>
      </c>
      <c r="C55" s="1" t="s">
        <v>36</v>
      </c>
      <c r="D55" s="1" t="s">
        <v>1880</v>
      </c>
      <c r="E55" s="15" t="n">
        <v>46181</v>
      </c>
      <c r="F55" s="15" t="n">
        <v>46181</v>
      </c>
      <c r="G55" s="1" t="s">
        <v>146</v>
      </c>
      <c r="H55" s="1" t="n">
        <v>1221843</v>
      </c>
      <c r="I55" s="1" t="n">
        <v>6</v>
      </c>
      <c r="J55" s="1" t="s">
        <v>1868</v>
      </c>
      <c r="K55" s="49" t="n">
        <v>180</v>
      </c>
      <c r="L55" s="1" t="s">
        <v>1869</v>
      </c>
      <c r="N55" s="15" t="n">
        <v>46239</v>
      </c>
      <c r="O55" s="49" t="n">
        <f aca="false">SUMIFS($K:$K,$L:$L,"MERCADORIA",$E:$E,N55)</f>
        <v>10024.42</v>
      </c>
      <c r="P55" s="49"/>
      <c r="Q55" s="1"/>
    </row>
    <row r="56" customFormat="false" ht="15" hidden="false" customHeight="true" outlineLevel="0" collapsed="false">
      <c r="A56" s="1" t="n">
        <v>2</v>
      </c>
      <c r="B56" s="1" t="n">
        <v>30915</v>
      </c>
      <c r="C56" s="1" t="s">
        <v>36</v>
      </c>
      <c r="D56" s="1" t="s">
        <v>1887</v>
      </c>
      <c r="E56" s="15" t="n">
        <v>46181</v>
      </c>
      <c r="F56" s="15" t="n">
        <v>46178</v>
      </c>
      <c r="G56" s="1" t="s">
        <v>142</v>
      </c>
      <c r="H56" s="1" t="n">
        <v>1221751</v>
      </c>
      <c r="I56" s="1" t="n">
        <v>1</v>
      </c>
      <c r="J56" s="1" t="s">
        <v>1868</v>
      </c>
      <c r="K56" s="49" t="n">
        <v>3840</v>
      </c>
      <c r="L56" s="1" t="s">
        <v>1869</v>
      </c>
      <c r="N56" s="15" t="n">
        <v>46240</v>
      </c>
      <c r="O56" s="49" t="n">
        <f aca="false">SUMIFS($K:$K,$L:$L,"MERCADORIA",$E:$E,N56)</f>
        <v>4531.05</v>
      </c>
      <c r="P56" s="49"/>
      <c r="Q56" s="1"/>
    </row>
    <row r="57" customFormat="false" ht="15" hidden="false" customHeight="true" outlineLevel="0" collapsed="false">
      <c r="A57" s="1" t="n">
        <v>2</v>
      </c>
      <c r="B57" s="1" t="n">
        <v>1868653</v>
      </c>
      <c r="C57" s="1" t="s">
        <v>67</v>
      </c>
      <c r="D57" s="1" t="s">
        <v>1875</v>
      </c>
      <c r="E57" s="15" t="n">
        <v>46181</v>
      </c>
      <c r="F57" s="15" t="n">
        <v>46178</v>
      </c>
      <c r="G57" s="1" t="s">
        <v>131</v>
      </c>
      <c r="H57" s="1" t="n">
        <v>1222988</v>
      </c>
      <c r="I57" s="1" t="n">
        <v>1</v>
      </c>
      <c r="J57" s="1" t="s">
        <v>1868</v>
      </c>
      <c r="K57" s="49" t="n">
        <v>1134.74</v>
      </c>
      <c r="L57" s="1" t="s">
        <v>1869</v>
      </c>
      <c r="N57" s="15" t="n">
        <v>46241</v>
      </c>
      <c r="O57" s="49" t="n">
        <f aca="false">SUMIFS($K:$K,$L:$L,"MERCADORIA",$E:$E,N57)</f>
        <v>21334.5</v>
      </c>
      <c r="P57" s="49"/>
      <c r="Q57" s="1"/>
    </row>
    <row r="58" customFormat="false" ht="15" hidden="false" customHeight="true" outlineLevel="0" collapsed="false">
      <c r="A58" s="1" t="n">
        <v>2</v>
      </c>
      <c r="B58" s="1" t="n">
        <v>1867172</v>
      </c>
      <c r="C58" s="1" t="s">
        <v>67</v>
      </c>
      <c r="D58" s="1" t="s">
        <v>1875</v>
      </c>
      <c r="E58" s="15" t="n">
        <v>46181</v>
      </c>
      <c r="F58" s="15" t="n">
        <v>46178</v>
      </c>
      <c r="G58" s="1" t="s">
        <v>131</v>
      </c>
      <c r="H58" s="1" t="n">
        <v>1222918</v>
      </c>
      <c r="I58" s="1" t="n">
        <v>11</v>
      </c>
      <c r="J58" s="1" t="s">
        <v>1868</v>
      </c>
      <c r="K58" s="49" t="n">
        <v>219.97</v>
      </c>
      <c r="L58" s="1" t="s">
        <v>1869</v>
      </c>
      <c r="N58" s="15" t="n">
        <v>46242</v>
      </c>
      <c r="O58" s="49" t="n">
        <f aca="false">SUMIFS($K:$K,$L:$L,"MERCADORIA",$E:$E,N58)</f>
        <v>200</v>
      </c>
      <c r="P58" s="49"/>
      <c r="Q58" s="1"/>
    </row>
    <row r="59" customFormat="false" ht="15" hidden="false" customHeight="true" outlineLevel="0" collapsed="false">
      <c r="A59" s="1" t="n">
        <v>2</v>
      </c>
      <c r="B59" s="1" t="n">
        <v>656</v>
      </c>
      <c r="C59" s="1" t="s">
        <v>88</v>
      </c>
      <c r="D59" s="1" t="s">
        <v>1876</v>
      </c>
      <c r="E59" s="15" t="n">
        <v>46181</v>
      </c>
      <c r="F59" s="15" t="n">
        <v>46181</v>
      </c>
      <c r="G59" s="1" t="s">
        <v>211</v>
      </c>
      <c r="H59" s="1" t="n">
        <v>1223311</v>
      </c>
      <c r="I59" s="1" t="n">
        <v>1</v>
      </c>
      <c r="J59" s="1" t="s">
        <v>1868</v>
      </c>
      <c r="K59" s="49" t="n">
        <v>307.2</v>
      </c>
      <c r="L59" s="1" t="s">
        <v>1869</v>
      </c>
      <c r="N59" s="15" t="n">
        <v>46244</v>
      </c>
      <c r="O59" s="49" t="n">
        <f aca="false">SUMIFS($K:$K,$L:$L,"MERCADORIA",$E:$E,N59)</f>
        <v>24821.28</v>
      </c>
      <c r="P59" s="49"/>
      <c r="Q59" s="1"/>
    </row>
    <row r="60" customFormat="false" ht="15" hidden="false" customHeight="true" outlineLevel="0" collapsed="false">
      <c r="A60" s="1" t="n">
        <v>2</v>
      </c>
      <c r="B60" s="1" t="n">
        <v>487</v>
      </c>
      <c r="C60" s="1" t="s">
        <v>36</v>
      </c>
      <c r="D60" s="1" t="s">
        <v>1883</v>
      </c>
      <c r="E60" s="15" t="n">
        <v>46181</v>
      </c>
      <c r="F60" s="15" t="n">
        <v>46178</v>
      </c>
      <c r="G60" s="1" t="s">
        <v>144</v>
      </c>
      <c r="H60" s="1" t="n">
        <v>1221458</v>
      </c>
      <c r="I60" s="1" t="n">
        <v>1</v>
      </c>
      <c r="J60" s="1" t="s">
        <v>1868</v>
      </c>
      <c r="K60" s="49" t="n">
        <v>180</v>
      </c>
      <c r="L60" s="1" t="s">
        <v>1869</v>
      </c>
      <c r="N60" s="15" t="n">
        <v>46245</v>
      </c>
      <c r="O60" s="49" t="n">
        <f aca="false">SUMIFS($K:$K,$L:$L,"MERCADORIA",$E:$E,N60)</f>
        <v>7097.31</v>
      </c>
      <c r="P60" s="49"/>
      <c r="Q60" s="1"/>
    </row>
    <row r="61" customFormat="false" ht="15" hidden="false" customHeight="true" outlineLevel="0" collapsed="false">
      <c r="A61" s="1" t="n">
        <v>2</v>
      </c>
      <c r="B61" s="1" t="n">
        <v>223109</v>
      </c>
      <c r="C61" s="1" t="s">
        <v>88</v>
      </c>
      <c r="D61" s="1" t="s">
        <v>1895</v>
      </c>
      <c r="E61" s="15" t="n">
        <v>46182</v>
      </c>
      <c r="F61" s="15" t="n">
        <v>46182</v>
      </c>
      <c r="G61" s="1" t="s">
        <v>439</v>
      </c>
      <c r="H61" s="1" t="n">
        <v>1228116</v>
      </c>
      <c r="I61" s="1" t="n">
        <v>1</v>
      </c>
      <c r="J61" s="1" t="s">
        <v>1868</v>
      </c>
      <c r="K61" s="49" t="n">
        <v>796.16</v>
      </c>
      <c r="L61" s="1" t="s">
        <v>1869</v>
      </c>
      <c r="N61" s="15" t="n">
        <v>46246</v>
      </c>
      <c r="O61" s="49" t="n">
        <f aca="false">SUMIFS($K:$K,$L:$L,"MERCADORIA",$E:$E,N61)</f>
        <v>6681.43</v>
      </c>
      <c r="P61" s="49"/>
      <c r="Q61" s="1"/>
    </row>
    <row r="62" customFormat="false" ht="15" hidden="false" customHeight="true" outlineLevel="0" collapsed="false">
      <c r="A62" s="1" t="n">
        <v>2</v>
      </c>
      <c r="B62" s="1" t="n">
        <v>3699</v>
      </c>
      <c r="C62" s="1" t="s">
        <v>36</v>
      </c>
      <c r="D62" s="1" t="s">
        <v>1879</v>
      </c>
      <c r="E62" s="15" t="n">
        <v>46182</v>
      </c>
      <c r="F62" s="15" t="n">
        <v>46181</v>
      </c>
      <c r="G62" s="1" t="s">
        <v>105</v>
      </c>
      <c r="H62" s="1" t="n">
        <v>1226545</v>
      </c>
      <c r="I62" s="1" t="n">
        <v>1</v>
      </c>
      <c r="J62" s="1" t="s">
        <v>1868</v>
      </c>
      <c r="K62" s="49" t="n">
        <v>186.94</v>
      </c>
      <c r="L62" s="1" t="s">
        <v>1869</v>
      </c>
      <c r="N62" s="15" t="n">
        <v>46247</v>
      </c>
      <c r="O62" s="49" t="n">
        <f aca="false">SUMIFS($K:$K,$L:$L,"MERCADORIA",$E:$E,N62)</f>
        <v>14438.23</v>
      </c>
      <c r="P62" s="49"/>
      <c r="Q62" s="1"/>
    </row>
    <row r="63" customFormat="false" ht="15" hidden="false" customHeight="true" outlineLevel="0" collapsed="false">
      <c r="A63" s="1" t="n">
        <v>2</v>
      </c>
      <c r="B63" s="1" t="n">
        <v>9626</v>
      </c>
      <c r="C63" s="1" t="s">
        <v>36</v>
      </c>
      <c r="D63" s="1" t="s">
        <v>1880</v>
      </c>
      <c r="E63" s="15" t="n">
        <v>46182</v>
      </c>
      <c r="F63" s="15" t="n">
        <v>46182</v>
      </c>
      <c r="G63" s="1" t="s">
        <v>146</v>
      </c>
      <c r="H63" s="1" t="n">
        <v>1227727</v>
      </c>
      <c r="I63" s="1" t="n">
        <v>2</v>
      </c>
      <c r="J63" s="1" t="s">
        <v>1868</v>
      </c>
      <c r="K63" s="49" t="n">
        <v>1926.18</v>
      </c>
      <c r="L63" s="1" t="s">
        <v>1869</v>
      </c>
      <c r="N63" s="15" t="n">
        <v>46248</v>
      </c>
      <c r="O63" s="49" t="n">
        <f aca="false">SUMIFS($K:$K,$L:$L,"MERCADORIA",$E:$E,N63)</f>
        <v>21364.08</v>
      </c>
      <c r="P63" s="49"/>
      <c r="Q63" s="1"/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36</v>
      </c>
      <c r="D64" s="1" t="s">
        <v>1880</v>
      </c>
      <c r="E64" s="15" t="n">
        <v>46182</v>
      </c>
      <c r="F64" s="15" t="n">
        <v>46182</v>
      </c>
      <c r="G64" s="1" t="s">
        <v>146</v>
      </c>
      <c r="H64" s="1" t="n">
        <v>1227926</v>
      </c>
      <c r="I64" s="1" t="n">
        <v>6</v>
      </c>
      <c r="J64" s="1" t="s">
        <v>1868</v>
      </c>
      <c r="K64" s="49" t="n">
        <v>1926.18</v>
      </c>
      <c r="L64" s="1" t="s">
        <v>1869</v>
      </c>
      <c r="N64" s="15" t="n">
        <v>46249</v>
      </c>
      <c r="O64" s="49" t="n">
        <f aca="false">SUMIFS($K:$K,$L:$L,"MERCADORIA",$E:$E,N64)</f>
        <v>6897.82</v>
      </c>
      <c r="P64" s="49"/>
      <c r="Q64" s="1"/>
    </row>
    <row r="65" customFormat="false" ht="15" hidden="false" customHeight="true" outlineLevel="0" collapsed="false">
      <c r="A65" s="1" t="n">
        <v>2</v>
      </c>
      <c r="B65" s="1" t="n">
        <v>20868</v>
      </c>
      <c r="C65" s="1" t="s">
        <v>36</v>
      </c>
      <c r="D65" s="1" t="s">
        <v>1896</v>
      </c>
      <c r="E65" s="15" t="n">
        <v>46182</v>
      </c>
      <c r="F65" s="15" t="n">
        <v>46182</v>
      </c>
      <c r="G65" s="1" t="s">
        <v>182</v>
      </c>
      <c r="H65" s="1" t="n">
        <v>1227446</v>
      </c>
      <c r="I65" s="1" t="n">
        <v>1</v>
      </c>
      <c r="J65" s="1" t="s">
        <v>1868</v>
      </c>
      <c r="K65" s="49" t="n">
        <v>909.57</v>
      </c>
      <c r="L65" s="1" t="s">
        <v>1869</v>
      </c>
      <c r="N65" s="15" t="n">
        <v>46251</v>
      </c>
      <c r="O65" s="49" t="n">
        <f aca="false">SUMIFS($K:$K,$L:$L,"MERCADORIA",$E:$E,N65)</f>
        <v>10979.73</v>
      </c>
      <c r="P65" s="49"/>
      <c r="Q65" s="1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36</v>
      </c>
      <c r="D66" s="1" t="s">
        <v>1897</v>
      </c>
      <c r="E66" s="15" t="n">
        <v>46182</v>
      </c>
      <c r="F66" s="15" t="n">
        <v>46176</v>
      </c>
      <c r="G66" s="1" t="s">
        <v>696</v>
      </c>
      <c r="H66" s="1" t="n">
        <v>1226736</v>
      </c>
      <c r="I66" s="1" t="n">
        <v>11</v>
      </c>
      <c r="J66" s="1" t="s">
        <v>1868</v>
      </c>
      <c r="K66" s="49" t="n">
        <v>1377</v>
      </c>
      <c r="L66" s="1" t="s">
        <v>1869</v>
      </c>
      <c r="N66" s="15" t="n">
        <v>46252</v>
      </c>
      <c r="O66" s="49" t="n">
        <f aca="false">SUMIFS($K:$K,$L:$L,"MERCADORIA",$E:$E,N66)</f>
        <v>17968.8</v>
      </c>
      <c r="P66" s="49"/>
      <c r="Q66" s="1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36</v>
      </c>
      <c r="D67" s="1" t="s">
        <v>1883</v>
      </c>
      <c r="E67" s="15" t="n">
        <v>46182</v>
      </c>
      <c r="F67" s="15" t="n">
        <v>46181</v>
      </c>
      <c r="G67" s="1" t="s">
        <v>144</v>
      </c>
      <c r="H67" s="1" t="n">
        <v>1227245</v>
      </c>
      <c r="I67" s="1" t="n">
        <v>1</v>
      </c>
      <c r="J67" s="1" t="s">
        <v>1868</v>
      </c>
      <c r="K67" s="49" t="n">
        <v>180</v>
      </c>
      <c r="L67" s="1" t="s">
        <v>1869</v>
      </c>
      <c r="N67" s="15" t="n">
        <v>46253</v>
      </c>
      <c r="O67" s="49" t="n">
        <f aca="false">SUMIFS($K:$K,$L:$L,"MERCADORIA",$E:$E,N67)</f>
        <v>10076.2</v>
      </c>
      <c r="P67" s="49"/>
      <c r="Q67" s="1"/>
    </row>
    <row r="68" customFormat="false" ht="15" hidden="false" customHeight="true" outlineLevel="0" collapsed="false">
      <c r="A68" s="1" t="n">
        <v>2</v>
      </c>
      <c r="B68" s="1" t="n">
        <v>40955</v>
      </c>
      <c r="C68" s="1" t="s">
        <v>36</v>
      </c>
      <c r="D68" s="1" t="s">
        <v>1898</v>
      </c>
      <c r="E68" s="15" t="n">
        <v>46182</v>
      </c>
      <c r="F68" s="15" t="n">
        <v>46182</v>
      </c>
      <c r="G68" s="1" t="s">
        <v>437</v>
      </c>
      <c r="H68" s="1" t="n">
        <v>1228096</v>
      </c>
      <c r="I68" s="1" t="n">
        <v>1</v>
      </c>
      <c r="J68" s="1" t="s">
        <v>1868</v>
      </c>
      <c r="K68" s="49" t="n">
        <v>460</v>
      </c>
      <c r="L68" s="1" t="s">
        <v>1869</v>
      </c>
      <c r="N68" s="15" t="n">
        <v>46254</v>
      </c>
      <c r="O68" s="49" t="n">
        <f aca="false">SUMIFS($K:$K,$L:$L,"MERCADORIA",$E:$E,N68)</f>
        <v>5891.3</v>
      </c>
      <c r="P68" s="49"/>
      <c r="Q68" s="1"/>
    </row>
    <row r="69" customFormat="false" ht="15" hidden="false" customHeight="true" outlineLevel="0" collapsed="false">
      <c r="A69" s="1" t="n">
        <v>2</v>
      </c>
      <c r="B69" s="1" t="n">
        <v>1629655</v>
      </c>
      <c r="C69" s="1" t="s">
        <v>1870</v>
      </c>
      <c r="D69" s="1" t="s">
        <v>1871</v>
      </c>
      <c r="E69" s="15" t="n">
        <v>46183</v>
      </c>
      <c r="F69" s="15" t="n">
        <v>46183</v>
      </c>
      <c r="G69" s="1" t="s">
        <v>416</v>
      </c>
      <c r="H69" s="1" t="n">
        <v>1231783</v>
      </c>
      <c r="I69" s="1" t="n">
        <v>1</v>
      </c>
      <c r="J69" s="1" t="s">
        <v>1868</v>
      </c>
      <c r="K69" s="49" t="n">
        <v>171.5</v>
      </c>
      <c r="L69" s="1" t="s">
        <v>1869</v>
      </c>
      <c r="N69" s="15" t="n">
        <v>46255</v>
      </c>
      <c r="O69" s="49" t="n">
        <f aca="false">SUMIFS($K:$K,$L:$L,"MERCADORIA",$E:$E,N69)</f>
        <v>11092.41</v>
      </c>
      <c r="P69" s="49"/>
      <c r="Q69" s="1"/>
    </row>
    <row r="70" customFormat="false" ht="15" hidden="false" customHeight="true" outlineLevel="0" collapsed="false">
      <c r="A70" s="1" t="n">
        <v>2</v>
      </c>
      <c r="B70" s="1" t="n">
        <v>1366479</v>
      </c>
      <c r="C70" s="1" t="s">
        <v>36</v>
      </c>
      <c r="D70" s="1" t="s">
        <v>1899</v>
      </c>
      <c r="E70" s="15" t="n">
        <v>46183</v>
      </c>
      <c r="F70" s="15" t="n">
        <v>46182</v>
      </c>
      <c r="G70" s="1" t="s">
        <v>1900</v>
      </c>
      <c r="H70" s="1" t="n">
        <v>1232476</v>
      </c>
      <c r="I70" s="1" t="n">
        <v>1</v>
      </c>
      <c r="J70" s="1" t="s">
        <v>1868</v>
      </c>
      <c r="K70" s="49" t="n">
        <v>1837.1</v>
      </c>
      <c r="L70" s="1" t="s">
        <v>1869</v>
      </c>
      <c r="N70" s="15" t="n">
        <v>46256</v>
      </c>
      <c r="O70" s="49" t="n">
        <f aca="false">SUMIFS($K:$K,$L:$L,"MERCADORIA",$E:$E,N70)</f>
        <v>22283.78</v>
      </c>
      <c r="P70" s="49"/>
      <c r="Q70" s="1"/>
    </row>
    <row r="71" customFormat="false" ht="15" hidden="false" customHeight="true" outlineLevel="0" collapsed="false">
      <c r="A71" s="1" t="n">
        <v>2</v>
      </c>
      <c r="B71" s="1" t="n">
        <v>14437</v>
      </c>
      <c r="C71" s="1" t="s">
        <v>36</v>
      </c>
      <c r="D71" s="1" t="s">
        <v>1872</v>
      </c>
      <c r="E71" s="15" t="n">
        <v>46183</v>
      </c>
      <c r="F71" s="15" t="n">
        <v>46182</v>
      </c>
      <c r="G71" s="1" t="s">
        <v>272</v>
      </c>
      <c r="H71" s="1" t="n">
        <v>1231585</v>
      </c>
      <c r="I71" s="1" t="n">
        <v>1</v>
      </c>
      <c r="J71" s="1" t="s">
        <v>1868</v>
      </c>
      <c r="K71" s="49" t="n">
        <v>4433</v>
      </c>
      <c r="L71" s="1" t="s">
        <v>1869</v>
      </c>
      <c r="N71" s="15" t="n">
        <v>46258</v>
      </c>
      <c r="O71" s="49" t="n">
        <f aca="false">SUMIFS($K:$K,$L:$L,"MERCADORIA",$E:$E,N71)</f>
        <v>6013.64</v>
      </c>
      <c r="P71" s="49"/>
      <c r="Q71" s="1"/>
    </row>
    <row r="72" customFormat="false" ht="15" hidden="false" customHeight="true" outlineLevel="0" collapsed="false">
      <c r="A72" s="1" t="n">
        <v>2</v>
      </c>
      <c r="B72" s="1" t="n">
        <v>5967</v>
      </c>
      <c r="C72" s="1" t="s">
        <v>88</v>
      </c>
      <c r="D72" s="1" t="s">
        <v>1878</v>
      </c>
      <c r="E72" s="15" t="n">
        <v>46183</v>
      </c>
      <c r="F72" s="15" t="n">
        <v>46183</v>
      </c>
      <c r="G72" s="1" t="s">
        <v>155</v>
      </c>
      <c r="H72" s="1" t="n">
        <v>1232441</v>
      </c>
      <c r="I72" s="1" t="n">
        <v>1</v>
      </c>
      <c r="J72" s="1" t="s">
        <v>1868</v>
      </c>
      <c r="K72" s="49" t="n">
        <v>200</v>
      </c>
      <c r="L72" s="1" t="s">
        <v>1869</v>
      </c>
      <c r="N72" s="15" t="n">
        <v>46259</v>
      </c>
      <c r="O72" s="49" t="n">
        <f aca="false">SUMIFS($K:$K,$L:$L,"MERCADORIA",$E:$E,N72)</f>
        <v>15725.2</v>
      </c>
      <c r="P72" s="49"/>
      <c r="Q72" s="1"/>
    </row>
    <row r="73" customFormat="false" ht="15" hidden="false" customHeight="true" outlineLevel="0" collapsed="false">
      <c r="A73" s="1" t="n">
        <v>2</v>
      </c>
      <c r="B73" s="1" t="n">
        <v>34450</v>
      </c>
      <c r="C73" s="1" t="s">
        <v>1774</v>
      </c>
      <c r="D73" s="1" t="s">
        <v>1901</v>
      </c>
      <c r="E73" s="15" t="n">
        <v>46183</v>
      </c>
      <c r="F73" s="15" t="n">
        <v>46183</v>
      </c>
      <c r="G73" s="1" t="s">
        <v>274</v>
      </c>
      <c r="H73" s="1" t="n">
        <v>1231766</v>
      </c>
      <c r="I73" s="1" t="n">
        <v>1</v>
      </c>
      <c r="J73" s="1" t="s">
        <v>1868</v>
      </c>
      <c r="K73" s="49" t="n">
        <v>1844.15</v>
      </c>
      <c r="L73" s="1" t="s">
        <v>1869</v>
      </c>
      <c r="N73" s="15" t="n">
        <v>46260</v>
      </c>
      <c r="O73" s="49" t="n">
        <f aca="false">SUMIFS($K:$K,$L:$L,"MERCADORIA",$E:$E,N73)</f>
        <v>27194.68</v>
      </c>
      <c r="P73" s="49"/>
      <c r="Q73" s="1"/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61</v>
      </c>
      <c r="D74" s="1" t="s">
        <v>1901</v>
      </c>
      <c r="E74" s="15" t="n">
        <v>46183</v>
      </c>
      <c r="F74" s="15" t="n">
        <v>46183</v>
      </c>
      <c r="G74" s="1" t="s">
        <v>274</v>
      </c>
      <c r="H74" s="1" t="n">
        <v>1231774</v>
      </c>
      <c r="I74" s="1" t="n">
        <v>1</v>
      </c>
      <c r="J74" s="1" t="s">
        <v>1868</v>
      </c>
      <c r="K74" s="49" t="n">
        <v>1101.98</v>
      </c>
      <c r="L74" s="1" t="s">
        <v>1869</v>
      </c>
      <c r="N74" s="15" t="n">
        <v>46261</v>
      </c>
      <c r="O74" s="49" t="n">
        <f aca="false">SUMIFS($K:$K,$L:$L,"MERCADORIA",$E:$E,N74)</f>
        <v>11063.74</v>
      </c>
      <c r="P74" s="49"/>
      <c r="Q74" s="1"/>
    </row>
    <row r="75" customFormat="false" ht="15" hidden="false" customHeight="true" outlineLevel="0" collapsed="false">
      <c r="A75" s="1" t="n">
        <v>2</v>
      </c>
      <c r="B75" s="1" t="n">
        <v>386175</v>
      </c>
      <c r="C75" s="1" t="s">
        <v>36</v>
      </c>
      <c r="D75" s="1" t="s">
        <v>1894</v>
      </c>
      <c r="E75" s="15" t="n">
        <v>46183</v>
      </c>
      <c r="F75" s="15" t="n">
        <v>46182</v>
      </c>
      <c r="G75" s="1" t="s">
        <v>180</v>
      </c>
      <c r="H75" s="1" t="n">
        <v>1230947</v>
      </c>
      <c r="I75" s="1" t="n">
        <v>1</v>
      </c>
      <c r="J75" s="1" t="s">
        <v>1868</v>
      </c>
      <c r="K75" s="49" t="n">
        <v>1474.13</v>
      </c>
      <c r="L75" s="1" t="s">
        <v>1869</v>
      </c>
      <c r="N75" s="15" t="n">
        <v>46262</v>
      </c>
      <c r="O75" s="49" t="n">
        <f aca="false">SUMIFS($K:$K,$L:$L,"MERCADORIA",$E:$E,N75)</f>
        <v>9682.11</v>
      </c>
      <c r="P75" s="49"/>
      <c r="Q75" s="1"/>
    </row>
    <row r="76" customFormat="false" ht="15" hidden="false" customHeight="true" outlineLevel="0" collapsed="false">
      <c r="A76" s="1" t="n">
        <v>2</v>
      </c>
      <c r="B76" s="1" t="n">
        <v>106262</v>
      </c>
      <c r="C76" s="1" t="s">
        <v>36</v>
      </c>
      <c r="D76" s="1" t="s">
        <v>1880</v>
      </c>
      <c r="E76" s="15" t="n">
        <v>46183</v>
      </c>
      <c r="F76" s="15" t="n">
        <v>46183</v>
      </c>
      <c r="G76" s="1" t="s">
        <v>146</v>
      </c>
      <c r="H76" s="1" t="n">
        <v>1231739</v>
      </c>
      <c r="I76" s="1" t="n">
        <v>2</v>
      </c>
      <c r="J76" s="1" t="s">
        <v>1868</v>
      </c>
      <c r="K76" s="49" t="n">
        <v>195</v>
      </c>
      <c r="L76" s="1" t="s">
        <v>1869</v>
      </c>
      <c r="N76" s="15" t="n">
        <v>46263</v>
      </c>
      <c r="O76" s="49" t="n">
        <f aca="false">SUMIFS($K:$K,$L:$L,"MERCADORIA",$E:$E,N76)</f>
        <v>5740.07</v>
      </c>
      <c r="P76" s="49"/>
      <c r="Q76" s="1"/>
    </row>
    <row r="77" customFormat="false" ht="15" hidden="false" customHeight="true" outlineLevel="0" collapsed="false">
      <c r="A77" s="1" t="n">
        <v>2</v>
      </c>
      <c r="B77" s="1" t="n">
        <v>10620261</v>
      </c>
      <c r="C77" s="1" t="s">
        <v>36</v>
      </c>
      <c r="D77" s="1" t="s">
        <v>1880</v>
      </c>
      <c r="E77" s="15" t="n">
        <v>46183</v>
      </c>
      <c r="F77" s="15" t="n">
        <v>46183</v>
      </c>
      <c r="G77" s="1" t="s">
        <v>146</v>
      </c>
      <c r="H77" s="1" t="n">
        <v>1231424</v>
      </c>
      <c r="I77" s="1" t="n">
        <v>2</v>
      </c>
      <c r="J77" s="1" t="s">
        <v>1868</v>
      </c>
      <c r="K77" s="49" t="n">
        <v>1800</v>
      </c>
      <c r="L77" s="1" t="s">
        <v>1869</v>
      </c>
      <c r="N77" s="15" t="n">
        <v>46265</v>
      </c>
      <c r="O77" s="49" t="n">
        <f aca="false">SUMIFS($K:$K,$L:$L,"MERCADORIA",$E:$E,N77)</f>
        <v>10746.92</v>
      </c>
      <c r="P77" s="49"/>
      <c r="Q77" s="1"/>
    </row>
    <row r="78" customFormat="false" ht="15" hidden="false" customHeight="true" outlineLevel="0" collapsed="false">
      <c r="A78" s="1" t="n">
        <v>2</v>
      </c>
      <c r="B78" s="1" t="n">
        <v>1062026</v>
      </c>
      <c r="C78" s="1" t="s">
        <v>36</v>
      </c>
      <c r="D78" s="1" t="s">
        <v>1880</v>
      </c>
      <c r="E78" s="15" t="n">
        <v>46183</v>
      </c>
      <c r="F78" s="15" t="n">
        <v>46183</v>
      </c>
      <c r="G78" s="1" t="s">
        <v>146</v>
      </c>
      <c r="H78" s="1" t="n">
        <v>1231248</v>
      </c>
      <c r="I78" s="1" t="n">
        <v>2</v>
      </c>
      <c r="J78" s="1" t="s">
        <v>1868</v>
      </c>
      <c r="K78" s="49" t="n">
        <v>600</v>
      </c>
      <c r="L78" s="1" t="s">
        <v>1869</v>
      </c>
      <c r="N78" s="15" t="n">
        <v>46266</v>
      </c>
      <c r="O78" s="49" t="n">
        <f aca="false">SUMIFS($K:$K,$L:$L,"MERCADORIA",$E:$E,N78)</f>
        <v>3218.28</v>
      </c>
      <c r="P78" s="49"/>
      <c r="Q78" s="1"/>
    </row>
    <row r="79" customFormat="false" ht="15" hidden="false" customHeight="true" outlineLevel="0" collapsed="false">
      <c r="A79" s="1" t="n">
        <v>2</v>
      </c>
      <c r="B79" s="1" t="n">
        <v>10626</v>
      </c>
      <c r="C79" s="1" t="s">
        <v>36</v>
      </c>
      <c r="D79" s="1" t="s">
        <v>1880</v>
      </c>
      <c r="E79" s="15" t="n">
        <v>46183</v>
      </c>
      <c r="F79" s="15" t="n">
        <v>46183</v>
      </c>
      <c r="G79" s="1" t="s">
        <v>146</v>
      </c>
      <c r="H79" s="1" t="n">
        <v>1230995</v>
      </c>
      <c r="I79" s="1" t="n">
        <v>2</v>
      </c>
      <c r="J79" s="1" t="s">
        <v>1868</v>
      </c>
      <c r="K79" s="49" t="n">
        <v>1094</v>
      </c>
      <c r="L79" s="1" t="s">
        <v>1869</v>
      </c>
      <c r="N79" s="15" t="n">
        <v>46267</v>
      </c>
      <c r="O79" s="49" t="n">
        <f aca="false">SUMIFS($K:$K,$L:$L,"MERCADORIA",$E:$E,N79)</f>
        <v>5340.22</v>
      </c>
      <c r="P79" s="49"/>
      <c r="Q79" s="1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36</v>
      </c>
      <c r="D80" s="1" t="s">
        <v>1880</v>
      </c>
      <c r="E80" s="15" t="n">
        <v>46183</v>
      </c>
      <c r="F80" s="15" t="n">
        <v>46183</v>
      </c>
      <c r="G80" s="1" t="s">
        <v>146</v>
      </c>
      <c r="H80" s="1" t="n">
        <v>1231753</v>
      </c>
      <c r="I80" s="1" t="n">
        <v>6</v>
      </c>
      <c r="J80" s="1" t="s">
        <v>1868</v>
      </c>
      <c r="K80" s="49" t="n">
        <v>195</v>
      </c>
      <c r="L80" s="1" t="s">
        <v>1869</v>
      </c>
      <c r="N80" s="15" t="n">
        <v>46268</v>
      </c>
      <c r="O80" s="49" t="n">
        <f aca="false">SUMIFS($K:$K,$L:$L,"MERCADORIA",$E:$E,N80)</f>
        <v>11768.86</v>
      </c>
      <c r="P80" s="49"/>
      <c r="Q80" s="1"/>
    </row>
    <row r="81" customFormat="false" ht="15" hidden="false" customHeight="true" outlineLevel="0" collapsed="false">
      <c r="A81" s="1" t="n">
        <v>2</v>
      </c>
      <c r="B81" s="1" t="n">
        <v>2490</v>
      </c>
      <c r="C81" s="1" t="s">
        <v>36</v>
      </c>
      <c r="D81" s="1" t="s">
        <v>1880</v>
      </c>
      <c r="E81" s="15" t="n">
        <v>46183</v>
      </c>
      <c r="F81" s="15" t="n">
        <v>46183</v>
      </c>
      <c r="G81" s="1" t="s">
        <v>146</v>
      </c>
      <c r="H81" s="1" t="n">
        <v>1231437</v>
      </c>
      <c r="I81" s="1" t="n">
        <v>6</v>
      </c>
      <c r="J81" s="1" t="s">
        <v>1868</v>
      </c>
      <c r="K81" s="49" t="n">
        <v>1800</v>
      </c>
      <c r="L81" s="1" t="s">
        <v>1869</v>
      </c>
      <c r="N81" s="15" t="n">
        <v>46269</v>
      </c>
      <c r="O81" s="49" t="n">
        <f aca="false">SUMIFS($K:$K,$L:$L,"MERCADORIA",$E:$E,N81)</f>
        <v>16676.6</v>
      </c>
      <c r="P81" s="49"/>
      <c r="Q81" s="1"/>
    </row>
    <row r="82" customFormat="false" ht="15" hidden="false" customHeight="true" outlineLevel="0" collapsed="false">
      <c r="A82" s="1" t="n">
        <v>2</v>
      </c>
      <c r="B82" s="1" t="n">
        <v>2489</v>
      </c>
      <c r="C82" s="1" t="s">
        <v>36</v>
      </c>
      <c r="D82" s="1" t="s">
        <v>1880</v>
      </c>
      <c r="E82" s="15" t="n">
        <v>46183</v>
      </c>
      <c r="F82" s="15" t="n">
        <v>46183</v>
      </c>
      <c r="G82" s="1" t="s">
        <v>146</v>
      </c>
      <c r="H82" s="1" t="n">
        <v>1231255</v>
      </c>
      <c r="I82" s="1" t="n">
        <v>6</v>
      </c>
      <c r="J82" s="1" t="s">
        <v>1868</v>
      </c>
      <c r="K82" s="49" t="n">
        <v>600</v>
      </c>
      <c r="L82" s="1" t="s">
        <v>1869</v>
      </c>
      <c r="N82" s="15" t="n">
        <v>46270</v>
      </c>
      <c r="O82" s="49" t="n">
        <f aca="false">SUMIFS($K:$K,$L:$L,"MERCADORIA",$E:$E,N82)</f>
        <v>200</v>
      </c>
      <c r="P82" s="49"/>
      <c r="Q82" s="1"/>
    </row>
    <row r="83" customFormat="false" ht="15" hidden="false" customHeight="true" outlineLevel="0" collapsed="false">
      <c r="A83" s="1" t="n">
        <v>2</v>
      </c>
      <c r="B83" s="1" t="n">
        <v>2488</v>
      </c>
      <c r="C83" s="1" t="s">
        <v>36</v>
      </c>
      <c r="D83" s="1" t="s">
        <v>1880</v>
      </c>
      <c r="E83" s="15" t="n">
        <v>46183</v>
      </c>
      <c r="F83" s="15" t="n">
        <v>46183</v>
      </c>
      <c r="G83" s="1" t="s">
        <v>146</v>
      </c>
      <c r="H83" s="1" t="n">
        <v>1231001</v>
      </c>
      <c r="I83" s="1" t="n">
        <v>6</v>
      </c>
      <c r="J83" s="1" t="s">
        <v>1868</v>
      </c>
      <c r="K83" s="49" t="n">
        <v>1094</v>
      </c>
      <c r="L83" s="1" t="s">
        <v>1869</v>
      </c>
      <c r="N83" s="15" t="n">
        <v>46273</v>
      </c>
      <c r="O83" s="49" t="n">
        <f aca="false">SUMIFS($K:$K,$L:$L,"MERCADORIA",$E:$E,N83)</f>
        <v>14467.49</v>
      </c>
      <c r="P83" s="49"/>
      <c r="Q83" s="1"/>
    </row>
    <row r="84" customFormat="false" ht="15" hidden="false" customHeight="true" outlineLevel="0" collapsed="false">
      <c r="A84" s="1" t="n">
        <v>2</v>
      </c>
      <c r="B84" s="1" t="n">
        <v>459236</v>
      </c>
      <c r="C84" s="1" t="s">
        <v>36</v>
      </c>
      <c r="D84" s="1" t="s">
        <v>1902</v>
      </c>
      <c r="E84" s="15" t="n">
        <v>46183</v>
      </c>
      <c r="F84" s="15" t="n">
        <v>46181</v>
      </c>
      <c r="G84" s="1" t="s">
        <v>400</v>
      </c>
      <c r="H84" s="1" t="n">
        <v>1232206</v>
      </c>
      <c r="I84" s="1" t="n">
        <v>11</v>
      </c>
      <c r="J84" s="1" t="s">
        <v>1868</v>
      </c>
      <c r="K84" s="49" t="n">
        <v>338</v>
      </c>
      <c r="L84" s="1" t="s">
        <v>1869</v>
      </c>
      <c r="N84" s="15" t="n">
        <v>46274</v>
      </c>
      <c r="O84" s="49" t="n">
        <f aca="false">SUMIFS($K:$K,$L:$L,"MERCADORIA",$E:$E,N84)</f>
        <v>12218.33</v>
      </c>
      <c r="P84" s="49"/>
      <c r="Q84" s="1"/>
    </row>
    <row r="85" customFormat="false" ht="15" hidden="false" customHeight="true" outlineLevel="0" collapsed="false">
      <c r="A85" s="1" t="n">
        <v>2</v>
      </c>
      <c r="B85" s="1" t="n">
        <v>562635</v>
      </c>
      <c r="C85" s="1" t="s">
        <v>1903</v>
      </c>
      <c r="D85" s="1" t="s">
        <v>1904</v>
      </c>
      <c r="E85" s="15" t="n">
        <v>46183</v>
      </c>
      <c r="F85" s="15" t="n">
        <v>46176</v>
      </c>
      <c r="G85" s="1" t="s">
        <v>229</v>
      </c>
      <c r="H85" s="1" t="n">
        <v>1231205</v>
      </c>
      <c r="I85" s="1" t="n">
        <v>11</v>
      </c>
      <c r="J85" s="1" t="s">
        <v>1868</v>
      </c>
      <c r="K85" s="49" t="n">
        <v>18322.09</v>
      </c>
      <c r="L85" s="1" t="s">
        <v>1869</v>
      </c>
      <c r="N85" s="15" t="n">
        <v>46275</v>
      </c>
      <c r="O85" s="49" t="n">
        <f aca="false">SUMIFS($K:$K,$L:$L,"MERCADORIA",$E:$E,N85)</f>
        <v>16518.54</v>
      </c>
      <c r="P85" s="49"/>
      <c r="Q85" s="1"/>
    </row>
    <row r="86" customFormat="false" ht="15" hidden="false" customHeight="true" outlineLevel="0" collapsed="false">
      <c r="A86" s="1" t="n">
        <v>2</v>
      </c>
      <c r="B86" s="1" t="n">
        <v>1616</v>
      </c>
      <c r="C86" s="1" t="s">
        <v>36</v>
      </c>
      <c r="D86" s="1" t="s">
        <v>1905</v>
      </c>
      <c r="E86" s="15" t="n">
        <v>46183</v>
      </c>
      <c r="F86" s="15" t="n">
        <v>46183</v>
      </c>
      <c r="G86" s="1" t="s">
        <v>451</v>
      </c>
      <c r="H86" s="1" t="n">
        <v>1231978</v>
      </c>
      <c r="I86" s="1" t="n">
        <v>1</v>
      </c>
      <c r="J86" s="1" t="s">
        <v>1868</v>
      </c>
      <c r="K86" s="49" t="n">
        <v>250</v>
      </c>
      <c r="L86" s="1" t="s">
        <v>1869</v>
      </c>
      <c r="N86" s="15" t="n">
        <v>46276</v>
      </c>
      <c r="O86" s="49" t="n">
        <f aca="false">SUMIFS($K:$K,$L:$L,"MERCADORIA",$E:$E,N86)</f>
        <v>5446.31</v>
      </c>
      <c r="P86" s="49"/>
      <c r="Q86" s="1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36</v>
      </c>
      <c r="D87" s="1" t="s">
        <v>1886</v>
      </c>
      <c r="E87" s="15" t="n">
        <v>46183</v>
      </c>
      <c r="F87" s="15" t="n">
        <v>46182</v>
      </c>
      <c r="G87" s="1" t="s">
        <v>129</v>
      </c>
      <c r="H87" s="1" t="n">
        <v>1231128</v>
      </c>
      <c r="I87" s="1" t="n">
        <v>1</v>
      </c>
      <c r="J87" s="1" t="s">
        <v>1868</v>
      </c>
      <c r="K87" s="49" t="n">
        <v>1927.2</v>
      </c>
      <c r="L87" s="1" t="s">
        <v>1869</v>
      </c>
      <c r="N87" s="15" t="n">
        <v>46277</v>
      </c>
      <c r="O87" s="49" t="n">
        <f aca="false">SUMIFS($K:$K,$L:$L,"MERCADORIA",$E:$E,N87)</f>
        <v>8487.37</v>
      </c>
      <c r="P87" s="49"/>
      <c r="Q87" s="1"/>
    </row>
    <row r="88" customFormat="false" ht="15" hidden="false" customHeight="true" outlineLevel="0" collapsed="false">
      <c r="A88" s="1" t="n">
        <v>2</v>
      </c>
      <c r="B88" s="1" t="n">
        <v>502</v>
      </c>
      <c r="C88" s="1" t="s">
        <v>36</v>
      </c>
      <c r="D88" s="1" t="s">
        <v>1906</v>
      </c>
      <c r="E88" s="15" t="n">
        <v>46183</v>
      </c>
      <c r="F88" s="15" t="n">
        <v>46183</v>
      </c>
      <c r="G88" s="1" t="s">
        <v>356</v>
      </c>
      <c r="H88" s="1" t="n">
        <v>1231225</v>
      </c>
      <c r="I88" s="1" t="n">
        <v>1</v>
      </c>
      <c r="J88" s="1" t="s">
        <v>1868</v>
      </c>
      <c r="K88" s="49" t="n">
        <v>160.32</v>
      </c>
      <c r="L88" s="1" t="s">
        <v>1869</v>
      </c>
      <c r="N88" s="15" t="n">
        <v>46279</v>
      </c>
      <c r="O88" s="49" t="n">
        <f aca="false">SUMIFS($K:$K,$L:$L,"MERCADORIA",$E:$E,N88)</f>
        <v>15733.82</v>
      </c>
      <c r="P88" s="49"/>
      <c r="Q88" s="1"/>
    </row>
    <row r="89" customFormat="false" ht="15" hidden="false" customHeight="true" outlineLevel="0" collapsed="false">
      <c r="A89" s="1" t="n">
        <v>2</v>
      </c>
      <c r="B89" s="1" t="n">
        <v>297</v>
      </c>
      <c r="C89" s="1" t="s">
        <v>36</v>
      </c>
      <c r="D89" s="1" t="s">
        <v>1907</v>
      </c>
      <c r="E89" s="15" t="n">
        <v>46183</v>
      </c>
      <c r="F89" s="15" t="n">
        <v>46179</v>
      </c>
      <c r="G89" s="1" t="s">
        <v>1908</v>
      </c>
      <c r="H89" s="1" t="n">
        <v>1231085</v>
      </c>
      <c r="I89" s="1" t="n">
        <v>1</v>
      </c>
      <c r="J89" s="1" t="s">
        <v>1868</v>
      </c>
      <c r="K89" s="49" t="n">
        <v>190.5</v>
      </c>
      <c r="L89" s="1" t="s">
        <v>1869</v>
      </c>
      <c r="N89" s="1" t="s">
        <v>1805</v>
      </c>
      <c r="O89" s="49" t="n">
        <f aca="false">SUM(O2:O88)</f>
        <v>1017791.59</v>
      </c>
      <c r="P89" s="49"/>
      <c r="Q89" s="1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36</v>
      </c>
      <c r="D90" s="1" t="s">
        <v>1909</v>
      </c>
      <c r="E90" s="15" t="n">
        <v>46183</v>
      </c>
      <c r="F90" s="15" t="n">
        <v>46170</v>
      </c>
      <c r="G90" s="1" t="s">
        <v>222</v>
      </c>
      <c r="H90" s="1" t="n">
        <v>1231901</v>
      </c>
      <c r="I90" s="1" t="n">
        <v>1</v>
      </c>
      <c r="J90" s="1" t="s">
        <v>1868</v>
      </c>
      <c r="K90" s="49" t="n">
        <v>715.2</v>
      </c>
      <c r="L90" s="1" t="s">
        <v>1869</v>
      </c>
      <c r="O90" s="15"/>
      <c r="P90" s="49"/>
      <c r="Q90" s="1"/>
    </row>
    <row r="91" customFormat="false" ht="15" hidden="false" customHeight="true" outlineLevel="0" collapsed="false">
      <c r="A91" s="1" t="n">
        <v>2</v>
      </c>
      <c r="B91" s="1" t="n">
        <v>253249</v>
      </c>
      <c r="C91" s="1" t="s">
        <v>36</v>
      </c>
      <c r="D91" s="1" t="s">
        <v>1910</v>
      </c>
      <c r="E91" s="15" t="n">
        <v>46184</v>
      </c>
      <c r="F91" s="15" t="n">
        <v>46183</v>
      </c>
      <c r="G91" s="1" t="s">
        <v>553</v>
      </c>
      <c r="H91" s="1" t="n">
        <v>1236653</v>
      </c>
      <c r="I91" s="1" t="n">
        <v>1</v>
      </c>
      <c r="J91" s="1" t="s">
        <v>1868</v>
      </c>
      <c r="K91" s="49" t="n">
        <v>734.33</v>
      </c>
      <c r="L91" s="1" t="s">
        <v>1869</v>
      </c>
      <c r="O91" s="15"/>
      <c r="P91" s="49"/>
      <c r="Q91" s="1"/>
    </row>
    <row r="92" customFormat="false" ht="15" hidden="false" customHeight="true" outlineLevel="0" collapsed="false">
      <c r="A92" s="1" t="n">
        <v>2</v>
      </c>
      <c r="B92" s="1" t="n">
        <v>1671078</v>
      </c>
      <c r="C92" s="1" t="s">
        <v>36</v>
      </c>
      <c r="D92" s="1" t="s">
        <v>1877</v>
      </c>
      <c r="E92" s="15" t="n">
        <v>46184</v>
      </c>
      <c r="F92" s="15" t="n">
        <v>46183</v>
      </c>
      <c r="G92" s="1" t="s">
        <v>224</v>
      </c>
      <c r="H92" s="1" t="n">
        <v>1234920</v>
      </c>
      <c r="I92" s="1" t="n">
        <v>1</v>
      </c>
      <c r="J92" s="1" t="s">
        <v>1868</v>
      </c>
      <c r="K92" s="49" t="n">
        <v>478.8</v>
      </c>
      <c r="L92" s="1" t="s">
        <v>1869</v>
      </c>
      <c r="O92" s="15"/>
      <c r="P92" s="49"/>
      <c r="Q92" s="1"/>
    </row>
    <row r="93" customFormat="false" ht="15" hidden="false" customHeight="true" outlineLevel="0" collapsed="false">
      <c r="A93" s="1" t="n">
        <v>2</v>
      </c>
      <c r="B93" s="1" t="n">
        <v>1235911</v>
      </c>
      <c r="C93" s="1" t="s">
        <v>36</v>
      </c>
      <c r="D93" s="1" t="s">
        <v>1911</v>
      </c>
      <c r="E93" s="15" t="n">
        <v>46184</v>
      </c>
      <c r="F93" s="15" t="n">
        <v>46184</v>
      </c>
      <c r="G93" s="1" t="s">
        <v>462</v>
      </c>
      <c r="H93" s="1" t="n">
        <v>1235244</v>
      </c>
      <c r="I93" s="1" t="n">
        <v>1</v>
      </c>
      <c r="J93" s="1" t="s">
        <v>1868</v>
      </c>
      <c r="K93" s="49" t="n">
        <v>345.7</v>
      </c>
      <c r="L93" s="1" t="s">
        <v>1869</v>
      </c>
      <c r="O93" s="15"/>
      <c r="P93" s="49"/>
      <c r="Q93" s="1"/>
    </row>
    <row r="94" customFormat="false" ht="15" hidden="false" customHeight="true" outlineLevel="0" collapsed="false">
      <c r="A94" s="1" t="n">
        <v>2</v>
      </c>
      <c r="B94" s="1" t="n">
        <v>1006</v>
      </c>
      <c r="C94" s="1" t="s">
        <v>36</v>
      </c>
      <c r="D94" s="1" t="s">
        <v>1912</v>
      </c>
      <c r="E94" s="15" t="n">
        <v>46184</v>
      </c>
      <c r="F94" s="15" t="n">
        <v>46176</v>
      </c>
      <c r="G94" s="1" t="s">
        <v>698</v>
      </c>
      <c r="H94" s="1" t="n">
        <v>1235087</v>
      </c>
      <c r="I94" s="1" t="n">
        <v>11</v>
      </c>
      <c r="J94" s="1" t="s">
        <v>1868</v>
      </c>
      <c r="K94" s="49" t="n">
        <v>1366.12</v>
      </c>
      <c r="L94" s="1" t="s">
        <v>1869</v>
      </c>
      <c r="O94" s="15"/>
      <c r="P94" s="49"/>
      <c r="Q94" s="1"/>
    </row>
    <row r="95" customFormat="false" ht="15" hidden="false" customHeight="true" outlineLevel="0" collapsed="false">
      <c r="A95" s="1" t="n">
        <v>2</v>
      </c>
      <c r="B95" s="1" t="n">
        <v>581432</v>
      </c>
      <c r="C95" s="1" t="s">
        <v>61</v>
      </c>
      <c r="D95" s="1" t="s">
        <v>1913</v>
      </c>
      <c r="E95" s="15" t="n">
        <v>46184</v>
      </c>
      <c r="F95" s="15" t="n">
        <v>46183</v>
      </c>
      <c r="G95" s="1" t="s">
        <v>464</v>
      </c>
      <c r="H95" s="1" t="n">
        <v>1236954</v>
      </c>
      <c r="I95" s="1" t="n">
        <v>1</v>
      </c>
      <c r="J95" s="1" t="s">
        <v>1868</v>
      </c>
      <c r="K95" s="49" t="n">
        <v>278</v>
      </c>
      <c r="L95" s="1" t="s">
        <v>1869</v>
      </c>
      <c r="O95" s="15"/>
      <c r="P95" s="49"/>
      <c r="Q95" s="1"/>
    </row>
    <row r="96" customFormat="false" ht="15" hidden="false" customHeight="true" outlineLevel="0" collapsed="false">
      <c r="A96" s="1" t="n">
        <v>2</v>
      </c>
      <c r="B96" s="1" t="n">
        <v>1829</v>
      </c>
      <c r="C96" s="1" t="s">
        <v>36</v>
      </c>
      <c r="D96" s="1" t="s">
        <v>1914</v>
      </c>
      <c r="E96" s="15" t="n">
        <v>46184</v>
      </c>
      <c r="F96" s="15" t="n">
        <v>46176</v>
      </c>
      <c r="G96" s="1" t="s">
        <v>87</v>
      </c>
      <c r="H96" s="1" t="n">
        <v>1235276</v>
      </c>
      <c r="I96" s="1" t="n">
        <v>11</v>
      </c>
      <c r="J96" s="1" t="s">
        <v>1868</v>
      </c>
      <c r="K96" s="49" t="n">
        <v>3870.5</v>
      </c>
      <c r="L96" s="1" t="s">
        <v>1869</v>
      </c>
      <c r="O96" s="15"/>
      <c r="P96" s="49"/>
      <c r="Q96" s="1"/>
    </row>
    <row r="97" customFormat="false" ht="15" hidden="false" customHeight="true" outlineLevel="0" collapsed="false">
      <c r="A97" s="1" t="n">
        <v>2</v>
      </c>
      <c r="B97" s="1" t="n">
        <v>843146</v>
      </c>
      <c r="C97" s="1" t="s">
        <v>36</v>
      </c>
      <c r="D97" s="1" t="s">
        <v>1915</v>
      </c>
      <c r="E97" s="15" t="n">
        <v>46184</v>
      </c>
      <c r="F97" s="15" t="n">
        <v>46183</v>
      </c>
      <c r="G97" s="1" t="s">
        <v>192</v>
      </c>
      <c r="H97" s="1" t="n">
        <v>1236541</v>
      </c>
      <c r="I97" s="1" t="n">
        <v>1</v>
      </c>
      <c r="J97" s="1" t="s">
        <v>1868</v>
      </c>
      <c r="K97" s="49" t="n">
        <v>433.35</v>
      </c>
      <c r="L97" s="1" t="s">
        <v>1869</v>
      </c>
      <c r="O97" s="15"/>
      <c r="P97" s="49"/>
      <c r="Q97" s="1"/>
    </row>
    <row r="98" customFormat="false" ht="15" hidden="false" customHeight="true" outlineLevel="0" collapsed="false">
      <c r="A98" s="1" t="n">
        <v>2</v>
      </c>
      <c r="B98" s="1" t="n">
        <v>843147</v>
      </c>
      <c r="C98" s="1" t="s">
        <v>36</v>
      </c>
      <c r="D98" s="1" t="s">
        <v>1915</v>
      </c>
      <c r="E98" s="15" t="n">
        <v>46184</v>
      </c>
      <c r="F98" s="15" t="n">
        <v>46183</v>
      </c>
      <c r="G98" s="1" t="s">
        <v>192</v>
      </c>
      <c r="H98" s="1" t="n">
        <v>1236598</v>
      </c>
      <c r="I98" s="1" t="n">
        <v>1</v>
      </c>
      <c r="J98" s="1" t="s">
        <v>1868</v>
      </c>
      <c r="K98" s="49" t="n">
        <v>1689.49</v>
      </c>
      <c r="L98" s="1" t="s">
        <v>1869</v>
      </c>
      <c r="O98" s="15"/>
      <c r="P98" s="49"/>
      <c r="Q98" s="1"/>
    </row>
    <row r="99" customFormat="false" ht="15" hidden="false" customHeight="true" outlineLevel="0" collapsed="false">
      <c r="A99" s="1" t="n">
        <v>2</v>
      </c>
      <c r="B99" s="1" t="n">
        <v>18534</v>
      </c>
      <c r="C99" s="1" t="s">
        <v>85</v>
      </c>
      <c r="D99" s="1" t="s">
        <v>1916</v>
      </c>
      <c r="E99" s="15" t="n">
        <v>46184</v>
      </c>
      <c r="F99" s="15" t="n">
        <v>46179</v>
      </c>
      <c r="G99" s="1" t="s">
        <v>392</v>
      </c>
      <c r="H99" s="1" t="n">
        <v>1236453</v>
      </c>
      <c r="I99" s="1" t="n">
        <v>1</v>
      </c>
      <c r="J99" s="1" t="s">
        <v>1868</v>
      </c>
      <c r="K99" s="49" t="n">
        <v>2512.45</v>
      </c>
      <c r="L99" s="1" t="s">
        <v>1869</v>
      </c>
      <c r="O99" s="15"/>
      <c r="P99" s="49"/>
      <c r="Q99" s="1"/>
    </row>
    <row r="100" customFormat="false" ht="15" hidden="false" customHeight="true" outlineLevel="0" collapsed="false">
      <c r="A100" s="1" t="n">
        <v>2</v>
      </c>
      <c r="B100" s="1" t="n">
        <v>3201284</v>
      </c>
      <c r="C100" s="1" t="s">
        <v>36</v>
      </c>
      <c r="D100" s="1" t="s">
        <v>1917</v>
      </c>
      <c r="E100" s="15" t="n">
        <v>46184</v>
      </c>
      <c r="F100" s="15" t="n">
        <v>46183</v>
      </c>
      <c r="G100" s="1" t="s">
        <v>98</v>
      </c>
      <c r="H100" s="1" t="n">
        <v>1236667</v>
      </c>
      <c r="I100" s="1" t="n">
        <v>11</v>
      </c>
      <c r="J100" s="1" t="s">
        <v>1868</v>
      </c>
      <c r="K100" s="49" t="n">
        <v>3312.16</v>
      </c>
      <c r="L100" s="1" t="s">
        <v>1869</v>
      </c>
      <c r="O100" s="15"/>
      <c r="P100" s="49"/>
      <c r="Q100" s="1"/>
    </row>
    <row r="101" customFormat="false" ht="15" hidden="false" customHeight="true" outlineLevel="0" collapsed="false">
      <c r="A101" s="1" t="n">
        <v>2</v>
      </c>
      <c r="B101" s="1" t="n">
        <v>1595886</v>
      </c>
      <c r="C101" s="1" t="s">
        <v>36</v>
      </c>
      <c r="D101" s="1" t="s">
        <v>1918</v>
      </c>
      <c r="E101" s="15" t="n">
        <v>46185</v>
      </c>
      <c r="F101" s="15" t="n">
        <v>46185</v>
      </c>
      <c r="G101" s="1" t="s">
        <v>107</v>
      </c>
      <c r="H101" s="1" t="n">
        <v>1239822</v>
      </c>
      <c r="I101" s="1" t="n">
        <v>1</v>
      </c>
      <c r="J101" s="1" t="s">
        <v>1868</v>
      </c>
      <c r="K101" s="49" t="n">
        <v>2208.28</v>
      </c>
      <c r="L101" s="1" t="s">
        <v>1869</v>
      </c>
      <c r="O101" s="15"/>
      <c r="P101" s="49"/>
      <c r="Q101" s="1"/>
    </row>
    <row r="102" customFormat="false" ht="15" hidden="false" customHeight="true" outlineLevel="0" collapsed="false">
      <c r="A102" s="1" t="n">
        <v>2</v>
      </c>
      <c r="B102" s="1" t="n">
        <v>1672321</v>
      </c>
      <c r="C102" s="1" t="s">
        <v>36</v>
      </c>
      <c r="D102" s="1" t="s">
        <v>1877</v>
      </c>
      <c r="E102" s="15" t="n">
        <v>46185</v>
      </c>
      <c r="F102" s="15" t="n">
        <v>46185</v>
      </c>
      <c r="G102" s="1" t="s">
        <v>224</v>
      </c>
      <c r="H102" s="1" t="n">
        <v>1240331</v>
      </c>
      <c r="I102" s="1" t="n">
        <v>1</v>
      </c>
      <c r="J102" s="1" t="s">
        <v>1868</v>
      </c>
      <c r="K102" s="49" t="n">
        <v>767.16</v>
      </c>
      <c r="L102" s="1" t="s">
        <v>1869</v>
      </c>
      <c r="O102" s="15"/>
      <c r="P102" s="49"/>
      <c r="Q102" s="1"/>
    </row>
    <row r="103" customFormat="false" ht="15" hidden="false" customHeight="true" outlineLevel="0" collapsed="false">
      <c r="A103" s="1" t="n">
        <v>2</v>
      </c>
      <c r="B103" s="1" t="n">
        <v>394904</v>
      </c>
      <c r="C103" s="1" t="s">
        <v>36</v>
      </c>
      <c r="D103" s="1" t="s">
        <v>1919</v>
      </c>
      <c r="E103" s="15" t="n">
        <v>46185</v>
      </c>
      <c r="F103" s="15" t="n">
        <v>46184</v>
      </c>
      <c r="G103" s="1" t="s">
        <v>96</v>
      </c>
      <c r="H103" s="1" t="n">
        <v>1240497</v>
      </c>
      <c r="I103" s="1" t="n">
        <v>11</v>
      </c>
      <c r="J103" s="1" t="s">
        <v>1868</v>
      </c>
      <c r="K103" s="49" t="n">
        <v>1727.71</v>
      </c>
      <c r="L103" s="1" t="s">
        <v>1869</v>
      </c>
      <c r="O103" s="15"/>
      <c r="P103" s="49"/>
      <c r="Q103" s="1"/>
    </row>
    <row r="104" customFormat="false" ht="15" hidden="false" customHeight="true" outlineLevel="0" collapsed="false">
      <c r="A104" s="1" t="n">
        <v>2</v>
      </c>
      <c r="B104" s="1" t="n">
        <v>3741</v>
      </c>
      <c r="C104" s="1" t="s">
        <v>36</v>
      </c>
      <c r="D104" s="1" t="s">
        <v>1879</v>
      </c>
      <c r="E104" s="15" t="n">
        <v>46185</v>
      </c>
      <c r="F104" s="15" t="n">
        <v>46184</v>
      </c>
      <c r="G104" s="1" t="s">
        <v>105</v>
      </c>
      <c r="H104" s="1" t="n">
        <v>1241587</v>
      </c>
      <c r="I104" s="1" t="n">
        <v>1</v>
      </c>
      <c r="J104" s="1" t="s">
        <v>1868</v>
      </c>
      <c r="K104" s="49" t="n">
        <v>184.96</v>
      </c>
      <c r="L104" s="1" t="s">
        <v>1869</v>
      </c>
      <c r="O104" s="15"/>
      <c r="P104" s="49"/>
      <c r="Q104" s="1"/>
    </row>
    <row r="105" customFormat="false" ht="15" hidden="false" customHeight="true" outlineLevel="0" collapsed="false">
      <c r="A105" s="1" t="n">
        <v>2</v>
      </c>
      <c r="B105" s="1" t="n">
        <v>1262026</v>
      </c>
      <c r="C105" s="1" t="s">
        <v>36</v>
      </c>
      <c r="D105" s="1" t="s">
        <v>1880</v>
      </c>
      <c r="E105" s="15" t="n">
        <v>46185</v>
      </c>
      <c r="F105" s="15" t="n">
        <v>46185</v>
      </c>
      <c r="G105" s="1" t="s">
        <v>146</v>
      </c>
      <c r="H105" s="1" t="n">
        <v>1241650</v>
      </c>
      <c r="I105" s="1" t="n">
        <v>2</v>
      </c>
      <c r="J105" s="1" t="s">
        <v>1868</v>
      </c>
      <c r="K105" s="49" t="n">
        <v>1323.79</v>
      </c>
      <c r="L105" s="1" t="s">
        <v>1869</v>
      </c>
      <c r="O105" s="15"/>
      <c r="P105" s="49"/>
      <c r="Q105" s="1"/>
    </row>
    <row r="106" customFormat="false" ht="15" hidden="false" customHeight="true" outlineLevel="0" collapsed="false">
      <c r="A106" s="1" t="n">
        <v>2</v>
      </c>
      <c r="B106" s="1" t="n">
        <v>12626</v>
      </c>
      <c r="C106" s="1" t="s">
        <v>36</v>
      </c>
      <c r="D106" s="1" t="s">
        <v>1880</v>
      </c>
      <c r="E106" s="15" t="n">
        <v>46185</v>
      </c>
      <c r="F106" s="15" t="n">
        <v>46185</v>
      </c>
      <c r="G106" s="1" t="s">
        <v>146</v>
      </c>
      <c r="H106" s="1" t="n">
        <v>1240618</v>
      </c>
      <c r="I106" s="1" t="n">
        <v>2</v>
      </c>
      <c r="J106" s="1" t="s">
        <v>1868</v>
      </c>
      <c r="K106" s="49" t="n">
        <v>260</v>
      </c>
      <c r="L106" s="1" t="s">
        <v>1869</v>
      </c>
      <c r="O106" s="15"/>
      <c r="P106" s="49"/>
      <c r="Q106" s="1"/>
    </row>
    <row r="107" customFormat="false" ht="15" hidden="false" customHeight="true" outlineLevel="0" collapsed="false">
      <c r="A107" s="1" t="n">
        <v>2</v>
      </c>
      <c r="B107" s="1" t="n">
        <v>2495</v>
      </c>
      <c r="C107" s="1" t="s">
        <v>36</v>
      </c>
      <c r="D107" s="1" t="s">
        <v>1880</v>
      </c>
      <c r="E107" s="15" t="n">
        <v>46185</v>
      </c>
      <c r="F107" s="15" t="n">
        <v>46185</v>
      </c>
      <c r="G107" s="1" t="s">
        <v>146</v>
      </c>
      <c r="H107" s="1" t="n">
        <v>1241673</v>
      </c>
      <c r="I107" s="1" t="n">
        <v>6</v>
      </c>
      <c r="J107" s="1" t="s">
        <v>1868</v>
      </c>
      <c r="K107" s="49" t="n">
        <v>1323.79</v>
      </c>
      <c r="L107" s="1" t="s">
        <v>1869</v>
      </c>
      <c r="O107" s="15"/>
      <c r="P107" s="49"/>
      <c r="Q107" s="1"/>
    </row>
    <row r="108" customFormat="false" ht="15" hidden="false" customHeight="true" outlineLevel="0" collapsed="false">
      <c r="A108" s="1" t="n">
        <v>2</v>
      </c>
      <c r="B108" s="1" t="n">
        <v>2494</v>
      </c>
      <c r="C108" s="1" t="s">
        <v>36</v>
      </c>
      <c r="D108" s="1" t="s">
        <v>1880</v>
      </c>
      <c r="E108" s="15" t="n">
        <v>46185</v>
      </c>
      <c r="F108" s="15" t="n">
        <v>46185</v>
      </c>
      <c r="G108" s="1" t="s">
        <v>146</v>
      </c>
      <c r="H108" s="1" t="n">
        <v>1240627</v>
      </c>
      <c r="I108" s="1" t="n">
        <v>6</v>
      </c>
      <c r="J108" s="1" t="s">
        <v>1868</v>
      </c>
      <c r="K108" s="49" t="n">
        <v>260</v>
      </c>
      <c r="L108" s="1" t="s">
        <v>1869</v>
      </c>
      <c r="O108" s="15"/>
      <c r="P108" s="49"/>
      <c r="Q108" s="1"/>
    </row>
    <row r="109" customFormat="false" ht="15" hidden="false" customHeight="true" outlineLevel="0" collapsed="false">
      <c r="A109" s="1" t="n">
        <v>2</v>
      </c>
      <c r="B109" s="1" t="n">
        <v>30896</v>
      </c>
      <c r="C109" s="1" t="s">
        <v>36</v>
      </c>
      <c r="D109" s="1" t="s">
        <v>1885</v>
      </c>
      <c r="E109" s="15" t="n">
        <v>46185</v>
      </c>
      <c r="F109" s="15" t="n">
        <v>46184</v>
      </c>
      <c r="G109" s="1" t="s">
        <v>140</v>
      </c>
      <c r="H109" s="1" t="n">
        <v>1241605</v>
      </c>
      <c r="I109" s="1" t="n">
        <v>1</v>
      </c>
      <c r="J109" s="1" t="s">
        <v>1868</v>
      </c>
      <c r="K109" s="49" t="n">
        <v>231.5</v>
      </c>
      <c r="L109" s="1" t="s">
        <v>1869</v>
      </c>
      <c r="O109" s="15"/>
      <c r="P109" s="49"/>
      <c r="Q109" s="1"/>
    </row>
    <row r="110" customFormat="false" ht="15" hidden="false" customHeight="true" outlineLevel="0" collapsed="false">
      <c r="A110" s="1" t="n">
        <v>2</v>
      </c>
      <c r="B110" s="1" t="n">
        <v>1026809</v>
      </c>
      <c r="C110" s="1" t="s">
        <v>36</v>
      </c>
      <c r="D110" s="1" t="s">
        <v>1881</v>
      </c>
      <c r="E110" s="15" t="n">
        <v>46185</v>
      </c>
      <c r="F110" s="15" t="n">
        <v>46184</v>
      </c>
      <c r="G110" s="1" t="s">
        <v>233</v>
      </c>
      <c r="H110" s="1" t="n">
        <v>1241572</v>
      </c>
      <c r="I110" s="1" t="n">
        <v>1</v>
      </c>
      <c r="J110" s="1" t="s">
        <v>1868</v>
      </c>
      <c r="K110" s="49" t="n">
        <v>440.45</v>
      </c>
      <c r="L110" s="1" t="s">
        <v>1869</v>
      </c>
      <c r="O110" s="15"/>
      <c r="P110" s="49"/>
      <c r="Q110" s="1"/>
    </row>
    <row r="111" customFormat="false" ht="15" hidden="false" customHeight="true" outlineLevel="0" collapsed="false">
      <c r="A111" s="1" t="n">
        <v>2</v>
      </c>
      <c r="B111" s="1" t="n">
        <v>1877756</v>
      </c>
      <c r="C111" s="1" t="s">
        <v>67</v>
      </c>
      <c r="D111" s="1" t="s">
        <v>1875</v>
      </c>
      <c r="E111" s="15" t="n">
        <v>46185</v>
      </c>
      <c r="F111" s="15" t="n">
        <v>46184</v>
      </c>
      <c r="G111" s="1" t="s">
        <v>131</v>
      </c>
      <c r="H111" s="1" t="n">
        <v>1241783</v>
      </c>
      <c r="I111" s="1" t="n">
        <v>1</v>
      </c>
      <c r="J111" s="1" t="s">
        <v>1868</v>
      </c>
      <c r="K111" s="49" t="n">
        <v>16.61</v>
      </c>
      <c r="L111" s="1" t="s">
        <v>1869</v>
      </c>
      <c r="O111" s="15"/>
      <c r="P111" s="49"/>
      <c r="Q111" s="1"/>
    </row>
    <row r="112" customFormat="false" ht="15" hidden="false" customHeight="true" outlineLevel="0" collapsed="false">
      <c r="A112" s="1" t="n">
        <v>2</v>
      </c>
      <c r="B112" s="1" t="n">
        <v>1877757</v>
      </c>
      <c r="C112" s="1" t="s">
        <v>67</v>
      </c>
      <c r="D112" s="1" t="s">
        <v>1875</v>
      </c>
      <c r="E112" s="15" t="n">
        <v>46185</v>
      </c>
      <c r="F112" s="15" t="n">
        <v>46184</v>
      </c>
      <c r="G112" s="1" t="s">
        <v>131</v>
      </c>
      <c r="H112" s="1" t="n">
        <v>1241857</v>
      </c>
      <c r="I112" s="1" t="n">
        <v>1</v>
      </c>
      <c r="J112" s="1" t="s">
        <v>1868</v>
      </c>
      <c r="K112" s="49" t="n">
        <v>1081.08</v>
      </c>
      <c r="L112" s="1" t="s">
        <v>1869</v>
      </c>
      <c r="O112" s="15"/>
      <c r="P112" s="49"/>
      <c r="Q112" s="1"/>
    </row>
    <row r="113" customFormat="false" ht="15" hidden="false" customHeight="true" outlineLevel="0" collapsed="false">
      <c r="A113" s="1" t="n">
        <v>2</v>
      </c>
      <c r="B113" s="1" t="n">
        <v>1159469</v>
      </c>
      <c r="C113" s="1" t="s">
        <v>49</v>
      </c>
      <c r="D113" s="1" t="s">
        <v>1875</v>
      </c>
      <c r="E113" s="15" t="n">
        <v>46185</v>
      </c>
      <c r="F113" s="15" t="n">
        <v>46184</v>
      </c>
      <c r="G113" s="1" t="s">
        <v>131</v>
      </c>
      <c r="H113" s="1" t="n">
        <v>1241801</v>
      </c>
      <c r="I113" s="1" t="n">
        <v>1</v>
      </c>
      <c r="J113" s="1" t="s">
        <v>1868</v>
      </c>
      <c r="K113" s="49" t="n">
        <v>544.32</v>
      </c>
      <c r="L113" s="1" t="s">
        <v>1869</v>
      </c>
      <c r="O113" s="15"/>
      <c r="P113" s="49"/>
      <c r="Q113" s="1"/>
    </row>
    <row r="114" customFormat="false" ht="15" hidden="false" customHeight="true" outlineLevel="0" collapsed="false">
      <c r="A114" s="1" t="n">
        <v>2</v>
      </c>
      <c r="B114" s="1" t="n">
        <v>1159468</v>
      </c>
      <c r="C114" s="1" t="s">
        <v>49</v>
      </c>
      <c r="D114" s="1" t="s">
        <v>1875</v>
      </c>
      <c r="E114" s="15" t="n">
        <v>46185</v>
      </c>
      <c r="F114" s="15" t="n">
        <v>46184</v>
      </c>
      <c r="G114" s="1" t="s">
        <v>131</v>
      </c>
      <c r="H114" s="1" t="n">
        <v>1241797</v>
      </c>
      <c r="I114" s="1" t="n">
        <v>1</v>
      </c>
      <c r="J114" s="1" t="s">
        <v>1868</v>
      </c>
      <c r="K114" s="49" t="n">
        <v>192.43</v>
      </c>
      <c r="L114" s="1" t="s">
        <v>1869</v>
      </c>
      <c r="O114" s="15"/>
      <c r="P114" s="49"/>
      <c r="Q114" s="1"/>
    </row>
    <row r="115" customFormat="false" ht="15" hidden="false" customHeight="true" outlineLevel="0" collapsed="false">
      <c r="A115" s="1" t="n">
        <v>2</v>
      </c>
      <c r="B115" s="1" t="n">
        <v>664</v>
      </c>
      <c r="C115" s="1" t="s">
        <v>88</v>
      </c>
      <c r="D115" s="1" t="s">
        <v>1876</v>
      </c>
      <c r="E115" s="15" t="n">
        <v>46185</v>
      </c>
      <c r="F115" s="15" t="n">
        <v>46185</v>
      </c>
      <c r="G115" s="1" t="s">
        <v>211</v>
      </c>
      <c r="H115" s="1" t="n">
        <v>1241529</v>
      </c>
      <c r="I115" s="1" t="n">
        <v>1</v>
      </c>
      <c r="J115" s="1" t="s">
        <v>1868</v>
      </c>
      <c r="K115" s="49" t="n">
        <v>379.6</v>
      </c>
      <c r="L115" s="1" t="s">
        <v>1869</v>
      </c>
      <c r="O115" s="15"/>
      <c r="P115" s="49"/>
      <c r="Q115" s="1"/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36</v>
      </c>
      <c r="D116" s="1" t="s">
        <v>1920</v>
      </c>
      <c r="E116" s="15" t="n">
        <v>46185</v>
      </c>
      <c r="F116" s="15" t="n">
        <v>46180</v>
      </c>
      <c r="G116" s="1" t="s">
        <v>428</v>
      </c>
      <c r="H116" s="1" t="n">
        <v>1300203</v>
      </c>
      <c r="I116" s="1" t="n">
        <v>11</v>
      </c>
      <c r="J116" s="1" t="s">
        <v>1868</v>
      </c>
      <c r="K116" s="49" t="n">
        <v>1149.74</v>
      </c>
      <c r="L116" s="1" t="s">
        <v>1869</v>
      </c>
      <c r="O116" s="15"/>
      <c r="P116" s="49"/>
      <c r="Q116" s="1"/>
    </row>
    <row r="117" customFormat="false" ht="15" hidden="false" customHeight="true" outlineLevel="0" collapsed="false">
      <c r="A117" s="1" t="n">
        <v>2</v>
      </c>
      <c r="B117" s="1" t="n">
        <v>645628</v>
      </c>
      <c r="C117" s="1" t="s">
        <v>36</v>
      </c>
      <c r="D117" s="1" t="s">
        <v>1921</v>
      </c>
      <c r="E117" s="15" t="n">
        <v>46185</v>
      </c>
      <c r="F117" s="15" t="n">
        <v>46183</v>
      </c>
      <c r="G117" s="1" t="s">
        <v>94</v>
      </c>
      <c r="H117" s="1" t="n">
        <v>1241897</v>
      </c>
      <c r="I117" s="1" t="n">
        <v>1</v>
      </c>
      <c r="J117" s="1" t="s">
        <v>1868</v>
      </c>
      <c r="K117" s="49" t="n">
        <v>1150.4</v>
      </c>
      <c r="L117" s="1" t="s">
        <v>1869</v>
      </c>
      <c r="O117" s="15"/>
      <c r="P117" s="49"/>
      <c r="Q117" s="1"/>
    </row>
    <row r="118" customFormat="false" ht="15" hidden="false" customHeight="true" outlineLevel="0" collapsed="false">
      <c r="A118" s="1" t="n">
        <v>2</v>
      </c>
      <c r="B118" s="1" t="n">
        <v>1631088</v>
      </c>
      <c r="C118" s="1" t="s">
        <v>1870</v>
      </c>
      <c r="D118" s="1" t="s">
        <v>1871</v>
      </c>
      <c r="E118" s="15" t="n">
        <v>46186</v>
      </c>
      <c r="F118" s="15" t="n">
        <v>46185</v>
      </c>
      <c r="G118" s="1" t="s">
        <v>416</v>
      </c>
      <c r="H118" s="1" t="n">
        <v>1244024</v>
      </c>
      <c r="I118" s="1" t="n">
        <v>1</v>
      </c>
      <c r="J118" s="1" t="s">
        <v>1868</v>
      </c>
      <c r="K118" s="49" t="n">
        <v>64</v>
      </c>
      <c r="L118" s="1" t="s">
        <v>1869</v>
      </c>
      <c r="O118" s="15"/>
      <c r="P118" s="49"/>
      <c r="Q118" s="1"/>
    </row>
    <row r="119" customFormat="false" ht="15" hidden="false" customHeight="true" outlineLevel="0" collapsed="false">
      <c r="A119" s="1" t="n">
        <v>2</v>
      </c>
      <c r="B119" s="1" t="n">
        <v>51542</v>
      </c>
      <c r="C119" s="1" t="s">
        <v>36</v>
      </c>
      <c r="D119" s="1" t="s">
        <v>1922</v>
      </c>
      <c r="E119" s="15" t="n">
        <v>46186</v>
      </c>
      <c r="F119" s="15" t="n">
        <v>46185</v>
      </c>
      <c r="G119" s="1" t="s">
        <v>477</v>
      </c>
      <c r="H119" s="1" t="n">
        <v>1244029</v>
      </c>
      <c r="I119" s="1" t="n">
        <v>1</v>
      </c>
      <c r="J119" s="1" t="s">
        <v>1868</v>
      </c>
      <c r="K119" s="49" t="n">
        <v>246.96</v>
      </c>
      <c r="L119" s="1" t="s">
        <v>1869</v>
      </c>
      <c r="O119" s="15"/>
      <c r="P119" s="49"/>
      <c r="Q119" s="1"/>
    </row>
    <row r="120" customFormat="false" ht="15" hidden="false" customHeight="true" outlineLevel="0" collapsed="false">
      <c r="A120" s="1" t="n">
        <v>2</v>
      </c>
      <c r="B120" s="1" t="n">
        <v>193355</v>
      </c>
      <c r="C120" s="1" t="s">
        <v>76</v>
      </c>
      <c r="D120" s="1" t="s">
        <v>1923</v>
      </c>
      <c r="E120" s="15" t="n">
        <v>46186</v>
      </c>
      <c r="F120" s="15" t="n">
        <v>46183</v>
      </c>
      <c r="G120" s="1" t="s">
        <v>184</v>
      </c>
      <c r="H120" s="1" t="n">
        <v>1244256</v>
      </c>
      <c r="I120" s="1" t="n">
        <v>1</v>
      </c>
      <c r="J120" s="1" t="s">
        <v>1868</v>
      </c>
      <c r="K120" s="49" t="n">
        <v>540.3</v>
      </c>
      <c r="L120" s="1" t="s">
        <v>1869</v>
      </c>
      <c r="O120" s="15"/>
      <c r="P120" s="49"/>
      <c r="Q120" s="1"/>
    </row>
    <row r="121" customFormat="false" ht="15" hidden="false" customHeight="true" outlineLevel="0" collapsed="false">
      <c r="A121" s="1" t="n">
        <v>2</v>
      </c>
      <c r="B121" s="1" t="n">
        <v>1601</v>
      </c>
      <c r="C121" s="1" t="s">
        <v>76</v>
      </c>
      <c r="D121" s="1" t="s">
        <v>1924</v>
      </c>
      <c r="E121" s="15" t="n">
        <v>46186</v>
      </c>
      <c r="F121" s="15" t="n">
        <v>46184</v>
      </c>
      <c r="G121" s="1" t="s">
        <v>578</v>
      </c>
      <c r="H121" s="1" t="n">
        <v>1244274</v>
      </c>
      <c r="I121" s="1" t="n">
        <v>1</v>
      </c>
      <c r="J121" s="1" t="s">
        <v>1868</v>
      </c>
      <c r="K121" s="49" t="n">
        <v>1783.9</v>
      </c>
      <c r="L121" s="1" t="s">
        <v>1869</v>
      </c>
      <c r="O121" s="15"/>
      <c r="P121" s="49"/>
      <c r="Q121" s="1"/>
    </row>
    <row r="122" customFormat="false" ht="15" hidden="false" customHeight="true" outlineLevel="0" collapsed="false">
      <c r="A122" s="1" t="n">
        <v>2</v>
      </c>
      <c r="B122" s="1" t="n">
        <v>563269</v>
      </c>
      <c r="C122" s="1" t="s">
        <v>1903</v>
      </c>
      <c r="D122" s="1" t="s">
        <v>1904</v>
      </c>
      <c r="E122" s="15" t="n">
        <v>46186</v>
      </c>
      <c r="F122" s="15" t="n">
        <v>46183</v>
      </c>
      <c r="G122" s="1" t="s">
        <v>229</v>
      </c>
      <c r="H122" s="1" t="n">
        <v>1244689</v>
      </c>
      <c r="I122" s="1" t="n">
        <v>1</v>
      </c>
      <c r="J122" s="1" t="s">
        <v>1868</v>
      </c>
      <c r="K122" s="49" t="n">
        <v>3138.67</v>
      </c>
      <c r="L122" s="1" t="s">
        <v>1869</v>
      </c>
      <c r="O122" s="15"/>
      <c r="P122" s="49"/>
      <c r="Q122" s="1"/>
    </row>
    <row r="123" customFormat="false" ht="15" hidden="false" customHeight="true" outlineLevel="0" collapsed="false">
      <c r="A123" s="1" t="n">
        <v>2</v>
      </c>
      <c r="B123" s="1" t="n">
        <v>299</v>
      </c>
      <c r="C123" s="1" t="s">
        <v>36</v>
      </c>
      <c r="D123" s="1" t="s">
        <v>1882</v>
      </c>
      <c r="E123" s="15" t="n">
        <v>46186</v>
      </c>
      <c r="F123" s="15" t="n">
        <v>46185</v>
      </c>
      <c r="G123" s="1" t="s">
        <v>243</v>
      </c>
      <c r="H123" s="1" t="n">
        <v>1244883</v>
      </c>
      <c r="I123" s="1" t="n">
        <v>1</v>
      </c>
      <c r="J123" s="1" t="s">
        <v>1868</v>
      </c>
      <c r="K123" s="49" t="n">
        <v>950</v>
      </c>
      <c r="L123" s="1" t="s">
        <v>1869</v>
      </c>
      <c r="O123" s="15"/>
      <c r="P123" s="49"/>
      <c r="Q123" s="1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36</v>
      </c>
      <c r="D124" s="1" t="s">
        <v>1883</v>
      </c>
      <c r="E124" s="15" t="n">
        <v>46186</v>
      </c>
      <c r="F124" s="15" t="n">
        <v>46185</v>
      </c>
      <c r="G124" s="1" t="s">
        <v>144</v>
      </c>
      <c r="H124" s="1" t="n">
        <v>1244039</v>
      </c>
      <c r="I124" s="1" t="n">
        <v>1</v>
      </c>
      <c r="J124" s="1" t="s">
        <v>1868</v>
      </c>
      <c r="K124" s="49" t="n">
        <v>180</v>
      </c>
      <c r="L124" s="1" t="s">
        <v>1869</v>
      </c>
      <c r="O124" s="15"/>
      <c r="P124" s="49"/>
      <c r="Q124" s="1"/>
    </row>
    <row r="125" customFormat="false" ht="15" hidden="false" customHeight="true" outlineLevel="0" collapsed="false">
      <c r="A125" s="1" t="n">
        <v>2</v>
      </c>
      <c r="B125" s="1" t="n">
        <v>1415530</v>
      </c>
      <c r="C125" s="1" t="s">
        <v>36</v>
      </c>
      <c r="D125" s="1" t="s">
        <v>1925</v>
      </c>
      <c r="E125" s="15" t="n">
        <v>46186</v>
      </c>
      <c r="F125" s="15" t="n">
        <v>46184</v>
      </c>
      <c r="G125" s="1" t="s">
        <v>469</v>
      </c>
      <c r="H125" s="1" t="n">
        <v>1244221</v>
      </c>
      <c r="I125" s="1" t="n">
        <v>1</v>
      </c>
      <c r="J125" s="1" t="s">
        <v>1868</v>
      </c>
      <c r="K125" s="49" t="n">
        <v>2215.88</v>
      </c>
      <c r="L125" s="1" t="s">
        <v>1869</v>
      </c>
      <c r="O125" s="15"/>
      <c r="P125" s="49"/>
      <c r="Q125" s="1"/>
    </row>
    <row r="126" customFormat="false" ht="15" hidden="false" customHeight="true" outlineLevel="0" collapsed="false">
      <c r="A126" s="1" t="n">
        <v>2</v>
      </c>
      <c r="B126" s="1" t="n">
        <v>3201857</v>
      </c>
      <c r="C126" s="1" t="s">
        <v>36</v>
      </c>
      <c r="D126" s="1" t="s">
        <v>1917</v>
      </c>
      <c r="E126" s="15" t="n">
        <v>46186</v>
      </c>
      <c r="F126" s="15" t="n">
        <v>46184</v>
      </c>
      <c r="G126" s="1" t="s">
        <v>98</v>
      </c>
      <c r="H126" s="1" t="n">
        <v>1244627</v>
      </c>
      <c r="I126" s="1" t="n">
        <v>1</v>
      </c>
      <c r="J126" s="1" t="s">
        <v>1868</v>
      </c>
      <c r="K126" s="49" t="n">
        <v>892.08</v>
      </c>
      <c r="L126" s="1" t="s">
        <v>1869</v>
      </c>
      <c r="O126" s="15"/>
      <c r="P126" s="49"/>
      <c r="Q126" s="1"/>
    </row>
    <row r="127" customFormat="false" ht="15" hidden="false" customHeight="true" outlineLevel="0" collapsed="false">
      <c r="A127" s="1" t="n">
        <v>2</v>
      </c>
      <c r="B127" s="1" t="n">
        <v>1631944</v>
      </c>
      <c r="C127" s="1" t="s">
        <v>1870</v>
      </c>
      <c r="D127" s="1" t="s">
        <v>1871</v>
      </c>
      <c r="E127" s="15" t="n">
        <v>46188</v>
      </c>
      <c r="F127" s="15" t="n">
        <v>46188</v>
      </c>
      <c r="G127" s="1" t="s">
        <v>416</v>
      </c>
      <c r="H127" s="1" t="n">
        <v>1257021</v>
      </c>
      <c r="I127" s="1" t="n">
        <v>1</v>
      </c>
      <c r="J127" s="1" t="s">
        <v>1868</v>
      </c>
      <c r="K127" s="49" t="n">
        <v>86</v>
      </c>
      <c r="L127" s="1" t="s">
        <v>1869</v>
      </c>
      <c r="O127" s="15"/>
      <c r="P127" s="49"/>
      <c r="Q127" s="1"/>
    </row>
    <row r="128" customFormat="false" ht="15" hidden="false" customHeight="true" outlineLevel="0" collapsed="false">
      <c r="A128" s="1" t="n">
        <v>2</v>
      </c>
      <c r="B128" s="1" t="n">
        <v>1631512</v>
      </c>
      <c r="C128" s="1" t="s">
        <v>1870</v>
      </c>
      <c r="D128" s="1" t="s">
        <v>1871</v>
      </c>
      <c r="E128" s="15" t="n">
        <v>46188</v>
      </c>
      <c r="F128" s="15" t="n">
        <v>46186</v>
      </c>
      <c r="G128" s="1" t="s">
        <v>416</v>
      </c>
      <c r="H128" s="1" t="n">
        <v>1255081</v>
      </c>
      <c r="I128" s="1" t="n">
        <v>1</v>
      </c>
      <c r="J128" s="1" t="s">
        <v>1868</v>
      </c>
      <c r="K128" s="49" t="n">
        <v>161</v>
      </c>
      <c r="L128" s="1" t="s">
        <v>1869</v>
      </c>
      <c r="O128" s="15"/>
      <c r="P128" s="49"/>
      <c r="Q128" s="1"/>
    </row>
    <row r="129" customFormat="false" ht="15" hidden="false" customHeight="true" outlineLevel="0" collapsed="false">
      <c r="A129" s="1" t="n">
        <v>2</v>
      </c>
      <c r="B129" s="1" t="n">
        <v>878392</v>
      </c>
      <c r="C129" s="1" t="s">
        <v>36</v>
      </c>
      <c r="D129" s="1" t="s">
        <v>1926</v>
      </c>
      <c r="E129" s="15" t="n">
        <v>46188</v>
      </c>
      <c r="F129" s="15" t="n">
        <v>46184</v>
      </c>
      <c r="G129" s="1" t="s">
        <v>220</v>
      </c>
      <c r="H129" s="1" t="n">
        <v>1255113</v>
      </c>
      <c r="I129" s="1" t="n">
        <v>1</v>
      </c>
      <c r="J129" s="1" t="s">
        <v>1868</v>
      </c>
      <c r="K129" s="49" t="n">
        <v>2373.94</v>
      </c>
      <c r="L129" s="1" t="s">
        <v>1869</v>
      </c>
      <c r="O129" s="15"/>
      <c r="P129" s="49"/>
      <c r="Q129" s="1"/>
    </row>
    <row r="130" customFormat="false" ht="15" hidden="false" customHeight="true" outlineLevel="0" collapsed="false">
      <c r="A130" s="1" t="n">
        <v>2</v>
      </c>
      <c r="B130" s="1" t="n">
        <v>878758</v>
      </c>
      <c r="C130" s="1" t="s">
        <v>36</v>
      </c>
      <c r="D130" s="1" t="s">
        <v>1926</v>
      </c>
      <c r="E130" s="15" t="n">
        <v>46188</v>
      </c>
      <c r="F130" s="15" t="n">
        <v>46185</v>
      </c>
      <c r="G130" s="1" t="s">
        <v>220</v>
      </c>
      <c r="H130" s="1" t="n">
        <v>1257254</v>
      </c>
      <c r="I130" s="1" t="n">
        <v>1</v>
      </c>
      <c r="J130" s="1" t="s">
        <v>1868</v>
      </c>
      <c r="K130" s="49" t="n">
        <v>1767.24</v>
      </c>
      <c r="L130" s="1" t="s">
        <v>1869</v>
      </c>
      <c r="O130" s="15"/>
      <c r="P130" s="49"/>
      <c r="Q130" s="1"/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76</v>
      </c>
      <c r="D131" s="1" t="s">
        <v>1927</v>
      </c>
      <c r="E131" s="15" t="n">
        <v>46188</v>
      </c>
      <c r="F131" s="15" t="n">
        <v>46178</v>
      </c>
      <c r="G131" s="1" t="s">
        <v>1928</v>
      </c>
      <c r="H131" s="1" t="n">
        <v>1255758</v>
      </c>
      <c r="I131" s="1" t="n">
        <v>11</v>
      </c>
      <c r="J131" s="1" t="s">
        <v>1868</v>
      </c>
      <c r="K131" s="49" t="n">
        <v>503</v>
      </c>
      <c r="L131" s="1" t="s">
        <v>1869</v>
      </c>
      <c r="O131" s="15"/>
      <c r="P131" s="49"/>
      <c r="Q131" s="1"/>
    </row>
    <row r="132" customFormat="false" ht="15" hidden="false" customHeight="true" outlineLevel="0" collapsed="false">
      <c r="A132" s="1" t="n">
        <v>2</v>
      </c>
      <c r="B132" s="1" t="n">
        <v>171507</v>
      </c>
      <c r="C132" s="1" t="s">
        <v>36</v>
      </c>
      <c r="D132" s="1" t="s">
        <v>1884</v>
      </c>
      <c r="E132" s="15" t="n">
        <v>46188</v>
      </c>
      <c r="F132" s="15" t="n">
        <v>46186</v>
      </c>
      <c r="G132" s="1" t="s">
        <v>373</v>
      </c>
      <c r="H132" s="1" t="n">
        <v>1257108</v>
      </c>
      <c r="I132" s="1" t="n">
        <v>1</v>
      </c>
      <c r="J132" s="1" t="s">
        <v>1868</v>
      </c>
      <c r="K132" s="49" t="n">
        <v>4757.6</v>
      </c>
      <c r="L132" s="1" t="s">
        <v>1869</v>
      </c>
      <c r="O132" s="15"/>
      <c r="P132" s="49"/>
      <c r="Q132" s="1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36</v>
      </c>
      <c r="D133" s="1" t="s">
        <v>1880</v>
      </c>
      <c r="E133" s="15" t="n">
        <v>46188</v>
      </c>
      <c r="F133" s="15" t="n">
        <v>46188</v>
      </c>
      <c r="G133" s="1" t="s">
        <v>146</v>
      </c>
      <c r="H133" s="1" t="n">
        <v>1255530</v>
      </c>
      <c r="I133" s="1" t="n">
        <v>2</v>
      </c>
      <c r="J133" s="1" t="s">
        <v>1868</v>
      </c>
      <c r="K133" s="49" t="n">
        <v>210</v>
      </c>
      <c r="L133" s="1" t="s">
        <v>1869</v>
      </c>
      <c r="O133" s="15"/>
      <c r="P133" s="49"/>
      <c r="Q133" s="1"/>
    </row>
    <row r="134" customFormat="false" ht="15" hidden="false" customHeight="true" outlineLevel="0" collapsed="false">
      <c r="A134" s="1" t="n">
        <v>2</v>
      </c>
      <c r="B134" s="1" t="n">
        <v>2496</v>
      </c>
      <c r="C134" s="1" t="s">
        <v>36</v>
      </c>
      <c r="D134" s="1" t="s">
        <v>1880</v>
      </c>
      <c r="E134" s="15" t="n">
        <v>46188</v>
      </c>
      <c r="F134" s="15" t="n">
        <v>46188</v>
      </c>
      <c r="G134" s="1" t="s">
        <v>146</v>
      </c>
      <c r="H134" s="1" t="n">
        <v>1255540</v>
      </c>
      <c r="I134" s="1" t="n">
        <v>6</v>
      </c>
      <c r="J134" s="1" t="s">
        <v>1868</v>
      </c>
      <c r="K134" s="49" t="n">
        <v>210</v>
      </c>
      <c r="L134" s="1" t="s">
        <v>1869</v>
      </c>
      <c r="O134" s="15"/>
      <c r="P134" s="49"/>
      <c r="Q134" s="1"/>
    </row>
    <row r="135" customFormat="false" ht="15" hidden="false" customHeight="true" outlineLevel="0" collapsed="false">
      <c r="A135" s="1" t="n">
        <v>2</v>
      </c>
      <c r="B135" s="1" t="n">
        <v>2316</v>
      </c>
      <c r="C135" s="1" t="s">
        <v>36</v>
      </c>
      <c r="D135" s="1" t="s">
        <v>1929</v>
      </c>
      <c r="E135" s="15" t="n">
        <v>46188</v>
      </c>
      <c r="F135" s="15" t="n">
        <v>46178</v>
      </c>
      <c r="G135" s="1" t="s">
        <v>700</v>
      </c>
      <c r="H135" s="1" t="n">
        <v>1255668</v>
      </c>
      <c r="I135" s="1" t="n">
        <v>11</v>
      </c>
      <c r="J135" s="1" t="s">
        <v>1868</v>
      </c>
      <c r="K135" s="49" t="n">
        <v>1195</v>
      </c>
      <c r="L135" s="1" t="s">
        <v>1869</v>
      </c>
      <c r="O135" s="15"/>
      <c r="P135" s="49"/>
      <c r="Q135" s="1"/>
    </row>
    <row r="136" customFormat="false" ht="15" hidden="false" customHeight="true" outlineLevel="0" collapsed="false">
      <c r="A136" s="1" t="n">
        <v>2</v>
      </c>
      <c r="B136" s="1" t="n">
        <v>1771887</v>
      </c>
      <c r="C136" s="1" t="s">
        <v>1930</v>
      </c>
      <c r="D136" s="1" t="s">
        <v>1931</v>
      </c>
      <c r="E136" s="15" t="n">
        <v>46188</v>
      </c>
      <c r="F136" s="15" t="n">
        <v>46184</v>
      </c>
      <c r="G136" s="1" t="s">
        <v>172</v>
      </c>
      <c r="H136" s="1" t="n">
        <v>1255460</v>
      </c>
      <c r="I136" s="1" t="n">
        <v>1</v>
      </c>
      <c r="J136" s="1" t="s">
        <v>1868</v>
      </c>
      <c r="K136" s="49" t="n">
        <v>1839.99</v>
      </c>
      <c r="L136" s="1" t="s">
        <v>1869</v>
      </c>
      <c r="O136" s="15"/>
      <c r="P136" s="49"/>
      <c r="Q136" s="1"/>
    </row>
    <row r="137" customFormat="false" ht="15" hidden="false" customHeight="true" outlineLevel="0" collapsed="false">
      <c r="A137" s="1" t="n">
        <v>2</v>
      </c>
      <c r="B137" s="1" t="n">
        <v>854255</v>
      </c>
      <c r="C137" s="1" t="s">
        <v>1932</v>
      </c>
      <c r="D137" s="1" t="s">
        <v>1933</v>
      </c>
      <c r="E137" s="15" t="n">
        <v>46188</v>
      </c>
      <c r="F137" s="15" t="n">
        <v>46184</v>
      </c>
      <c r="G137" s="1" t="s">
        <v>235</v>
      </c>
      <c r="H137" s="1" t="n">
        <v>1257356</v>
      </c>
      <c r="I137" s="1" t="n">
        <v>1</v>
      </c>
      <c r="J137" s="1" t="s">
        <v>1868</v>
      </c>
      <c r="K137" s="49" t="n">
        <v>4705.7</v>
      </c>
      <c r="L137" s="1" t="s">
        <v>1869</v>
      </c>
      <c r="O137" s="15"/>
      <c r="P137" s="49"/>
      <c r="Q137" s="1"/>
    </row>
    <row r="138" customFormat="false" ht="15" hidden="false" customHeight="true" outlineLevel="0" collapsed="false">
      <c r="A138" s="1" t="n">
        <v>2</v>
      </c>
      <c r="B138" s="1" t="n">
        <v>1415346</v>
      </c>
      <c r="C138" s="1" t="s">
        <v>36</v>
      </c>
      <c r="D138" s="1" t="s">
        <v>1925</v>
      </c>
      <c r="E138" s="15" t="n">
        <v>46188</v>
      </c>
      <c r="F138" s="15" t="n">
        <v>46184</v>
      </c>
      <c r="G138" s="1" t="s">
        <v>469</v>
      </c>
      <c r="H138" s="1" t="n">
        <v>1255566</v>
      </c>
      <c r="I138" s="1" t="n">
        <v>11</v>
      </c>
      <c r="J138" s="1" t="s">
        <v>1868</v>
      </c>
      <c r="K138" s="49" t="n">
        <v>33.84</v>
      </c>
      <c r="L138" s="1" t="s">
        <v>1869</v>
      </c>
      <c r="O138" s="15"/>
      <c r="P138" s="49"/>
      <c r="Q138" s="1"/>
    </row>
    <row r="139" customFormat="false" ht="15" hidden="false" customHeight="true" outlineLevel="0" collapsed="false">
      <c r="A139" s="1" t="n">
        <v>2</v>
      </c>
      <c r="B139" s="1" t="n">
        <v>1417149</v>
      </c>
      <c r="C139" s="1" t="s">
        <v>36</v>
      </c>
      <c r="D139" s="1" t="s">
        <v>1925</v>
      </c>
      <c r="E139" s="15" t="n">
        <v>46188</v>
      </c>
      <c r="F139" s="15" t="n">
        <v>46188</v>
      </c>
      <c r="G139" s="1" t="s">
        <v>469</v>
      </c>
      <c r="H139" s="1" t="n">
        <v>1257210</v>
      </c>
      <c r="I139" s="1" t="n">
        <v>11</v>
      </c>
      <c r="J139" s="1" t="s">
        <v>1868</v>
      </c>
      <c r="K139" s="49" t="n">
        <v>27.07</v>
      </c>
      <c r="L139" s="1" t="s">
        <v>1869</v>
      </c>
      <c r="O139" s="15"/>
      <c r="P139" s="49"/>
      <c r="Q139" s="1"/>
    </row>
    <row r="140" customFormat="false" ht="15" hidden="false" customHeight="true" outlineLevel="0" collapsed="false">
      <c r="A140" s="1" t="n">
        <v>2</v>
      </c>
      <c r="B140" s="1" t="n">
        <v>1415347</v>
      </c>
      <c r="C140" s="1" t="s">
        <v>36</v>
      </c>
      <c r="D140" s="1" t="s">
        <v>1925</v>
      </c>
      <c r="E140" s="15" t="n">
        <v>46188</v>
      </c>
      <c r="F140" s="15" t="n">
        <v>46184</v>
      </c>
      <c r="G140" s="1" t="s">
        <v>469</v>
      </c>
      <c r="H140" s="1" t="n">
        <v>1255613</v>
      </c>
      <c r="I140" s="1" t="n">
        <v>11</v>
      </c>
      <c r="J140" s="1" t="s">
        <v>1868</v>
      </c>
      <c r="K140" s="49" t="n">
        <v>98.61</v>
      </c>
      <c r="L140" s="1" t="s">
        <v>1869</v>
      </c>
      <c r="O140" s="15"/>
      <c r="P140" s="49"/>
      <c r="Q140" s="1"/>
    </row>
    <row r="141" customFormat="false" ht="15" hidden="false" customHeight="true" outlineLevel="0" collapsed="false">
      <c r="A141" s="1" t="n">
        <v>2</v>
      </c>
      <c r="B141" s="1" t="n">
        <v>1415529</v>
      </c>
      <c r="C141" s="1" t="s">
        <v>36</v>
      </c>
      <c r="D141" s="1" t="s">
        <v>1925</v>
      </c>
      <c r="E141" s="15" t="n">
        <v>46188</v>
      </c>
      <c r="F141" s="15" t="n">
        <v>46184</v>
      </c>
      <c r="G141" s="1" t="s">
        <v>469</v>
      </c>
      <c r="H141" s="1" t="n">
        <v>1255250</v>
      </c>
      <c r="I141" s="1" t="n">
        <v>1</v>
      </c>
      <c r="J141" s="1" t="s">
        <v>1868</v>
      </c>
      <c r="K141" s="49" t="n">
        <v>4498.56</v>
      </c>
      <c r="L141" s="1" t="s">
        <v>1869</v>
      </c>
      <c r="O141" s="15"/>
      <c r="P141" s="49"/>
      <c r="Q141" s="1"/>
    </row>
    <row r="142" customFormat="false" ht="15" hidden="false" customHeight="true" outlineLevel="0" collapsed="false">
      <c r="A142" s="1" t="n">
        <v>2</v>
      </c>
      <c r="B142" s="1" t="n">
        <v>1416973</v>
      </c>
      <c r="C142" s="1" t="s">
        <v>36</v>
      </c>
      <c r="D142" s="1" t="s">
        <v>1925</v>
      </c>
      <c r="E142" s="15" t="n">
        <v>46188</v>
      </c>
      <c r="F142" s="15" t="n">
        <v>46188</v>
      </c>
      <c r="G142" s="1" t="s">
        <v>469</v>
      </c>
      <c r="H142" s="1" t="n">
        <v>1257189</v>
      </c>
      <c r="I142" s="1" t="n">
        <v>1</v>
      </c>
      <c r="J142" s="1" t="s">
        <v>1868</v>
      </c>
      <c r="K142" s="49" t="n">
        <v>1537.8</v>
      </c>
      <c r="L142" s="1" t="s">
        <v>1869</v>
      </c>
      <c r="O142" s="15"/>
      <c r="P142" s="49"/>
      <c r="Q142" s="1"/>
    </row>
    <row r="143" customFormat="false" ht="15" hidden="false" customHeight="true" outlineLevel="0" collapsed="false">
      <c r="A143" s="1" t="n">
        <v>2</v>
      </c>
      <c r="B143" s="1" t="n">
        <v>35695</v>
      </c>
      <c r="C143" s="1" t="s">
        <v>36</v>
      </c>
      <c r="D143" s="1" t="s">
        <v>1934</v>
      </c>
      <c r="E143" s="15" t="n">
        <v>46189</v>
      </c>
      <c r="F143" s="15" t="n">
        <v>46142</v>
      </c>
      <c r="G143" s="1" t="s">
        <v>1935</v>
      </c>
      <c r="H143" s="1" t="n">
        <v>1261842</v>
      </c>
      <c r="I143" s="1" t="n">
        <v>39</v>
      </c>
      <c r="J143" s="1" t="s">
        <v>1868</v>
      </c>
      <c r="K143" s="49" t="n">
        <v>13.1</v>
      </c>
      <c r="L143" s="1" t="s">
        <v>1936</v>
      </c>
      <c r="O143" s="15"/>
      <c r="P143" s="49"/>
      <c r="Q143" s="1"/>
    </row>
    <row r="144" customFormat="false" ht="15" hidden="false" customHeight="true" outlineLevel="0" collapsed="false">
      <c r="A144" s="1" t="n">
        <v>2</v>
      </c>
      <c r="B144" s="1" t="n">
        <v>18964</v>
      </c>
      <c r="C144" s="1" t="s">
        <v>36</v>
      </c>
      <c r="D144" s="1" t="s">
        <v>1937</v>
      </c>
      <c r="E144" s="15" t="n">
        <v>46189</v>
      </c>
      <c r="F144" s="15" t="n">
        <v>46139</v>
      </c>
      <c r="G144" s="1" t="s">
        <v>1938</v>
      </c>
      <c r="H144" s="1" t="n">
        <v>1261588</v>
      </c>
      <c r="I144" s="1" t="n">
        <v>39</v>
      </c>
      <c r="J144" s="1" t="s">
        <v>1868</v>
      </c>
      <c r="K144" s="49" t="n">
        <v>545</v>
      </c>
      <c r="L144" s="1" t="s">
        <v>1936</v>
      </c>
      <c r="O144" s="15"/>
      <c r="P144" s="49"/>
      <c r="Q144" s="1"/>
    </row>
    <row r="145" customFormat="false" ht="15" hidden="false" customHeight="true" outlineLevel="0" collapsed="false">
      <c r="A145" s="1" t="n">
        <v>2</v>
      </c>
      <c r="B145" s="1" t="n">
        <v>102727</v>
      </c>
      <c r="C145" s="1" t="s">
        <v>85</v>
      </c>
      <c r="D145" s="1" t="s">
        <v>1939</v>
      </c>
      <c r="E145" s="15" t="n">
        <v>46189</v>
      </c>
      <c r="F145" s="15" t="n">
        <v>46188</v>
      </c>
      <c r="G145" s="1" t="s">
        <v>649</v>
      </c>
      <c r="H145" s="1" t="n">
        <v>1260463</v>
      </c>
      <c r="I145" s="1" t="n">
        <v>1</v>
      </c>
      <c r="J145" s="1" t="s">
        <v>1868</v>
      </c>
      <c r="K145" s="49" t="n">
        <v>720.48</v>
      </c>
      <c r="L145" s="1" t="s">
        <v>1869</v>
      </c>
      <c r="O145" s="15"/>
      <c r="P145" s="49"/>
      <c r="Q145" s="1"/>
    </row>
    <row r="146" customFormat="false" ht="15" hidden="false" customHeight="true" outlineLevel="0" collapsed="false">
      <c r="A146" s="1" t="n">
        <v>2</v>
      </c>
      <c r="B146" s="1" t="n">
        <v>260896</v>
      </c>
      <c r="C146" s="1" t="s">
        <v>36</v>
      </c>
      <c r="D146" s="1" t="s">
        <v>1940</v>
      </c>
      <c r="E146" s="15" t="n">
        <v>46189</v>
      </c>
      <c r="F146" s="15" t="n">
        <v>46183</v>
      </c>
      <c r="G146" s="1" t="s">
        <v>269</v>
      </c>
      <c r="H146" s="1" t="n">
        <v>1260710</v>
      </c>
      <c r="I146" s="1" t="n">
        <v>1</v>
      </c>
      <c r="J146" s="1" t="s">
        <v>1868</v>
      </c>
      <c r="K146" s="49" t="n">
        <v>482.36</v>
      </c>
      <c r="L146" s="1" t="s">
        <v>1869</v>
      </c>
      <c r="O146" s="15"/>
      <c r="P146" s="49"/>
      <c r="Q146" s="1"/>
    </row>
    <row r="147" customFormat="false" ht="15" hidden="false" customHeight="true" outlineLevel="0" collapsed="false">
      <c r="A147" s="1" t="n">
        <v>2</v>
      </c>
      <c r="B147" s="1" t="n">
        <v>3777</v>
      </c>
      <c r="C147" s="1" t="s">
        <v>36</v>
      </c>
      <c r="D147" s="1" t="s">
        <v>1879</v>
      </c>
      <c r="E147" s="15" t="n">
        <v>46189</v>
      </c>
      <c r="F147" s="15" t="n">
        <v>46188</v>
      </c>
      <c r="G147" s="1" t="s">
        <v>105</v>
      </c>
      <c r="H147" s="1" t="n">
        <v>1261465</v>
      </c>
      <c r="I147" s="1" t="n">
        <v>1</v>
      </c>
      <c r="J147" s="1" t="s">
        <v>1868</v>
      </c>
      <c r="K147" s="49" t="n">
        <v>185.2</v>
      </c>
      <c r="L147" s="1" t="s">
        <v>1869</v>
      </c>
      <c r="O147" s="15"/>
      <c r="P147" s="49"/>
      <c r="Q147" s="1"/>
    </row>
    <row r="148" customFormat="false" ht="15" hidden="false" customHeight="true" outlineLevel="0" collapsed="false">
      <c r="A148" s="1" t="n">
        <v>2</v>
      </c>
      <c r="B148" s="1" t="n">
        <v>1662026</v>
      </c>
      <c r="C148" s="1" t="s">
        <v>36</v>
      </c>
      <c r="D148" s="1" t="s">
        <v>1880</v>
      </c>
      <c r="E148" s="15" t="n">
        <v>46189</v>
      </c>
      <c r="F148" s="15" t="n">
        <v>46189</v>
      </c>
      <c r="G148" s="1" t="s">
        <v>146</v>
      </c>
      <c r="H148" s="1" t="n">
        <v>1261929</v>
      </c>
      <c r="I148" s="1" t="n">
        <v>2</v>
      </c>
      <c r="J148" s="1" t="s">
        <v>1868</v>
      </c>
      <c r="K148" s="49" t="n">
        <v>1513.16</v>
      </c>
      <c r="L148" s="1" t="s">
        <v>1869</v>
      </c>
      <c r="O148" s="15"/>
      <c r="P148" s="49"/>
      <c r="Q148" s="1"/>
    </row>
    <row r="149" customFormat="false" ht="15" hidden="false" customHeight="true" outlineLevel="0" collapsed="false">
      <c r="A149" s="1" t="n">
        <v>2</v>
      </c>
      <c r="B149" s="1" t="n">
        <v>2499</v>
      </c>
      <c r="C149" s="1" t="s">
        <v>36</v>
      </c>
      <c r="D149" s="1" t="s">
        <v>1880</v>
      </c>
      <c r="E149" s="15" t="n">
        <v>46189</v>
      </c>
      <c r="F149" s="15" t="n">
        <v>46189</v>
      </c>
      <c r="G149" s="1" t="s">
        <v>146</v>
      </c>
      <c r="H149" s="1" t="n">
        <v>1261940</v>
      </c>
      <c r="I149" s="1" t="n">
        <v>6</v>
      </c>
      <c r="J149" s="1" t="s">
        <v>1868</v>
      </c>
      <c r="K149" s="49" t="n">
        <v>1513.16</v>
      </c>
      <c r="L149" s="1" t="s">
        <v>1869</v>
      </c>
      <c r="O149" s="15"/>
      <c r="P149" s="49"/>
      <c r="Q149" s="1"/>
    </row>
    <row r="150" customFormat="false" ht="15" hidden="false" customHeight="true" outlineLevel="0" collapsed="false">
      <c r="A150" s="1" t="n">
        <v>2</v>
      </c>
      <c r="B150" s="1" t="n">
        <v>1161723</v>
      </c>
      <c r="C150" s="1" t="s">
        <v>49</v>
      </c>
      <c r="D150" s="1" t="s">
        <v>1875</v>
      </c>
      <c r="E150" s="15" t="n">
        <v>46189</v>
      </c>
      <c r="F150" s="15" t="n">
        <v>46185</v>
      </c>
      <c r="G150" s="1" t="s">
        <v>131</v>
      </c>
      <c r="H150" s="1" t="n">
        <v>1261488</v>
      </c>
      <c r="I150" s="1" t="n">
        <v>1</v>
      </c>
      <c r="J150" s="1" t="s">
        <v>1868</v>
      </c>
      <c r="K150" s="49" t="n">
        <v>203.42</v>
      </c>
      <c r="L150" s="1" t="s">
        <v>1869</v>
      </c>
      <c r="O150" s="15"/>
      <c r="P150" s="49"/>
      <c r="Q150" s="1"/>
    </row>
    <row r="151" customFormat="false" ht="15" hidden="false" customHeight="true" outlineLevel="0" collapsed="false">
      <c r="A151" s="1" t="n">
        <v>2</v>
      </c>
      <c r="B151" s="1" t="n">
        <v>1880950</v>
      </c>
      <c r="C151" s="1" t="s">
        <v>67</v>
      </c>
      <c r="D151" s="1" t="s">
        <v>1875</v>
      </c>
      <c r="E151" s="15" t="n">
        <v>46189</v>
      </c>
      <c r="F151" s="15" t="n">
        <v>46185</v>
      </c>
      <c r="G151" s="1" t="s">
        <v>131</v>
      </c>
      <c r="H151" s="1" t="n">
        <v>1261504</v>
      </c>
      <c r="I151" s="1" t="n">
        <v>1</v>
      </c>
      <c r="J151" s="1" t="s">
        <v>1868</v>
      </c>
      <c r="K151" s="49" t="n">
        <v>2177.76</v>
      </c>
      <c r="L151" s="1" t="s">
        <v>1869</v>
      </c>
      <c r="O151" s="15"/>
      <c r="P151" s="49"/>
      <c r="Q151" s="1"/>
    </row>
    <row r="152" customFormat="false" ht="15" hidden="false" customHeight="true" outlineLevel="0" collapsed="false">
      <c r="A152" s="1" t="n">
        <v>2</v>
      </c>
      <c r="B152" s="1" t="n">
        <v>1162362</v>
      </c>
      <c r="C152" s="1" t="s">
        <v>49</v>
      </c>
      <c r="D152" s="1" t="s">
        <v>1875</v>
      </c>
      <c r="E152" s="15" t="n">
        <v>46189</v>
      </c>
      <c r="F152" s="15" t="n">
        <v>46185</v>
      </c>
      <c r="G152" s="1" t="s">
        <v>131</v>
      </c>
      <c r="H152" s="1" t="n">
        <v>1261495</v>
      </c>
      <c r="I152" s="1" t="n">
        <v>1</v>
      </c>
      <c r="J152" s="1" t="s">
        <v>1868</v>
      </c>
      <c r="K152" s="49" t="n">
        <v>639.86</v>
      </c>
      <c r="L152" s="1" t="s">
        <v>1869</v>
      </c>
      <c r="O152" s="15"/>
      <c r="P152" s="49"/>
      <c r="Q152" s="1"/>
    </row>
    <row r="153" customFormat="false" ht="15" hidden="false" customHeight="true" outlineLevel="0" collapsed="false">
      <c r="A153" s="1" t="n">
        <v>2</v>
      </c>
      <c r="B153" s="1" t="n">
        <v>1161721</v>
      </c>
      <c r="C153" s="1" t="s">
        <v>49</v>
      </c>
      <c r="D153" s="1" t="s">
        <v>1875</v>
      </c>
      <c r="E153" s="15" t="n">
        <v>46189</v>
      </c>
      <c r="F153" s="15" t="n">
        <v>46185</v>
      </c>
      <c r="G153" s="1" t="s">
        <v>131</v>
      </c>
      <c r="H153" s="1" t="n">
        <v>1261517</v>
      </c>
      <c r="I153" s="1" t="n">
        <v>11</v>
      </c>
      <c r="J153" s="1" t="s">
        <v>1868</v>
      </c>
      <c r="K153" s="49" t="n">
        <v>1009.81</v>
      </c>
      <c r="L153" s="1" t="s">
        <v>1869</v>
      </c>
      <c r="O153" s="15"/>
      <c r="P153" s="49"/>
      <c r="Q153" s="1"/>
    </row>
    <row r="154" customFormat="false" ht="15" hidden="false" customHeight="true" outlineLevel="0" collapsed="false">
      <c r="A154" s="1" t="n">
        <v>2</v>
      </c>
      <c r="B154" s="1" t="n">
        <v>394</v>
      </c>
      <c r="C154" s="1" t="s">
        <v>76</v>
      </c>
      <c r="D154" s="1" t="s">
        <v>1941</v>
      </c>
      <c r="E154" s="15" t="n">
        <v>46189</v>
      </c>
      <c r="F154" s="15" t="n">
        <v>46136</v>
      </c>
      <c r="G154" s="1" t="s">
        <v>1942</v>
      </c>
      <c r="H154" s="1" t="n">
        <v>1261713</v>
      </c>
      <c r="I154" s="1" t="n">
        <v>11</v>
      </c>
      <c r="J154" s="1" t="s">
        <v>1868</v>
      </c>
      <c r="K154" s="49" t="n">
        <v>390</v>
      </c>
      <c r="L154" s="1" t="s">
        <v>1869</v>
      </c>
      <c r="O154" s="15"/>
      <c r="P154" s="49"/>
      <c r="Q154" s="1"/>
    </row>
    <row r="155" customFormat="false" ht="15" hidden="false" customHeight="true" outlineLevel="0" collapsed="false">
      <c r="A155" s="1" t="n">
        <v>2</v>
      </c>
      <c r="B155" s="1" t="n">
        <v>20499</v>
      </c>
      <c r="C155" s="1" t="s">
        <v>85</v>
      </c>
      <c r="D155" s="1" t="s">
        <v>1943</v>
      </c>
      <c r="E155" s="15" t="n">
        <v>46189</v>
      </c>
      <c r="F155" s="15" t="n">
        <v>46186</v>
      </c>
      <c r="G155" s="1" t="s">
        <v>628</v>
      </c>
      <c r="H155" s="1" t="n">
        <v>1261052</v>
      </c>
      <c r="I155" s="1" t="n">
        <v>1</v>
      </c>
      <c r="J155" s="1" t="s">
        <v>1868</v>
      </c>
      <c r="K155" s="49" t="n">
        <v>6357.12</v>
      </c>
      <c r="L155" s="1" t="s">
        <v>1869</v>
      </c>
      <c r="O155" s="15"/>
      <c r="P155" s="49"/>
      <c r="Q155" s="1"/>
    </row>
    <row r="156" customFormat="false" ht="15" hidden="false" customHeight="true" outlineLevel="0" collapsed="false">
      <c r="A156" s="1" t="n">
        <v>2</v>
      </c>
      <c r="B156" s="1" t="n">
        <v>658429</v>
      </c>
      <c r="C156" s="1" t="s">
        <v>36</v>
      </c>
      <c r="D156" s="1" t="s">
        <v>1944</v>
      </c>
      <c r="E156" s="15" t="n">
        <v>46189</v>
      </c>
      <c r="F156" s="15" t="n">
        <v>46184</v>
      </c>
      <c r="G156" s="1" t="s">
        <v>338</v>
      </c>
      <c r="H156" s="1" t="n">
        <v>1261007</v>
      </c>
      <c r="I156" s="1" t="n">
        <v>1</v>
      </c>
      <c r="J156" s="1" t="s">
        <v>1868</v>
      </c>
      <c r="K156" s="49" t="n">
        <v>2201.6</v>
      </c>
      <c r="L156" s="1" t="s">
        <v>1869</v>
      </c>
      <c r="O156" s="15"/>
      <c r="P156" s="49"/>
      <c r="Q156" s="1"/>
    </row>
    <row r="157" customFormat="false" ht="15" hidden="false" customHeight="true" outlineLevel="0" collapsed="false">
      <c r="A157" s="1" t="n">
        <v>2</v>
      </c>
      <c r="B157" s="1" t="n">
        <v>3183807</v>
      </c>
      <c r="C157" s="1" t="s">
        <v>36</v>
      </c>
      <c r="D157" s="1" t="s">
        <v>1917</v>
      </c>
      <c r="E157" s="15" t="n">
        <v>46189</v>
      </c>
      <c r="F157" s="15" t="n">
        <v>46142</v>
      </c>
      <c r="G157" s="1" t="s">
        <v>98</v>
      </c>
      <c r="H157" s="1" t="n">
        <v>1260789</v>
      </c>
      <c r="I157" s="1" t="n">
        <v>11</v>
      </c>
      <c r="J157" s="1" t="s">
        <v>1868</v>
      </c>
      <c r="K157" s="49" t="n">
        <v>14.13</v>
      </c>
      <c r="L157" s="1" t="s">
        <v>1869</v>
      </c>
      <c r="O157" s="15"/>
      <c r="P157" s="49"/>
      <c r="Q157" s="1"/>
    </row>
    <row r="158" customFormat="false" ht="15" hidden="false" customHeight="true" outlineLevel="0" collapsed="false">
      <c r="A158" s="1" t="n">
        <v>2</v>
      </c>
      <c r="B158" s="1" t="n">
        <v>3202460</v>
      </c>
      <c r="C158" s="1" t="s">
        <v>36</v>
      </c>
      <c r="D158" s="1" t="s">
        <v>1917</v>
      </c>
      <c r="E158" s="15" t="n">
        <v>46189</v>
      </c>
      <c r="F158" s="15" t="n">
        <v>46185</v>
      </c>
      <c r="G158" s="1" t="s">
        <v>98</v>
      </c>
      <c r="H158" s="1" t="n">
        <v>1260856</v>
      </c>
      <c r="I158" s="1" t="n">
        <v>11</v>
      </c>
      <c r="J158" s="1" t="s">
        <v>1868</v>
      </c>
      <c r="K158" s="49" t="n">
        <v>1923.44</v>
      </c>
      <c r="L158" s="1" t="s">
        <v>1869</v>
      </c>
      <c r="O158" s="15"/>
      <c r="P158" s="49"/>
      <c r="Q158" s="1"/>
    </row>
    <row r="159" customFormat="false" ht="15" hidden="false" customHeight="true" outlineLevel="0" collapsed="false">
      <c r="A159" s="1" t="n">
        <v>2</v>
      </c>
      <c r="B159" s="1" t="n">
        <v>1633308</v>
      </c>
      <c r="C159" s="1" t="s">
        <v>1870</v>
      </c>
      <c r="D159" s="1" t="s">
        <v>1871</v>
      </c>
      <c r="E159" s="15" t="n">
        <v>46190</v>
      </c>
      <c r="F159" s="15" t="n">
        <v>46190</v>
      </c>
      <c r="G159" s="1" t="s">
        <v>416</v>
      </c>
      <c r="H159" s="1" t="n">
        <v>1265907</v>
      </c>
      <c r="I159" s="1" t="n">
        <v>1</v>
      </c>
      <c r="J159" s="1" t="s">
        <v>1868</v>
      </c>
      <c r="K159" s="49" t="n">
        <v>190.5</v>
      </c>
      <c r="L159" s="1" t="s">
        <v>1869</v>
      </c>
      <c r="O159" s="15"/>
      <c r="P159" s="49"/>
      <c r="Q159" s="1"/>
    </row>
    <row r="160" customFormat="false" ht="15" hidden="false" customHeight="true" outlineLevel="0" collapsed="false">
      <c r="A160" s="1" t="n">
        <v>2</v>
      </c>
      <c r="B160" s="1" t="n">
        <v>41243</v>
      </c>
      <c r="C160" s="1" t="s">
        <v>61</v>
      </c>
      <c r="D160" s="1" t="s">
        <v>1945</v>
      </c>
      <c r="E160" s="15" t="n">
        <v>46190</v>
      </c>
      <c r="F160" s="15" t="n">
        <v>46189</v>
      </c>
      <c r="G160" s="1" t="s">
        <v>826</v>
      </c>
      <c r="H160" s="1" t="n">
        <v>1265758</v>
      </c>
      <c r="I160" s="1" t="n">
        <v>1</v>
      </c>
      <c r="J160" s="1" t="s">
        <v>1868</v>
      </c>
      <c r="K160" s="49" t="n">
        <v>1222.04</v>
      </c>
      <c r="L160" s="1" t="s">
        <v>1869</v>
      </c>
      <c r="O160" s="15"/>
      <c r="P160" s="49"/>
      <c r="Q160" s="1"/>
    </row>
    <row r="161" customFormat="false" ht="15" hidden="false" customHeight="true" outlineLevel="0" collapsed="false">
      <c r="A161" s="1" t="n">
        <v>2</v>
      </c>
      <c r="B161" s="1" t="n">
        <v>27994</v>
      </c>
      <c r="C161" s="1" t="s">
        <v>1946</v>
      </c>
      <c r="D161" s="1" t="s">
        <v>1947</v>
      </c>
      <c r="E161" s="15" t="n">
        <v>46190</v>
      </c>
      <c r="F161" s="15" t="n">
        <v>46189</v>
      </c>
      <c r="G161" s="1" t="s">
        <v>135</v>
      </c>
      <c r="H161" s="1" t="n">
        <v>1265426</v>
      </c>
      <c r="I161" s="1" t="n">
        <v>1</v>
      </c>
      <c r="J161" s="1" t="s">
        <v>1868</v>
      </c>
      <c r="K161" s="49" t="n">
        <v>212.4</v>
      </c>
      <c r="L161" s="1" t="s">
        <v>1869</v>
      </c>
      <c r="O161" s="15"/>
      <c r="P161" s="49"/>
      <c r="Q161" s="1"/>
    </row>
    <row r="162" customFormat="false" ht="15" hidden="false" customHeight="true" outlineLevel="0" collapsed="false">
      <c r="A162" s="1" t="n">
        <v>2</v>
      </c>
      <c r="B162" s="1" t="n">
        <v>132836</v>
      </c>
      <c r="C162" s="1" t="s">
        <v>36</v>
      </c>
      <c r="D162" s="1" t="s">
        <v>1948</v>
      </c>
      <c r="E162" s="15" t="n">
        <v>46190</v>
      </c>
      <c r="F162" s="15" t="n">
        <v>46189</v>
      </c>
      <c r="G162" s="1" t="s">
        <v>556</v>
      </c>
      <c r="H162" s="1" t="n">
        <v>1264865</v>
      </c>
      <c r="I162" s="1" t="n">
        <v>1</v>
      </c>
      <c r="J162" s="1" t="s">
        <v>1868</v>
      </c>
      <c r="K162" s="49" t="n">
        <v>194.4</v>
      </c>
      <c r="L162" s="1" t="s">
        <v>1869</v>
      </c>
      <c r="O162" s="15"/>
      <c r="P162" s="49"/>
      <c r="Q162" s="1"/>
    </row>
    <row r="163" customFormat="false" ht="15" hidden="false" customHeight="true" outlineLevel="0" collapsed="false">
      <c r="A163" s="1" t="n">
        <v>2</v>
      </c>
      <c r="B163" s="1" t="n">
        <v>3415</v>
      </c>
      <c r="C163" s="1" t="s">
        <v>36</v>
      </c>
      <c r="D163" s="1" t="s">
        <v>1873</v>
      </c>
      <c r="E163" s="15" t="n">
        <v>46190</v>
      </c>
      <c r="F163" s="15" t="n">
        <v>46190</v>
      </c>
      <c r="G163" s="1" t="s">
        <v>205</v>
      </c>
      <c r="H163" s="1" t="n">
        <v>1265699</v>
      </c>
      <c r="I163" s="1" t="n">
        <v>1</v>
      </c>
      <c r="J163" s="1" t="s">
        <v>1868</v>
      </c>
      <c r="K163" s="49" t="n">
        <v>274.85</v>
      </c>
      <c r="L163" s="1" t="s">
        <v>1869</v>
      </c>
      <c r="O163" s="15"/>
      <c r="P163" s="49"/>
      <c r="Q163" s="1"/>
    </row>
    <row r="164" customFormat="false" ht="15" hidden="false" customHeight="true" outlineLevel="0" collapsed="false">
      <c r="A164" s="1" t="n">
        <v>2</v>
      </c>
      <c r="B164" s="1" t="n">
        <v>30415</v>
      </c>
      <c r="C164" s="1" t="s">
        <v>61</v>
      </c>
      <c r="D164" s="1" t="s">
        <v>1901</v>
      </c>
      <c r="E164" s="15" t="n">
        <v>46190</v>
      </c>
      <c r="F164" s="15" t="n">
        <v>46190</v>
      </c>
      <c r="G164" s="1" t="s">
        <v>274</v>
      </c>
      <c r="H164" s="1" t="n">
        <v>1265916</v>
      </c>
      <c r="I164" s="1" t="n">
        <v>11</v>
      </c>
      <c r="J164" s="1" t="s">
        <v>1868</v>
      </c>
      <c r="K164" s="49" t="n">
        <v>1103.76</v>
      </c>
      <c r="L164" s="1" t="s">
        <v>1869</v>
      </c>
      <c r="O164" s="15"/>
      <c r="P164" s="49"/>
      <c r="Q164" s="1"/>
    </row>
    <row r="165" customFormat="false" ht="15" hidden="false" customHeight="true" outlineLevel="0" collapsed="false">
      <c r="A165" s="1" t="n">
        <v>2</v>
      </c>
      <c r="B165" s="1" t="n">
        <v>17626</v>
      </c>
      <c r="C165" s="1" t="s">
        <v>36</v>
      </c>
      <c r="D165" s="1" t="s">
        <v>1880</v>
      </c>
      <c r="E165" s="15" t="n">
        <v>46190</v>
      </c>
      <c r="F165" s="15" t="n">
        <v>46190</v>
      </c>
      <c r="G165" s="1" t="s">
        <v>146</v>
      </c>
      <c r="H165" s="1" t="n">
        <v>1266169</v>
      </c>
      <c r="I165" s="1" t="n">
        <v>2</v>
      </c>
      <c r="J165" s="1" t="s">
        <v>1868</v>
      </c>
      <c r="K165" s="49" t="n">
        <v>210</v>
      </c>
      <c r="L165" s="1" t="s">
        <v>1869</v>
      </c>
      <c r="O165" s="15"/>
      <c r="P165" s="49"/>
      <c r="Q165" s="1"/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36</v>
      </c>
      <c r="D166" s="1" t="s">
        <v>1880</v>
      </c>
      <c r="E166" s="15" t="n">
        <v>46190</v>
      </c>
      <c r="F166" s="15" t="n">
        <v>46190</v>
      </c>
      <c r="G166" s="1" t="s">
        <v>146</v>
      </c>
      <c r="H166" s="1" t="n">
        <v>1266172</v>
      </c>
      <c r="I166" s="1" t="n">
        <v>6</v>
      </c>
      <c r="J166" s="1" t="s">
        <v>1868</v>
      </c>
      <c r="K166" s="49" t="n">
        <v>210</v>
      </c>
      <c r="L166" s="1" t="s">
        <v>1869</v>
      </c>
      <c r="O166" s="15"/>
      <c r="P166" s="49"/>
      <c r="Q166" s="1"/>
    </row>
    <row r="167" customFormat="false" ht="15" hidden="false" customHeight="true" outlineLevel="0" collapsed="false">
      <c r="A167" s="1" t="n">
        <v>2</v>
      </c>
      <c r="B167" s="1" t="n">
        <v>1773</v>
      </c>
      <c r="C167" s="1" t="s">
        <v>76</v>
      </c>
      <c r="D167" s="1" t="s">
        <v>1924</v>
      </c>
      <c r="E167" s="15" t="n">
        <v>46190</v>
      </c>
      <c r="F167" s="15" t="n">
        <v>46189</v>
      </c>
      <c r="G167" s="1" t="s">
        <v>578</v>
      </c>
      <c r="H167" s="1" t="n">
        <v>1264875</v>
      </c>
      <c r="I167" s="1" t="n">
        <v>1</v>
      </c>
      <c r="J167" s="1" t="s">
        <v>1868</v>
      </c>
      <c r="K167" s="49" t="n">
        <v>1834</v>
      </c>
      <c r="L167" s="1" t="s">
        <v>1869</v>
      </c>
      <c r="O167" s="15"/>
      <c r="P167" s="49"/>
      <c r="Q167" s="1"/>
    </row>
    <row r="168" customFormat="false" ht="15" hidden="false" customHeight="true" outlineLevel="0" collapsed="false">
      <c r="A168" s="1" t="n">
        <v>2</v>
      </c>
      <c r="B168" s="1" t="n">
        <v>518753</v>
      </c>
      <c r="C168" s="1" t="s">
        <v>36</v>
      </c>
      <c r="D168" s="1" t="s">
        <v>1886</v>
      </c>
      <c r="E168" s="15" t="n">
        <v>46190</v>
      </c>
      <c r="F168" s="15" t="n">
        <v>46189</v>
      </c>
      <c r="G168" s="1" t="s">
        <v>129</v>
      </c>
      <c r="H168" s="1" t="n">
        <v>1264969</v>
      </c>
      <c r="I168" s="1" t="n">
        <v>1</v>
      </c>
      <c r="J168" s="1" t="s">
        <v>1868</v>
      </c>
      <c r="K168" s="49" t="n">
        <v>684</v>
      </c>
      <c r="L168" s="1" t="s">
        <v>1869</v>
      </c>
      <c r="O168" s="15"/>
      <c r="P168" s="49"/>
      <c r="Q168" s="1"/>
    </row>
    <row r="169" customFormat="false" ht="15" hidden="false" customHeight="true" outlineLevel="0" collapsed="false">
      <c r="A169" s="1" t="n">
        <v>2</v>
      </c>
      <c r="B169" s="1" t="n">
        <v>304</v>
      </c>
      <c r="C169" s="1" t="s">
        <v>36</v>
      </c>
      <c r="D169" s="1" t="s">
        <v>1882</v>
      </c>
      <c r="E169" s="15" t="n">
        <v>46190</v>
      </c>
      <c r="F169" s="15" t="n">
        <v>46190</v>
      </c>
      <c r="G169" s="1" t="s">
        <v>243</v>
      </c>
      <c r="H169" s="1" t="n">
        <v>1266335</v>
      </c>
      <c r="I169" s="1" t="n">
        <v>1</v>
      </c>
      <c r="J169" s="1" t="s">
        <v>1868</v>
      </c>
      <c r="K169" s="49" t="n">
        <v>925</v>
      </c>
      <c r="L169" s="1" t="s">
        <v>1869</v>
      </c>
      <c r="O169" s="15"/>
      <c r="P169" s="49"/>
      <c r="Q169" s="1"/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88</v>
      </c>
      <c r="D170" s="1" t="s">
        <v>1876</v>
      </c>
      <c r="E170" s="15" t="n">
        <v>46190</v>
      </c>
      <c r="F170" s="15" t="n">
        <v>46189</v>
      </c>
      <c r="G170" s="1" t="s">
        <v>211</v>
      </c>
      <c r="H170" s="1" t="n">
        <v>1264871</v>
      </c>
      <c r="I170" s="1" t="n">
        <v>1</v>
      </c>
      <c r="J170" s="1" t="s">
        <v>1868</v>
      </c>
      <c r="K170" s="49" t="n">
        <v>304.75</v>
      </c>
      <c r="L170" s="1" t="s">
        <v>1869</v>
      </c>
      <c r="O170" s="15"/>
      <c r="P170" s="49"/>
      <c r="Q170" s="1"/>
    </row>
    <row r="171" customFormat="false" ht="15" hidden="false" customHeight="true" outlineLevel="0" collapsed="false">
      <c r="A171" s="1" t="n">
        <v>2</v>
      </c>
      <c r="B171" s="1" t="n">
        <v>860219</v>
      </c>
      <c r="C171" s="1" t="s">
        <v>1932</v>
      </c>
      <c r="D171" s="1" t="s">
        <v>1933</v>
      </c>
      <c r="E171" s="15" t="n">
        <v>46190</v>
      </c>
      <c r="F171" s="15" t="n">
        <v>46189</v>
      </c>
      <c r="G171" s="1" t="s">
        <v>235</v>
      </c>
      <c r="H171" s="1" t="n">
        <v>1265880</v>
      </c>
      <c r="I171" s="1" t="n">
        <v>1</v>
      </c>
      <c r="J171" s="1" t="s">
        <v>1868</v>
      </c>
      <c r="K171" s="49" t="n">
        <v>614.97</v>
      </c>
      <c r="L171" s="1" t="s">
        <v>1869</v>
      </c>
      <c r="O171" s="15"/>
      <c r="P171" s="49"/>
      <c r="Q171" s="1"/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88</v>
      </c>
      <c r="D172" s="1" t="s">
        <v>1949</v>
      </c>
      <c r="E172" s="15" t="n">
        <v>46190</v>
      </c>
      <c r="F172" s="15" t="n">
        <v>46183</v>
      </c>
      <c r="G172" s="1" t="s">
        <v>170</v>
      </c>
      <c r="H172" s="1" t="n">
        <v>1266289</v>
      </c>
      <c r="I172" s="1" t="n">
        <v>1</v>
      </c>
      <c r="J172" s="1" t="s">
        <v>1868</v>
      </c>
      <c r="K172" s="49" t="n">
        <v>2631.81</v>
      </c>
      <c r="L172" s="1" t="s">
        <v>1869</v>
      </c>
      <c r="O172" s="15"/>
      <c r="P172" s="49"/>
      <c r="Q172" s="1"/>
    </row>
    <row r="173" customFormat="false" ht="15" hidden="false" customHeight="true" outlineLevel="0" collapsed="false">
      <c r="A173" s="1" t="n">
        <v>2</v>
      </c>
      <c r="B173" s="1" t="n">
        <v>416678</v>
      </c>
      <c r="C173" s="1" t="s">
        <v>76</v>
      </c>
      <c r="D173" s="1" t="s">
        <v>1950</v>
      </c>
      <c r="E173" s="15" t="n">
        <v>46190</v>
      </c>
      <c r="F173" s="15" t="n">
        <v>46186</v>
      </c>
      <c r="G173" s="1" t="s">
        <v>227</v>
      </c>
      <c r="H173" s="1" t="n">
        <v>1265709</v>
      </c>
      <c r="I173" s="1" t="n">
        <v>1</v>
      </c>
      <c r="J173" s="1" t="s">
        <v>1868</v>
      </c>
      <c r="K173" s="49" t="n">
        <v>184.73</v>
      </c>
      <c r="L173" s="1" t="s">
        <v>1869</v>
      </c>
      <c r="O173" s="15"/>
      <c r="P173" s="49"/>
      <c r="Q173" s="1"/>
    </row>
    <row r="174" customFormat="false" ht="15" hidden="false" customHeight="true" outlineLevel="0" collapsed="false">
      <c r="A174" s="1" t="n">
        <v>2</v>
      </c>
      <c r="B174" s="1" t="n">
        <v>14505</v>
      </c>
      <c r="C174" s="1" t="s">
        <v>36</v>
      </c>
      <c r="D174" s="1" t="s">
        <v>1872</v>
      </c>
      <c r="E174" s="15" t="n">
        <v>46191</v>
      </c>
      <c r="F174" s="15" t="n">
        <v>46191</v>
      </c>
      <c r="G174" s="1" t="s">
        <v>272</v>
      </c>
      <c r="H174" s="1" t="n">
        <v>1270055</v>
      </c>
      <c r="I174" s="1" t="n">
        <v>1</v>
      </c>
      <c r="J174" s="1" t="s">
        <v>1868</v>
      </c>
      <c r="K174" s="49" t="n">
        <v>5018.15</v>
      </c>
      <c r="L174" s="1" t="s">
        <v>1869</v>
      </c>
      <c r="O174" s="15"/>
      <c r="P174" s="49"/>
      <c r="Q174" s="1"/>
    </row>
    <row r="175" customFormat="false" ht="15" hidden="false" customHeight="true" outlineLevel="0" collapsed="false">
      <c r="A175" s="1" t="n">
        <v>2</v>
      </c>
      <c r="B175" s="1" t="n">
        <v>729265</v>
      </c>
      <c r="C175" s="1" t="s">
        <v>1930</v>
      </c>
      <c r="D175" s="1" t="s">
        <v>1951</v>
      </c>
      <c r="E175" s="15" t="n">
        <v>46191</v>
      </c>
      <c r="F175" s="15" t="n">
        <v>46189</v>
      </c>
      <c r="G175" s="1" t="s">
        <v>135</v>
      </c>
      <c r="H175" s="1" t="n">
        <v>1269061</v>
      </c>
      <c r="I175" s="1" t="n">
        <v>1</v>
      </c>
      <c r="J175" s="1" t="s">
        <v>1868</v>
      </c>
      <c r="K175" s="49" t="n">
        <v>980.5</v>
      </c>
      <c r="L175" s="1" t="s">
        <v>1869</v>
      </c>
      <c r="O175" s="15"/>
      <c r="P175" s="49"/>
      <c r="Q175" s="1"/>
    </row>
    <row r="176" customFormat="false" ht="15" hidden="false" customHeight="true" outlineLevel="0" collapsed="false">
      <c r="A176" s="1" t="n">
        <v>2</v>
      </c>
      <c r="B176" s="1" t="n">
        <v>729799</v>
      </c>
      <c r="C176" s="1" t="s">
        <v>1930</v>
      </c>
      <c r="D176" s="1" t="s">
        <v>1951</v>
      </c>
      <c r="E176" s="15" t="n">
        <v>46191</v>
      </c>
      <c r="F176" s="15" t="n">
        <v>46190</v>
      </c>
      <c r="G176" s="1" t="s">
        <v>135</v>
      </c>
      <c r="H176" s="1" t="n">
        <v>1269854</v>
      </c>
      <c r="I176" s="1" t="n">
        <v>1</v>
      </c>
      <c r="J176" s="1" t="s">
        <v>1868</v>
      </c>
      <c r="K176" s="49" t="n">
        <v>381.51</v>
      </c>
      <c r="L176" s="1" t="s">
        <v>1869</v>
      </c>
      <c r="O176" s="15"/>
      <c r="P176" s="49"/>
      <c r="Q176" s="1"/>
    </row>
    <row r="177" customFormat="false" ht="15" hidden="false" customHeight="true" outlineLevel="0" collapsed="false">
      <c r="A177" s="1" t="n">
        <v>2</v>
      </c>
      <c r="B177" s="1" t="n">
        <v>326863</v>
      </c>
      <c r="C177" s="1" t="s">
        <v>36</v>
      </c>
      <c r="D177" s="1" t="s">
        <v>1952</v>
      </c>
      <c r="E177" s="15" t="n">
        <v>46191</v>
      </c>
      <c r="F177" s="15" t="n">
        <v>46190</v>
      </c>
      <c r="G177" s="1" t="s">
        <v>291</v>
      </c>
      <c r="H177" s="1" t="n">
        <v>1268848</v>
      </c>
      <c r="I177" s="1" t="n">
        <v>1</v>
      </c>
      <c r="J177" s="1" t="s">
        <v>1868</v>
      </c>
      <c r="K177" s="49" t="n">
        <v>992.4</v>
      </c>
      <c r="L177" s="1" t="s">
        <v>1869</v>
      </c>
      <c r="O177" s="15"/>
      <c r="P177" s="49"/>
      <c r="Q177" s="1"/>
    </row>
    <row r="178" customFormat="false" ht="15" hidden="false" customHeight="true" outlineLevel="0" collapsed="false">
      <c r="A178" s="1" t="n">
        <v>2</v>
      </c>
      <c r="B178" s="1" t="n">
        <v>387833</v>
      </c>
      <c r="C178" s="1" t="s">
        <v>36</v>
      </c>
      <c r="D178" s="1" t="s">
        <v>1894</v>
      </c>
      <c r="E178" s="15" t="n">
        <v>46191</v>
      </c>
      <c r="F178" s="15" t="n">
        <v>46190</v>
      </c>
      <c r="G178" s="1" t="s">
        <v>180</v>
      </c>
      <c r="H178" s="1" t="n">
        <v>1269162</v>
      </c>
      <c r="I178" s="1" t="n">
        <v>1</v>
      </c>
      <c r="J178" s="1" t="s">
        <v>1868</v>
      </c>
      <c r="K178" s="49" t="n">
        <v>7993.6</v>
      </c>
      <c r="L178" s="1" t="s">
        <v>1869</v>
      </c>
      <c r="O178" s="15"/>
      <c r="P178" s="49"/>
      <c r="Q178" s="1"/>
    </row>
    <row r="179" customFormat="false" ht="15" hidden="false" customHeight="true" outlineLevel="0" collapsed="false">
      <c r="A179" s="1" t="n">
        <v>2</v>
      </c>
      <c r="B179" s="1" t="n">
        <v>31025</v>
      </c>
      <c r="C179" s="1" t="s">
        <v>36</v>
      </c>
      <c r="D179" s="1" t="s">
        <v>1885</v>
      </c>
      <c r="E179" s="15" t="n">
        <v>46191</v>
      </c>
      <c r="F179" s="15" t="n">
        <v>46191</v>
      </c>
      <c r="G179" s="1" t="s">
        <v>140</v>
      </c>
      <c r="H179" s="1" t="n">
        <v>1269843</v>
      </c>
      <c r="I179" s="1" t="n">
        <v>1</v>
      </c>
      <c r="J179" s="1" t="s">
        <v>1868</v>
      </c>
      <c r="K179" s="49" t="n">
        <v>199</v>
      </c>
      <c r="L179" s="1" t="s">
        <v>1869</v>
      </c>
      <c r="O179" s="15"/>
      <c r="P179" s="49"/>
      <c r="Q179" s="1"/>
    </row>
    <row r="180" customFormat="false" ht="15" hidden="false" customHeight="true" outlineLevel="0" collapsed="false">
      <c r="A180" s="1" t="n">
        <v>2</v>
      </c>
      <c r="B180" s="1" t="n">
        <v>1887053</v>
      </c>
      <c r="C180" s="1" t="s">
        <v>67</v>
      </c>
      <c r="D180" s="1" t="s">
        <v>1875</v>
      </c>
      <c r="E180" s="15" t="n">
        <v>46191</v>
      </c>
      <c r="F180" s="15" t="n">
        <v>46189</v>
      </c>
      <c r="G180" s="1" t="s">
        <v>131</v>
      </c>
      <c r="H180" s="1" t="n">
        <v>1268754</v>
      </c>
      <c r="I180" s="1" t="n">
        <v>1</v>
      </c>
      <c r="J180" s="1" t="s">
        <v>1868</v>
      </c>
      <c r="K180" s="49" t="n">
        <v>1579.97</v>
      </c>
      <c r="L180" s="1" t="s">
        <v>1869</v>
      </c>
      <c r="O180" s="15"/>
      <c r="P180" s="49"/>
      <c r="Q180" s="1"/>
    </row>
    <row r="181" customFormat="false" ht="15" hidden="false" customHeight="true" outlineLevel="0" collapsed="false">
      <c r="A181" s="1" t="n">
        <v>2</v>
      </c>
      <c r="B181" s="1" t="n">
        <v>1165748</v>
      </c>
      <c r="C181" s="1" t="s">
        <v>49</v>
      </c>
      <c r="D181" s="1" t="s">
        <v>1875</v>
      </c>
      <c r="E181" s="15" t="n">
        <v>46191</v>
      </c>
      <c r="F181" s="15" t="n">
        <v>46189</v>
      </c>
      <c r="G181" s="1" t="s">
        <v>131</v>
      </c>
      <c r="H181" s="1" t="n">
        <v>1268774</v>
      </c>
      <c r="I181" s="1" t="n">
        <v>11</v>
      </c>
      <c r="J181" s="1" t="s">
        <v>1868</v>
      </c>
      <c r="K181" s="49" t="n">
        <v>101.71</v>
      </c>
      <c r="L181" s="1" t="s">
        <v>1869</v>
      </c>
      <c r="O181" s="15"/>
      <c r="P181" s="49"/>
      <c r="Q181" s="1"/>
    </row>
    <row r="182" customFormat="false" ht="15" hidden="false" customHeight="true" outlineLevel="0" collapsed="false">
      <c r="A182" s="1" t="n">
        <v>2</v>
      </c>
      <c r="B182" s="1" t="n">
        <v>10423</v>
      </c>
      <c r="C182" s="1" t="s">
        <v>36</v>
      </c>
      <c r="D182" s="1" t="s">
        <v>1953</v>
      </c>
      <c r="E182" s="15" t="n">
        <v>46191</v>
      </c>
      <c r="F182" s="15" t="n">
        <v>46191</v>
      </c>
      <c r="G182" s="1" t="s">
        <v>717</v>
      </c>
      <c r="H182" s="1" t="n">
        <v>1270149</v>
      </c>
      <c r="I182" s="1" t="n">
        <v>1</v>
      </c>
      <c r="J182" s="1" t="s">
        <v>1868</v>
      </c>
      <c r="K182" s="49" t="n">
        <v>1104.75</v>
      </c>
      <c r="L182" s="1" t="s">
        <v>1869</v>
      </c>
      <c r="O182" s="15"/>
      <c r="P182" s="49"/>
      <c r="Q182" s="1"/>
    </row>
    <row r="183" customFormat="false" ht="15" hidden="false" customHeight="true" outlineLevel="0" collapsed="false">
      <c r="A183" s="1" t="n">
        <v>2</v>
      </c>
      <c r="B183" s="1" t="n">
        <v>20440</v>
      </c>
      <c r="C183" s="1" t="s">
        <v>85</v>
      </c>
      <c r="D183" s="1" t="s">
        <v>1943</v>
      </c>
      <c r="E183" s="15" t="n">
        <v>46191</v>
      </c>
      <c r="F183" s="15" t="n">
        <v>46185</v>
      </c>
      <c r="G183" s="1" t="s">
        <v>628</v>
      </c>
      <c r="H183" s="1" t="n">
        <v>1268715</v>
      </c>
      <c r="I183" s="1" t="n">
        <v>1</v>
      </c>
      <c r="J183" s="1" t="s">
        <v>1868</v>
      </c>
      <c r="K183" s="49" t="n">
        <v>128.85</v>
      </c>
      <c r="L183" s="1" t="s">
        <v>1869</v>
      </c>
      <c r="O183" s="15"/>
      <c r="P183" s="49"/>
      <c r="Q183" s="1"/>
    </row>
    <row r="184" customFormat="false" ht="15" hidden="false" customHeight="true" outlineLevel="0" collapsed="false">
      <c r="A184" s="1" t="n">
        <v>2</v>
      </c>
      <c r="B184" s="1" t="n">
        <v>184</v>
      </c>
      <c r="C184" s="1" t="s">
        <v>36</v>
      </c>
      <c r="D184" s="1" t="s">
        <v>1954</v>
      </c>
      <c r="E184" s="15" t="n">
        <v>46191</v>
      </c>
      <c r="F184" s="15" t="n">
        <v>46190</v>
      </c>
      <c r="G184" s="1" t="s">
        <v>684</v>
      </c>
      <c r="H184" s="1" t="n">
        <v>1268798</v>
      </c>
      <c r="I184" s="1" t="n">
        <v>39</v>
      </c>
      <c r="J184" s="1" t="s">
        <v>1868</v>
      </c>
      <c r="K184" s="49" t="n">
        <v>1840</v>
      </c>
      <c r="L184" s="1" t="s">
        <v>1936</v>
      </c>
      <c r="O184" s="15"/>
      <c r="P184" s="49"/>
      <c r="Q184" s="1"/>
    </row>
    <row r="185" customFormat="false" ht="15" hidden="false" customHeight="true" outlineLevel="0" collapsed="false">
      <c r="A185" s="1" t="n">
        <v>2</v>
      </c>
      <c r="B185" s="1" t="n">
        <v>2495</v>
      </c>
      <c r="C185" s="1" t="s">
        <v>36</v>
      </c>
      <c r="D185" s="1" t="s">
        <v>1955</v>
      </c>
      <c r="E185" s="15" t="n">
        <v>46191</v>
      </c>
      <c r="F185" s="15" t="n">
        <v>46191</v>
      </c>
      <c r="G185" s="1" t="s">
        <v>336</v>
      </c>
      <c r="H185" s="1" t="n">
        <v>1269763</v>
      </c>
      <c r="I185" s="1" t="n">
        <v>1</v>
      </c>
      <c r="J185" s="1" t="s">
        <v>1868</v>
      </c>
      <c r="K185" s="49" t="n">
        <v>660</v>
      </c>
      <c r="L185" s="1" t="s">
        <v>1869</v>
      </c>
      <c r="O185" s="15"/>
      <c r="P185" s="49"/>
      <c r="Q185" s="1"/>
    </row>
    <row r="186" customFormat="false" ht="15" hidden="false" customHeight="true" outlineLevel="0" collapsed="false">
      <c r="A186" s="1" t="n">
        <v>2</v>
      </c>
      <c r="B186" s="1" t="n">
        <v>252</v>
      </c>
      <c r="C186" s="1" t="s">
        <v>36</v>
      </c>
      <c r="D186" s="1" t="s">
        <v>1956</v>
      </c>
      <c r="E186" s="15" t="n">
        <v>46191</v>
      </c>
      <c r="F186" s="15" t="n">
        <v>46190</v>
      </c>
      <c r="G186" s="1" t="s">
        <v>811</v>
      </c>
      <c r="H186" s="1" t="n">
        <v>1269959</v>
      </c>
      <c r="I186" s="1" t="n">
        <v>1</v>
      </c>
      <c r="J186" s="1" t="s">
        <v>1868</v>
      </c>
      <c r="K186" s="49" t="n">
        <v>324.43</v>
      </c>
      <c r="L186" s="1" t="s">
        <v>1869</v>
      </c>
      <c r="O186" s="15"/>
      <c r="P186" s="49"/>
      <c r="Q186" s="1"/>
    </row>
    <row r="187" customFormat="false" ht="15" hidden="false" customHeight="true" outlineLevel="0" collapsed="false">
      <c r="A187" s="1" t="n">
        <v>2</v>
      </c>
      <c r="B187" s="1" t="n">
        <v>674938</v>
      </c>
      <c r="C187" s="1" t="s">
        <v>36</v>
      </c>
      <c r="D187" s="1" t="s">
        <v>1909</v>
      </c>
      <c r="E187" s="15" t="n">
        <v>46191</v>
      </c>
      <c r="F187" s="15" t="n">
        <v>46190</v>
      </c>
      <c r="G187" s="1" t="s">
        <v>222</v>
      </c>
      <c r="H187" s="1" t="n">
        <v>1269265</v>
      </c>
      <c r="I187" s="1" t="n">
        <v>1</v>
      </c>
      <c r="J187" s="1" t="s">
        <v>1868</v>
      </c>
      <c r="K187" s="49" t="n">
        <v>658.25</v>
      </c>
      <c r="L187" s="1" t="s">
        <v>1869</v>
      </c>
      <c r="O187" s="15"/>
      <c r="P187" s="49"/>
      <c r="Q187" s="1"/>
    </row>
    <row r="188" customFormat="false" ht="15" hidden="false" customHeight="true" outlineLevel="0" collapsed="false">
      <c r="A188" s="1" t="n">
        <v>2</v>
      </c>
      <c r="B188" s="1" t="n">
        <v>674937</v>
      </c>
      <c r="C188" s="1" t="s">
        <v>36</v>
      </c>
      <c r="D188" s="1" t="s">
        <v>1909</v>
      </c>
      <c r="E188" s="15" t="n">
        <v>46191</v>
      </c>
      <c r="F188" s="15" t="n">
        <v>46190</v>
      </c>
      <c r="G188" s="1" t="s">
        <v>222</v>
      </c>
      <c r="H188" s="1" t="n">
        <v>1269305</v>
      </c>
      <c r="I188" s="1" t="n">
        <v>1</v>
      </c>
      <c r="J188" s="1" t="s">
        <v>1868</v>
      </c>
      <c r="K188" s="49" t="n">
        <v>3166.01</v>
      </c>
      <c r="L188" s="1" t="s">
        <v>1869</v>
      </c>
      <c r="O188" s="15"/>
      <c r="P188" s="49"/>
      <c r="Q188" s="1"/>
    </row>
    <row r="189" customFormat="false" ht="15" hidden="false" customHeight="true" outlineLevel="0" collapsed="false">
      <c r="A189" s="1" t="n">
        <v>2</v>
      </c>
      <c r="B189" s="1" t="n">
        <v>15043</v>
      </c>
      <c r="C189" s="1" t="s">
        <v>36</v>
      </c>
      <c r="D189" s="1" t="s">
        <v>1867</v>
      </c>
      <c r="E189" s="15" t="n">
        <v>46195</v>
      </c>
      <c r="F189" s="15" t="n">
        <v>46195</v>
      </c>
      <c r="G189" s="1" t="s">
        <v>296</v>
      </c>
      <c r="H189" s="1" t="n">
        <v>1289836</v>
      </c>
      <c r="I189" s="1" t="n">
        <v>1</v>
      </c>
      <c r="J189" s="1" t="s">
        <v>1868</v>
      </c>
      <c r="K189" s="49" t="n">
        <v>298.83</v>
      </c>
      <c r="L189" s="1" t="s">
        <v>1869</v>
      </c>
      <c r="O189" s="15"/>
      <c r="P189" s="49"/>
      <c r="Q189" s="1"/>
    </row>
    <row r="190" customFormat="false" ht="15" hidden="false" customHeight="true" outlineLevel="0" collapsed="false">
      <c r="A190" s="1" t="n">
        <v>2</v>
      </c>
      <c r="B190" s="1" t="n">
        <v>1598763</v>
      </c>
      <c r="C190" s="1" t="s">
        <v>36</v>
      </c>
      <c r="D190" s="1" t="s">
        <v>1918</v>
      </c>
      <c r="E190" s="15" t="n">
        <v>46195</v>
      </c>
      <c r="F190" s="15" t="n">
        <v>46192</v>
      </c>
      <c r="G190" s="1" t="s">
        <v>107</v>
      </c>
      <c r="H190" s="1" t="n">
        <v>1289535</v>
      </c>
      <c r="I190" s="1" t="n">
        <v>1</v>
      </c>
      <c r="J190" s="1" t="s">
        <v>1868</v>
      </c>
      <c r="K190" s="49" t="n">
        <v>1342.31</v>
      </c>
      <c r="L190" s="1" t="s">
        <v>1869</v>
      </c>
      <c r="O190" s="15"/>
      <c r="P190" s="49"/>
      <c r="Q190" s="1"/>
    </row>
    <row r="191" customFormat="false" ht="15" hidden="false" customHeight="true" outlineLevel="0" collapsed="false">
      <c r="A191" s="1" t="n">
        <v>2</v>
      </c>
      <c r="B191" s="1" t="n">
        <v>1676964</v>
      </c>
      <c r="C191" s="1" t="s">
        <v>36</v>
      </c>
      <c r="D191" s="1" t="s">
        <v>1877</v>
      </c>
      <c r="E191" s="15" t="n">
        <v>46195</v>
      </c>
      <c r="F191" s="15" t="n">
        <v>46191</v>
      </c>
      <c r="G191" s="1" t="s">
        <v>224</v>
      </c>
      <c r="H191" s="1" t="n">
        <v>1289156</v>
      </c>
      <c r="I191" s="1" t="n">
        <v>1</v>
      </c>
      <c r="J191" s="1" t="s">
        <v>1868</v>
      </c>
      <c r="K191" s="49" t="n">
        <v>334.45</v>
      </c>
      <c r="L191" s="1" t="s">
        <v>1869</v>
      </c>
      <c r="O191" s="15"/>
      <c r="P191" s="49"/>
      <c r="Q191" s="1"/>
    </row>
    <row r="192" customFormat="false" ht="15" hidden="false" customHeight="true" outlineLevel="0" collapsed="false">
      <c r="A192" s="1" t="n">
        <v>2</v>
      </c>
      <c r="B192" s="1" t="n">
        <v>1676804</v>
      </c>
      <c r="C192" s="1" t="s">
        <v>36</v>
      </c>
      <c r="D192" s="1" t="s">
        <v>1877</v>
      </c>
      <c r="E192" s="15" t="n">
        <v>46195</v>
      </c>
      <c r="F192" s="15" t="n">
        <v>46191</v>
      </c>
      <c r="G192" s="1" t="s">
        <v>224</v>
      </c>
      <c r="H192" s="1" t="n">
        <v>1289449</v>
      </c>
      <c r="I192" s="1" t="n">
        <v>1</v>
      </c>
      <c r="J192" s="1" t="s">
        <v>1868</v>
      </c>
      <c r="K192" s="49" t="n">
        <v>3464.65</v>
      </c>
      <c r="L192" s="1" t="s">
        <v>1869</v>
      </c>
      <c r="O192" s="15"/>
      <c r="P192" s="49"/>
      <c r="Q192" s="1"/>
    </row>
    <row r="193" customFormat="false" ht="15" hidden="false" customHeight="true" outlineLevel="0" collapsed="false">
      <c r="A193" s="1" t="n">
        <v>2</v>
      </c>
      <c r="B193" s="1" t="n">
        <v>1678138</v>
      </c>
      <c r="C193" s="1" t="s">
        <v>36</v>
      </c>
      <c r="D193" s="1" t="s">
        <v>1877</v>
      </c>
      <c r="E193" s="15" t="n">
        <v>46195</v>
      </c>
      <c r="F193" s="15" t="n">
        <v>46195</v>
      </c>
      <c r="G193" s="1" t="s">
        <v>224</v>
      </c>
      <c r="H193" s="1" t="n">
        <v>1289428</v>
      </c>
      <c r="I193" s="1" t="n">
        <v>1</v>
      </c>
      <c r="J193" s="1" t="s">
        <v>1868</v>
      </c>
      <c r="K193" s="49" t="n">
        <v>724</v>
      </c>
      <c r="L193" s="1" t="s">
        <v>1869</v>
      </c>
      <c r="O193" s="15"/>
      <c r="P193" s="49"/>
      <c r="Q193" s="1"/>
    </row>
    <row r="194" customFormat="false" ht="15" hidden="false" customHeight="true" outlineLevel="0" collapsed="false">
      <c r="A194" s="1" t="n">
        <v>2</v>
      </c>
      <c r="B194" s="1" t="n">
        <v>207912</v>
      </c>
      <c r="C194" s="1" t="s">
        <v>36</v>
      </c>
      <c r="D194" s="1" t="s">
        <v>1957</v>
      </c>
      <c r="E194" s="15" t="n">
        <v>46195</v>
      </c>
      <c r="F194" s="15" t="n">
        <v>46191</v>
      </c>
      <c r="G194" s="1" t="s">
        <v>775</v>
      </c>
      <c r="H194" s="1" t="n">
        <v>1289570</v>
      </c>
      <c r="I194" s="1" t="n">
        <v>1</v>
      </c>
      <c r="J194" s="1" t="s">
        <v>1868</v>
      </c>
      <c r="K194" s="49" t="n">
        <v>1774.55</v>
      </c>
      <c r="L194" s="1" t="s">
        <v>1869</v>
      </c>
      <c r="O194" s="15"/>
      <c r="P194" s="49"/>
      <c r="Q194" s="1"/>
    </row>
    <row r="195" customFormat="false" ht="15" hidden="false" customHeight="true" outlineLevel="0" collapsed="false">
      <c r="A195" s="1" t="n">
        <v>2</v>
      </c>
      <c r="B195" s="1" t="n">
        <v>161137</v>
      </c>
      <c r="C195" s="1" t="s">
        <v>36</v>
      </c>
      <c r="D195" s="1" t="s">
        <v>1958</v>
      </c>
      <c r="E195" s="15" t="n">
        <v>46195</v>
      </c>
      <c r="F195" s="15" t="n">
        <v>46191</v>
      </c>
      <c r="G195" s="1" t="s">
        <v>844</v>
      </c>
      <c r="H195" s="1" t="n">
        <v>1290565</v>
      </c>
      <c r="I195" s="1" t="n">
        <v>1</v>
      </c>
      <c r="J195" s="1" t="s">
        <v>1868</v>
      </c>
      <c r="K195" s="49" t="n">
        <v>592.5</v>
      </c>
      <c r="L195" s="1" t="s">
        <v>1869</v>
      </c>
      <c r="O195" s="15"/>
      <c r="P195" s="49"/>
      <c r="Q195" s="1"/>
    </row>
    <row r="196" customFormat="false" ht="15" hidden="false" customHeight="true" outlineLevel="0" collapsed="false">
      <c r="A196" s="1" t="n">
        <v>2</v>
      </c>
      <c r="B196" s="1" t="n">
        <v>1959276</v>
      </c>
      <c r="C196" s="1" t="s">
        <v>36</v>
      </c>
      <c r="D196" s="1" t="s">
        <v>1959</v>
      </c>
      <c r="E196" s="15" t="n">
        <v>46195</v>
      </c>
      <c r="F196" s="15" t="n">
        <v>46191</v>
      </c>
      <c r="G196" s="1" t="s">
        <v>176</v>
      </c>
      <c r="H196" s="1" t="n">
        <v>1289819</v>
      </c>
      <c r="I196" s="1" t="n">
        <v>1</v>
      </c>
      <c r="J196" s="1" t="s">
        <v>1868</v>
      </c>
      <c r="K196" s="49" t="n">
        <v>1961.16</v>
      </c>
      <c r="L196" s="1" t="s">
        <v>1869</v>
      </c>
      <c r="O196" s="15"/>
      <c r="P196" s="49"/>
      <c r="Q196" s="1"/>
    </row>
    <row r="197" customFormat="false" ht="15" hidden="false" customHeight="true" outlineLevel="0" collapsed="false">
      <c r="A197" s="1" t="n">
        <v>2</v>
      </c>
      <c r="B197" s="1" t="n">
        <v>310316</v>
      </c>
      <c r="C197" s="1" t="s">
        <v>36</v>
      </c>
      <c r="D197" s="1" t="s">
        <v>1889</v>
      </c>
      <c r="E197" s="15" t="n">
        <v>46195</v>
      </c>
      <c r="F197" s="15" t="n">
        <v>46192</v>
      </c>
      <c r="G197" s="1" t="s">
        <v>96</v>
      </c>
      <c r="H197" s="1" t="n">
        <v>1290743</v>
      </c>
      <c r="I197" s="1" t="n">
        <v>11</v>
      </c>
      <c r="J197" s="1" t="s">
        <v>1868</v>
      </c>
      <c r="K197" s="49" t="n">
        <v>2018.54</v>
      </c>
      <c r="L197" s="1" t="s">
        <v>1869</v>
      </c>
      <c r="O197" s="15"/>
      <c r="P197" s="49"/>
      <c r="Q197" s="1"/>
    </row>
    <row r="198" customFormat="false" ht="15" hidden="false" customHeight="true" outlineLevel="0" collapsed="false">
      <c r="A198" s="1" t="n">
        <v>2</v>
      </c>
      <c r="B198" s="1" t="n">
        <v>3457</v>
      </c>
      <c r="C198" s="1" t="s">
        <v>36</v>
      </c>
      <c r="D198" s="1" t="s">
        <v>1873</v>
      </c>
      <c r="E198" s="15" t="n">
        <v>46195</v>
      </c>
      <c r="F198" s="15" t="n">
        <v>46195</v>
      </c>
      <c r="G198" s="1" t="s">
        <v>205</v>
      </c>
      <c r="H198" s="1" t="n">
        <v>1291003</v>
      </c>
      <c r="I198" s="1" t="n">
        <v>1</v>
      </c>
      <c r="J198" s="1" t="s">
        <v>1868</v>
      </c>
      <c r="K198" s="49" t="n">
        <v>454.65</v>
      </c>
      <c r="L198" s="1" t="s">
        <v>1869</v>
      </c>
      <c r="O198" s="15"/>
      <c r="P198" s="49"/>
      <c r="Q198" s="1"/>
    </row>
    <row r="199" customFormat="false" ht="15" hidden="false" customHeight="true" outlineLevel="0" collapsed="false">
      <c r="A199" s="1" t="n">
        <v>2</v>
      </c>
      <c r="B199" s="1" t="n">
        <v>5679</v>
      </c>
      <c r="C199" s="1" t="s">
        <v>36</v>
      </c>
      <c r="D199" s="1" t="s">
        <v>1892</v>
      </c>
      <c r="E199" s="15" t="n">
        <v>46195</v>
      </c>
      <c r="F199" s="15" t="n">
        <v>46192</v>
      </c>
      <c r="G199" s="1" t="s">
        <v>1893</v>
      </c>
      <c r="H199" s="1" t="n">
        <v>1289146</v>
      </c>
      <c r="I199" s="1" t="n">
        <v>1</v>
      </c>
      <c r="J199" s="1" t="s">
        <v>1868</v>
      </c>
      <c r="K199" s="49" t="n">
        <v>306</v>
      </c>
      <c r="L199" s="1" t="s">
        <v>1869</v>
      </c>
      <c r="O199" s="15"/>
      <c r="P199" s="49"/>
      <c r="Q199" s="1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85</v>
      </c>
      <c r="D200" s="1" t="s">
        <v>1916</v>
      </c>
      <c r="E200" s="15" t="n">
        <v>46195</v>
      </c>
      <c r="F200" s="15" t="n">
        <v>46192</v>
      </c>
      <c r="G200" s="1" t="s">
        <v>392</v>
      </c>
      <c r="H200" s="1" t="n">
        <v>1289973</v>
      </c>
      <c r="I200" s="1" t="n">
        <v>1</v>
      </c>
      <c r="J200" s="1" t="s">
        <v>1868</v>
      </c>
      <c r="K200" s="49" t="n">
        <v>4300.92</v>
      </c>
      <c r="L200" s="1" t="s">
        <v>1869</v>
      </c>
      <c r="O200" s="15"/>
      <c r="P200" s="49"/>
      <c r="Q200" s="1"/>
    </row>
    <row r="201" customFormat="false" ht="15" hidden="false" customHeight="true" outlineLevel="0" collapsed="false">
      <c r="A201" s="1" t="n">
        <v>2</v>
      </c>
      <c r="B201" s="1" t="n">
        <v>2262026</v>
      </c>
      <c r="C201" s="1" t="s">
        <v>36</v>
      </c>
      <c r="D201" s="1" t="s">
        <v>1880</v>
      </c>
      <c r="E201" s="15" t="n">
        <v>46195</v>
      </c>
      <c r="F201" s="15" t="n">
        <v>46195</v>
      </c>
      <c r="G201" s="1" t="s">
        <v>146</v>
      </c>
      <c r="H201" s="1" t="n">
        <v>1289917</v>
      </c>
      <c r="I201" s="1" t="n">
        <v>2</v>
      </c>
      <c r="J201" s="1" t="s">
        <v>1868</v>
      </c>
      <c r="K201" s="49" t="n">
        <v>1454</v>
      </c>
      <c r="L201" s="1" t="s">
        <v>1869</v>
      </c>
      <c r="O201" s="15"/>
      <c r="P201" s="49"/>
      <c r="Q201" s="1"/>
    </row>
    <row r="202" customFormat="false" ht="15" hidden="false" customHeight="true" outlineLevel="0" collapsed="false">
      <c r="A202" s="1" t="n">
        <v>2</v>
      </c>
      <c r="B202" s="1" t="n">
        <v>22626</v>
      </c>
      <c r="C202" s="1" t="s">
        <v>36</v>
      </c>
      <c r="D202" s="1" t="s">
        <v>1880</v>
      </c>
      <c r="E202" s="15" t="n">
        <v>46195</v>
      </c>
      <c r="F202" s="15" t="n">
        <v>46195</v>
      </c>
      <c r="G202" s="1" t="s">
        <v>146</v>
      </c>
      <c r="H202" s="1" t="n">
        <v>1289848</v>
      </c>
      <c r="I202" s="1" t="n">
        <v>2</v>
      </c>
      <c r="J202" s="1" t="s">
        <v>1868</v>
      </c>
      <c r="K202" s="49" t="n">
        <v>210</v>
      </c>
      <c r="L202" s="1" t="s">
        <v>1869</v>
      </c>
      <c r="O202" s="15"/>
      <c r="P202" s="49"/>
      <c r="Q202" s="1"/>
    </row>
    <row r="203" customFormat="false" ht="15" hidden="false" customHeight="true" outlineLevel="0" collapsed="false">
      <c r="A203" s="1" t="n">
        <v>2</v>
      </c>
      <c r="B203" s="1" t="n">
        <v>2504</v>
      </c>
      <c r="C203" s="1" t="s">
        <v>36</v>
      </c>
      <c r="D203" s="1" t="s">
        <v>1880</v>
      </c>
      <c r="E203" s="15" t="n">
        <v>46195</v>
      </c>
      <c r="F203" s="15" t="n">
        <v>46195</v>
      </c>
      <c r="G203" s="1" t="s">
        <v>146</v>
      </c>
      <c r="H203" s="1" t="n">
        <v>1289925</v>
      </c>
      <c r="I203" s="1" t="n">
        <v>6</v>
      </c>
      <c r="J203" s="1" t="s">
        <v>1868</v>
      </c>
      <c r="K203" s="49" t="n">
        <v>1454</v>
      </c>
      <c r="L203" s="1" t="s">
        <v>1869</v>
      </c>
      <c r="O203" s="15"/>
      <c r="P203" s="49"/>
      <c r="Q203" s="1"/>
    </row>
    <row r="204" customFormat="false" ht="15" hidden="false" customHeight="true" outlineLevel="0" collapsed="false">
      <c r="A204" s="1" t="n">
        <v>2</v>
      </c>
      <c r="B204" s="1" t="n">
        <v>2503</v>
      </c>
      <c r="C204" s="1" t="s">
        <v>36</v>
      </c>
      <c r="D204" s="1" t="s">
        <v>1880</v>
      </c>
      <c r="E204" s="15" t="n">
        <v>46195</v>
      </c>
      <c r="F204" s="15" t="n">
        <v>46195</v>
      </c>
      <c r="G204" s="1" t="s">
        <v>146</v>
      </c>
      <c r="H204" s="1" t="n">
        <v>1289851</v>
      </c>
      <c r="I204" s="1" t="n">
        <v>6</v>
      </c>
      <c r="J204" s="1" t="s">
        <v>1868</v>
      </c>
      <c r="K204" s="49" t="n">
        <v>210</v>
      </c>
      <c r="L204" s="1" t="s">
        <v>1869</v>
      </c>
      <c r="O204" s="15"/>
      <c r="P204" s="49"/>
      <c r="Q204" s="1"/>
    </row>
    <row r="205" customFormat="false" ht="15" hidden="false" customHeight="true" outlineLevel="0" collapsed="false">
      <c r="A205" s="1" t="n">
        <v>2</v>
      </c>
      <c r="B205" s="1" t="n">
        <v>31246</v>
      </c>
      <c r="C205" s="1" t="s">
        <v>36</v>
      </c>
      <c r="D205" s="1" t="s">
        <v>1887</v>
      </c>
      <c r="E205" s="15" t="n">
        <v>46195</v>
      </c>
      <c r="F205" s="15" t="n">
        <v>46193</v>
      </c>
      <c r="G205" s="1" t="s">
        <v>142</v>
      </c>
      <c r="H205" s="1" t="n">
        <v>1289585</v>
      </c>
      <c r="I205" s="1" t="n">
        <v>1</v>
      </c>
      <c r="J205" s="1" t="s">
        <v>1868</v>
      </c>
      <c r="K205" s="49" t="n">
        <v>920</v>
      </c>
      <c r="L205" s="1" t="s">
        <v>1869</v>
      </c>
      <c r="O205" s="15"/>
      <c r="P205" s="49"/>
      <c r="Q205" s="1"/>
    </row>
    <row r="206" customFormat="false" ht="15" hidden="false" customHeight="true" outlineLevel="0" collapsed="false">
      <c r="A206" s="1" t="n">
        <v>2</v>
      </c>
      <c r="B206" s="1" t="n">
        <v>31247</v>
      </c>
      <c r="C206" s="1" t="s">
        <v>36</v>
      </c>
      <c r="D206" s="1" t="s">
        <v>1887</v>
      </c>
      <c r="E206" s="15" t="n">
        <v>46195</v>
      </c>
      <c r="F206" s="15" t="n">
        <v>46193</v>
      </c>
      <c r="G206" s="1" t="s">
        <v>142</v>
      </c>
      <c r="H206" s="1" t="n">
        <v>1290342</v>
      </c>
      <c r="I206" s="1" t="n">
        <v>1</v>
      </c>
      <c r="J206" s="1" t="s">
        <v>1868</v>
      </c>
      <c r="K206" s="49" t="n">
        <v>1538.7</v>
      </c>
      <c r="L206" s="1" t="s">
        <v>1869</v>
      </c>
      <c r="O206" s="15"/>
      <c r="P206" s="49"/>
      <c r="Q206" s="1"/>
    </row>
    <row r="207" customFormat="false" ht="15" hidden="false" customHeight="true" outlineLevel="0" collapsed="false">
      <c r="A207" s="1" t="n">
        <v>2</v>
      </c>
      <c r="B207" s="1" t="n">
        <v>1027913</v>
      </c>
      <c r="C207" s="1" t="s">
        <v>36</v>
      </c>
      <c r="D207" s="1" t="s">
        <v>1881</v>
      </c>
      <c r="E207" s="15" t="n">
        <v>46195</v>
      </c>
      <c r="F207" s="15" t="n">
        <v>46191</v>
      </c>
      <c r="G207" s="1" t="s">
        <v>233</v>
      </c>
      <c r="H207" s="1" t="n">
        <v>1289139</v>
      </c>
      <c r="I207" s="1" t="n">
        <v>1</v>
      </c>
      <c r="J207" s="1" t="s">
        <v>1868</v>
      </c>
      <c r="K207" s="49" t="n">
        <v>370.84</v>
      </c>
      <c r="L207" s="1" t="s">
        <v>1869</v>
      </c>
      <c r="O207" s="15"/>
      <c r="P207" s="49"/>
      <c r="Q207" s="1"/>
    </row>
    <row r="208" customFormat="false" ht="15" hidden="false" customHeight="true" outlineLevel="0" collapsed="false">
      <c r="A208" s="1" t="n">
        <v>2</v>
      </c>
      <c r="B208" s="1" t="n">
        <v>1171501</v>
      </c>
      <c r="C208" s="1" t="s">
        <v>49</v>
      </c>
      <c r="D208" s="1" t="s">
        <v>1875</v>
      </c>
      <c r="E208" s="15" t="n">
        <v>46195</v>
      </c>
      <c r="F208" s="15" t="n">
        <v>46192</v>
      </c>
      <c r="G208" s="1" t="s">
        <v>131</v>
      </c>
      <c r="H208" s="1" t="n">
        <v>1290102</v>
      </c>
      <c r="I208" s="1" t="n">
        <v>1</v>
      </c>
      <c r="J208" s="1" t="s">
        <v>1868</v>
      </c>
      <c r="K208" s="49" t="n">
        <v>2287.85</v>
      </c>
      <c r="L208" s="1" t="s">
        <v>1869</v>
      </c>
      <c r="O208" s="15"/>
      <c r="P208" s="49"/>
      <c r="Q208" s="1"/>
    </row>
    <row r="209" customFormat="false" ht="15" hidden="false" customHeight="true" outlineLevel="0" collapsed="false">
      <c r="A209" s="1" t="n">
        <v>2</v>
      </c>
      <c r="B209" s="1" t="n">
        <v>1893322</v>
      </c>
      <c r="C209" s="1" t="s">
        <v>67</v>
      </c>
      <c r="D209" s="1" t="s">
        <v>1875</v>
      </c>
      <c r="E209" s="15" t="n">
        <v>46195</v>
      </c>
      <c r="F209" s="15" t="n">
        <v>46192</v>
      </c>
      <c r="G209" s="1" t="s">
        <v>131</v>
      </c>
      <c r="H209" s="1" t="n">
        <v>1290089</v>
      </c>
      <c r="I209" s="1" t="n">
        <v>1</v>
      </c>
      <c r="J209" s="1" t="s">
        <v>1868</v>
      </c>
      <c r="K209" s="49" t="n">
        <v>840.06</v>
      </c>
      <c r="L209" s="1" t="s">
        <v>1869</v>
      </c>
      <c r="O209" s="15"/>
      <c r="P209" s="49"/>
      <c r="Q209" s="1"/>
    </row>
    <row r="210" customFormat="false" ht="15" hidden="false" customHeight="true" outlineLevel="0" collapsed="false">
      <c r="A210" s="1" t="n">
        <v>2</v>
      </c>
      <c r="B210" s="1" t="n">
        <v>1170564</v>
      </c>
      <c r="C210" s="1" t="s">
        <v>49</v>
      </c>
      <c r="D210" s="1" t="s">
        <v>1875</v>
      </c>
      <c r="E210" s="15" t="n">
        <v>46195</v>
      </c>
      <c r="F210" s="15" t="n">
        <v>46192</v>
      </c>
      <c r="G210" s="1" t="s">
        <v>131</v>
      </c>
      <c r="H210" s="1" t="n">
        <v>1290071</v>
      </c>
      <c r="I210" s="1" t="n">
        <v>1</v>
      </c>
      <c r="J210" s="1" t="s">
        <v>1868</v>
      </c>
      <c r="K210" s="49" t="n">
        <v>22.95</v>
      </c>
      <c r="L210" s="1" t="s">
        <v>1869</v>
      </c>
      <c r="O210" s="15"/>
      <c r="P210" s="49"/>
      <c r="Q210" s="1"/>
    </row>
    <row r="211" customFormat="false" ht="15" hidden="false" customHeight="true" outlineLevel="0" collapsed="false">
      <c r="A211" s="1" t="n">
        <v>2</v>
      </c>
      <c r="B211" s="1" t="n">
        <v>1169404</v>
      </c>
      <c r="C211" s="1" t="s">
        <v>49</v>
      </c>
      <c r="D211" s="1" t="s">
        <v>1875</v>
      </c>
      <c r="E211" s="15" t="n">
        <v>46195</v>
      </c>
      <c r="F211" s="15" t="n">
        <v>46191</v>
      </c>
      <c r="G211" s="1" t="s">
        <v>131</v>
      </c>
      <c r="H211" s="1" t="n">
        <v>1290006</v>
      </c>
      <c r="I211" s="1" t="n">
        <v>1</v>
      </c>
      <c r="J211" s="1" t="s">
        <v>1868</v>
      </c>
      <c r="K211" s="49" t="n">
        <v>50.85</v>
      </c>
      <c r="L211" s="1" t="s">
        <v>1869</v>
      </c>
      <c r="O211" s="15"/>
      <c r="P211" s="49"/>
      <c r="Q211" s="1"/>
    </row>
    <row r="212" customFormat="false" ht="15" hidden="false" customHeight="true" outlineLevel="0" collapsed="false">
      <c r="A212" s="1" t="n">
        <v>2</v>
      </c>
      <c r="B212" s="1" t="n">
        <v>1892638</v>
      </c>
      <c r="C212" s="1" t="s">
        <v>67</v>
      </c>
      <c r="D212" s="1" t="s">
        <v>1875</v>
      </c>
      <c r="E212" s="15" t="n">
        <v>46195</v>
      </c>
      <c r="F212" s="15" t="n">
        <v>46192</v>
      </c>
      <c r="G212" s="1" t="s">
        <v>131</v>
      </c>
      <c r="H212" s="1" t="n">
        <v>1290124</v>
      </c>
      <c r="I212" s="1" t="n">
        <v>11</v>
      </c>
      <c r="J212" s="1" t="s">
        <v>1868</v>
      </c>
      <c r="K212" s="49" t="n">
        <v>93.77</v>
      </c>
      <c r="L212" s="1" t="s">
        <v>1869</v>
      </c>
      <c r="O212" s="15"/>
      <c r="P212" s="49"/>
      <c r="Q212" s="1"/>
    </row>
    <row r="213" customFormat="false" ht="15" hidden="false" customHeight="true" outlineLevel="0" collapsed="false">
      <c r="A213" s="1" t="n">
        <v>2</v>
      </c>
      <c r="B213" s="1" t="n">
        <v>1890993</v>
      </c>
      <c r="C213" s="1" t="s">
        <v>67</v>
      </c>
      <c r="D213" s="1" t="s">
        <v>1875</v>
      </c>
      <c r="E213" s="15" t="n">
        <v>46195</v>
      </c>
      <c r="F213" s="15" t="n">
        <v>46191</v>
      </c>
      <c r="G213" s="1" t="s">
        <v>131</v>
      </c>
      <c r="H213" s="1" t="n">
        <v>1290014</v>
      </c>
      <c r="I213" s="1" t="n">
        <v>11</v>
      </c>
      <c r="J213" s="1" t="s">
        <v>1868</v>
      </c>
      <c r="K213" s="49" t="n">
        <v>463.56</v>
      </c>
      <c r="L213" s="1" t="s">
        <v>1869</v>
      </c>
      <c r="O213" s="15"/>
      <c r="P213" s="49"/>
      <c r="Q213" s="1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36</v>
      </c>
      <c r="D214" s="1" t="s">
        <v>1882</v>
      </c>
      <c r="E214" s="15" t="n">
        <v>46195</v>
      </c>
      <c r="F214" s="15" t="n">
        <v>46193</v>
      </c>
      <c r="G214" s="1" t="s">
        <v>243</v>
      </c>
      <c r="H214" s="1" t="n">
        <v>1289610</v>
      </c>
      <c r="I214" s="1" t="n">
        <v>1</v>
      </c>
      <c r="J214" s="1" t="s">
        <v>1868</v>
      </c>
      <c r="K214" s="49" t="n">
        <v>260</v>
      </c>
      <c r="L214" s="1" t="s">
        <v>1869</v>
      </c>
      <c r="O214" s="15"/>
      <c r="P214" s="49"/>
      <c r="Q214" s="1"/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36</v>
      </c>
      <c r="D215" s="1" t="s">
        <v>1960</v>
      </c>
      <c r="E215" s="15" t="n">
        <v>46195</v>
      </c>
      <c r="F215" s="15" t="n">
        <v>46191</v>
      </c>
      <c r="G215" s="1" t="s">
        <v>584</v>
      </c>
      <c r="H215" s="1" t="n">
        <v>1289354</v>
      </c>
      <c r="I215" s="1" t="n">
        <v>1</v>
      </c>
      <c r="J215" s="1" t="s">
        <v>1868</v>
      </c>
      <c r="K215" s="49" t="n">
        <v>480.78</v>
      </c>
      <c r="L215" s="1" t="s">
        <v>1869</v>
      </c>
      <c r="O215" s="15"/>
      <c r="P215" s="49"/>
      <c r="Q215" s="1"/>
    </row>
    <row r="216" customFormat="false" ht="15" hidden="false" customHeight="true" outlineLevel="0" collapsed="false">
      <c r="A216" s="1" t="n">
        <v>2</v>
      </c>
      <c r="B216" s="1" t="n">
        <v>10605</v>
      </c>
      <c r="C216" s="1" t="s">
        <v>36</v>
      </c>
      <c r="D216" s="1" t="s">
        <v>1961</v>
      </c>
      <c r="E216" s="15" t="n">
        <v>46195</v>
      </c>
      <c r="F216" s="15" t="n">
        <v>46191</v>
      </c>
      <c r="G216" s="1" t="s">
        <v>198</v>
      </c>
      <c r="H216" s="1" t="n">
        <v>1289129</v>
      </c>
      <c r="I216" s="1" t="n">
        <v>1</v>
      </c>
      <c r="J216" s="1" t="s">
        <v>1868</v>
      </c>
      <c r="K216" s="49" t="n">
        <v>228</v>
      </c>
      <c r="L216" s="1" t="s">
        <v>1869</v>
      </c>
      <c r="O216" s="15"/>
      <c r="P216" s="49"/>
      <c r="Q216" s="1"/>
    </row>
    <row r="217" customFormat="false" ht="15" hidden="false" customHeight="true" outlineLevel="0" collapsed="false">
      <c r="A217" s="1" t="n">
        <v>2</v>
      </c>
      <c r="B217" s="1" t="n">
        <v>504</v>
      </c>
      <c r="C217" s="1" t="s">
        <v>36</v>
      </c>
      <c r="D217" s="1" t="s">
        <v>1883</v>
      </c>
      <c r="E217" s="15" t="n">
        <v>46195</v>
      </c>
      <c r="F217" s="15" t="n">
        <v>46192</v>
      </c>
      <c r="G217" s="1" t="s">
        <v>144</v>
      </c>
      <c r="H217" s="1" t="n">
        <v>1289127</v>
      </c>
      <c r="I217" s="1" t="n">
        <v>1</v>
      </c>
      <c r="J217" s="1" t="s">
        <v>1868</v>
      </c>
      <c r="K217" s="49" t="n">
        <v>156</v>
      </c>
      <c r="L217" s="1" t="s">
        <v>1869</v>
      </c>
      <c r="O217" s="15"/>
      <c r="P217" s="49"/>
      <c r="Q217" s="1"/>
    </row>
    <row r="218" customFormat="false" ht="15" hidden="false" customHeight="true" outlineLevel="0" collapsed="false">
      <c r="A218" s="1" t="n">
        <v>2</v>
      </c>
      <c r="B218" s="1" t="n">
        <v>3407</v>
      </c>
      <c r="C218" s="1" t="s">
        <v>36</v>
      </c>
      <c r="D218" s="1" t="s">
        <v>1890</v>
      </c>
      <c r="E218" s="15" t="n">
        <v>46195</v>
      </c>
      <c r="F218" s="15" t="n">
        <v>46192</v>
      </c>
      <c r="G218" s="1" t="s">
        <v>187</v>
      </c>
      <c r="H218" s="1" t="n">
        <v>1289327</v>
      </c>
      <c r="I218" s="1" t="n">
        <v>1</v>
      </c>
      <c r="J218" s="1" t="s">
        <v>1868</v>
      </c>
      <c r="K218" s="49" t="n">
        <v>110</v>
      </c>
      <c r="L218" s="1" t="s">
        <v>1869</v>
      </c>
      <c r="O218" s="15"/>
      <c r="P218" s="49"/>
      <c r="Q218" s="1"/>
    </row>
    <row r="219" customFormat="false" ht="15" hidden="false" customHeight="true" outlineLevel="0" collapsed="false">
      <c r="A219" s="1" t="n">
        <v>2</v>
      </c>
      <c r="B219" s="1" t="n">
        <v>315</v>
      </c>
      <c r="C219" s="1" t="s">
        <v>36</v>
      </c>
      <c r="D219" s="1" t="s">
        <v>1907</v>
      </c>
      <c r="E219" s="15" t="n">
        <v>46195</v>
      </c>
      <c r="F219" s="15" t="n">
        <v>46192</v>
      </c>
      <c r="G219" s="1" t="s">
        <v>1908</v>
      </c>
      <c r="H219" s="1" t="n">
        <v>1289205</v>
      </c>
      <c r="I219" s="1" t="n">
        <v>1</v>
      </c>
      <c r="J219" s="1" t="s">
        <v>1868</v>
      </c>
      <c r="K219" s="49" t="n">
        <v>264</v>
      </c>
      <c r="L219" s="1" t="s">
        <v>1869</v>
      </c>
      <c r="O219" s="15"/>
      <c r="P219" s="49"/>
      <c r="Q219" s="1"/>
    </row>
    <row r="220" customFormat="false" ht="15" hidden="false" customHeight="true" outlineLevel="0" collapsed="false">
      <c r="A220" s="1" t="n">
        <v>2</v>
      </c>
      <c r="B220" s="1" t="n">
        <v>1894392</v>
      </c>
      <c r="C220" s="1" t="s">
        <v>36</v>
      </c>
      <c r="D220" s="1" t="s">
        <v>1962</v>
      </c>
      <c r="E220" s="15" t="n">
        <v>46195</v>
      </c>
      <c r="F220" s="15" t="n">
        <v>46193</v>
      </c>
      <c r="G220" s="1" t="s">
        <v>870</v>
      </c>
      <c r="H220" s="1" t="n">
        <v>1289620</v>
      </c>
      <c r="I220" s="1" t="n">
        <v>1</v>
      </c>
      <c r="J220" s="1" t="s">
        <v>1868</v>
      </c>
      <c r="K220" s="49" t="n">
        <v>671.67</v>
      </c>
      <c r="L220" s="1" t="s">
        <v>1869</v>
      </c>
      <c r="O220" s="15"/>
      <c r="P220" s="49"/>
      <c r="Q220" s="1"/>
    </row>
    <row r="221" customFormat="false" ht="15" hidden="false" customHeight="true" outlineLevel="0" collapsed="false">
      <c r="A221" s="1" t="n">
        <v>2</v>
      </c>
      <c r="B221" s="1" t="n">
        <v>419092</v>
      </c>
      <c r="C221" s="1" t="s">
        <v>76</v>
      </c>
      <c r="D221" s="1" t="s">
        <v>1950</v>
      </c>
      <c r="E221" s="15" t="n">
        <v>46195</v>
      </c>
      <c r="F221" s="15" t="n">
        <v>46191</v>
      </c>
      <c r="G221" s="1" t="s">
        <v>227</v>
      </c>
      <c r="H221" s="1" t="n">
        <v>1289284</v>
      </c>
      <c r="I221" s="1" t="n">
        <v>1</v>
      </c>
      <c r="J221" s="1" t="s">
        <v>1868</v>
      </c>
      <c r="K221" s="49" t="n">
        <v>1859.99</v>
      </c>
      <c r="L221" s="1" t="s">
        <v>1869</v>
      </c>
      <c r="O221" s="15"/>
      <c r="P221" s="49"/>
      <c r="Q221" s="1"/>
    </row>
    <row r="222" customFormat="false" ht="15" hidden="false" customHeight="true" outlineLevel="0" collapsed="false">
      <c r="A222" s="1" t="n">
        <v>2</v>
      </c>
      <c r="B222" s="1" t="n">
        <v>47502</v>
      </c>
      <c r="C222" s="1" t="s">
        <v>36</v>
      </c>
      <c r="D222" s="1" t="s">
        <v>1963</v>
      </c>
      <c r="E222" s="15" t="n">
        <v>46195</v>
      </c>
      <c r="F222" s="15" t="n">
        <v>46191</v>
      </c>
      <c r="G222" s="1" t="s">
        <v>842</v>
      </c>
      <c r="H222" s="1" t="n">
        <v>1290433</v>
      </c>
      <c r="I222" s="1" t="n">
        <v>1</v>
      </c>
      <c r="J222" s="1" t="s">
        <v>1868</v>
      </c>
      <c r="K222" s="49" t="n">
        <v>603.5</v>
      </c>
      <c r="L222" s="1" t="s">
        <v>1869</v>
      </c>
      <c r="O222" s="15"/>
      <c r="P222" s="49"/>
      <c r="Q222" s="1"/>
    </row>
    <row r="223" customFormat="false" ht="15" hidden="false" customHeight="true" outlineLevel="0" collapsed="false">
      <c r="A223" s="1" t="n">
        <v>2</v>
      </c>
      <c r="B223" s="1" t="n">
        <v>1635978</v>
      </c>
      <c r="C223" s="1" t="s">
        <v>1870</v>
      </c>
      <c r="D223" s="1" t="s">
        <v>1871</v>
      </c>
      <c r="E223" s="15" t="n">
        <v>46196</v>
      </c>
      <c r="F223" s="15" t="n">
        <v>46195</v>
      </c>
      <c r="G223" s="1" t="s">
        <v>416</v>
      </c>
      <c r="H223" s="1" t="n">
        <v>1293925</v>
      </c>
      <c r="I223" s="1" t="n">
        <v>1</v>
      </c>
      <c r="J223" s="1" t="s">
        <v>1868</v>
      </c>
      <c r="K223" s="49" t="n">
        <v>183</v>
      </c>
      <c r="L223" s="1" t="s">
        <v>1869</v>
      </c>
      <c r="O223" s="15"/>
      <c r="P223" s="49"/>
      <c r="Q223" s="1"/>
    </row>
    <row r="224" customFormat="false" ht="15" hidden="false" customHeight="true" outlineLevel="0" collapsed="false">
      <c r="A224" s="1" t="n">
        <v>2</v>
      </c>
      <c r="B224" s="1" t="n">
        <v>1635973</v>
      </c>
      <c r="C224" s="1" t="s">
        <v>1870</v>
      </c>
      <c r="D224" s="1" t="s">
        <v>1871</v>
      </c>
      <c r="E224" s="15" t="n">
        <v>46196</v>
      </c>
      <c r="F224" s="15" t="n">
        <v>46195</v>
      </c>
      <c r="G224" s="1" t="s">
        <v>416</v>
      </c>
      <c r="H224" s="1" t="n">
        <v>1293939</v>
      </c>
      <c r="I224" s="1" t="n">
        <v>1</v>
      </c>
      <c r="J224" s="1" t="s">
        <v>1868</v>
      </c>
      <c r="K224" s="49" t="n">
        <v>97</v>
      </c>
      <c r="L224" s="1" t="s">
        <v>1869</v>
      </c>
      <c r="O224" s="15"/>
      <c r="P224" s="49"/>
      <c r="Q224" s="1"/>
    </row>
    <row r="225" customFormat="false" ht="15" hidden="false" customHeight="true" outlineLevel="0" collapsed="false">
      <c r="A225" s="1" t="n">
        <v>2</v>
      </c>
      <c r="B225" s="1" t="n">
        <v>1635976</v>
      </c>
      <c r="C225" s="1" t="s">
        <v>1870</v>
      </c>
      <c r="D225" s="1" t="s">
        <v>1871</v>
      </c>
      <c r="E225" s="15" t="n">
        <v>46196</v>
      </c>
      <c r="F225" s="15" t="n">
        <v>46195</v>
      </c>
      <c r="G225" s="1" t="s">
        <v>416</v>
      </c>
      <c r="H225" s="1" t="n">
        <v>1293930</v>
      </c>
      <c r="I225" s="1" t="n">
        <v>1</v>
      </c>
      <c r="J225" s="1" t="s">
        <v>1868</v>
      </c>
      <c r="K225" s="49" t="n">
        <v>105</v>
      </c>
      <c r="L225" s="1" t="s">
        <v>1869</v>
      </c>
      <c r="O225" s="15"/>
      <c r="P225" s="49"/>
      <c r="Q225" s="1"/>
    </row>
    <row r="226" customFormat="false" ht="15" hidden="false" customHeight="true" outlineLevel="0" collapsed="false">
      <c r="A226" s="1" t="n">
        <v>2</v>
      </c>
      <c r="B226" s="1" t="n">
        <v>3858</v>
      </c>
      <c r="C226" s="1" t="s">
        <v>36</v>
      </c>
      <c r="D226" s="1" t="s">
        <v>1879</v>
      </c>
      <c r="E226" s="15" t="n">
        <v>46196</v>
      </c>
      <c r="F226" s="15" t="n">
        <v>46195</v>
      </c>
      <c r="G226" s="1" t="s">
        <v>105</v>
      </c>
      <c r="H226" s="1" t="n">
        <v>1295747</v>
      </c>
      <c r="I226" s="1" t="n">
        <v>1</v>
      </c>
      <c r="J226" s="1" t="s">
        <v>1868</v>
      </c>
      <c r="K226" s="49" t="n">
        <v>162.56</v>
      </c>
      <c r="L226" s="1" t="s">
        <v>1869</v>
      </c>
      <c r="O226" s="15"/>
      <c r="P226" s="49"/>
      <c r="Q226" s="1"/>
    </row>
    <row r="227" customFormat="false" ht="15" hidden="false" customHeight="true" outlineLevel="0" collapsed="false">
      <c r="A227" s="1" t="n">
        <v>2</v>
      </c>
      <c r="B227" s="1" t="n">
        <v>23626</v>
      </c>
      <c r="C227" s="1" t="s">
        <v>36</v>
      </c>
      <c r="D227" s="1" t="s">
        <v>1880</v>
      </c>
      <c r="E227" s="15" t="n">
        <v>46196</v>
      </c>
      <c r="F227" s="15" t="n">
        <v>46196</v>
      </c>
      <c r="G227" s="1" t="s">
        <v>146</v>
      </c>
      <c r="H227" s="1" t="n">
        <v>1295647</v>
      </c>
      <c r="I227" s="1" t="n">
        <v>2</v>
      </c>
      <c r="J227" s="1" t="s">
        <v>1868</v>
      </c>
      <c r="K227" s="49" t="n">
        <v>2140.44</v>
      </c>
      <c r="L227" s="1" t="s">
        <v>1869</v>
      </c>
      <c r="O227" s="15"/>
      <c r="P227" s="49"/>
      <c r="Q227" s="1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36</v>
      </c>
      <c r="D228" s="1" t="s">
        <v>1880</v>
      </c>
      <c r="E228" s="15" t="n">
        <v>46196</v>
      </c>
      <c r="F228" s="15" t="n">
        <v>46196</v>
      </c>
      <c r="G228" s="1" t="s">
        <v>146</v>
      </c>
      <c r="H228" s="1" t="n">
        <v>1295652</v>
      </c>
      <c r="I228" s="1" t="n">
        <v>6</v>
      </c>
      <c r="J228" s="1" t="s">
        <v>1868</v>
      </c>
      <c r="K228" s="49" t="n">
        <v>2140.44</v>
      </c>
      <c r="L228" s="1" t="s">
        <v>1869</v>
      </c>
    </row>
    <row r="229" customFormat="false" ht="15" hidden="false" customHeight="true" outlineLevel="0" collapsed="false">
      <c r="A229" s="1" t="n">
        <v>2</v>
      </c>
      <c r="B229" s="1" t="n">
        <v>8155</v>
      </c>
      <c r="C229" s="1" t="s">
        <v>36</v>
      </c>
      <c r="D229" s="1" t="s">
        <v>1964</v>
      </c>
      <c r="E229" s="15" t="n">
        <v>46196</v>
      </c>
      <c r="F229" s="15" t="n">
        <v>46195</v>
      </c>
      <c r="G229" s="1" t="s">
        <v>343</v>
      </c>
      <c r="H229" s="1" t="n">
        <v>1294314</v>
      </c>
      <c r="I229" s="1" t="n">
        <v>39</v>
      </c>
      <c r="J229" s="1" t="s">
        <v>1868</v>
      </c>
      <c r="K229" s="49" t="n">
        <v>2212.3</v>
      </c>
      <c r="L229" s="1" t="s">
        <v>1936</v>
      </c>
    </row>
    <row r="230" customFormat="false" ht="15" hidden="false" customHeight="true" outlineLevel="0" collapsed="false">
      <c r="A230" s="1" t="n">
        <v>2</v>
      </c>
      <c r="B230" s="1" t="n">
        <v>2453</v>
      </c>
      <c r="C230" s="1" t="s">
        <v>36</v>
      </c>
      <c r="D230" s="1" t="s">
        <v>1965</v>
      </c>
      <c r="E230" s="15" t="n">
        <v>46196</v>
      </c>
      <c r="F230" s="15" t="n">
        <v>46196</v>
      </c>
      <c r="G230" s="1" t="s">
        <v>795</v>
      </c>
      <c r="H230" s="1" t="n">
        <v>1295171</v>
      </c>
      <c r="I230" s="1" t="n">
        <v>39</v>
      </c>
      <c r="J230" s="1" t="s">
        <v>1868</v>
      </c>
      <c r="K230" s="49" t="n">
        <v>635.32</v>
      </c>
      <c r="L230" s="1" t="s">
        <v>1936</v>
      </c>
    </row>
    <row r="231" customFormat="false" ht="15" hidden="false" customHeight="true" outlineLevel="0" collapsed="false">
      <c r="A231" s="1" t="n">
        <v>2</v>
      </c>
      <c r="B231" s="1" t="n">
        <v>509</v>
      </c>
      <c r="C231" s="1" t="s">
        <v>36</v>
      </c>
      <c r="D231" s="1" t="s">
        <v>1883</v>
      </c>
      <c r="E231" s="15" t="n">
        <v>46196</v>
      </c>
      <c r="F231" s="15" t="n">
        <v>46195</v>
      </c>
      <c r="G231" s="1" t="s">
        <v>144</v>
      </c>
      <c r="H231" s="1" t="n">
        <v>1294252</v>
      </c>
      <c r="I231" s="1" t="n">
        <v>1</v>
      </c>
      <c r="J231" s="1" t="s">
        <v>1868</v>
      </c>
      <c r="K231" s="49" t="n">
        <v>180</v>
      </c>
      <c r="L231" s="1" t="s">
        <v>1869</v>
      </c>
    </row>
    <row r="232" customFormat="false" ht="15" hidden="false" customHeight="true" outlineLevel="0" collapsed="false">
      <c r="A232" s="1" t="n">
        <v>2</v>
      </c>
      <c r="B232" s="1" t="n">
        <v>869753</v>
      </c>
      <c r="C232" s="1" t="s">
        <v>1932</v>
      </c>
      <c r="D232" s="1" t="s">
        <v>1933</v>
      </c>
      <c r="E232" s="15" t="n">
        <v>46196</v>
      </c>
      <c r="F232" s="15" t="n">
        <v>46193</v>
      </c>
      <c r="G232" s="1" t="s">
        <v>235</v>
      </c>
      <c r="H232" s="1" t="n">
        <v>1294209</v>
      </c>
      <c r="I232" s="1" t="n">
        <v>1</v>
      </c>
      <c r="J232" s="1" t="s">
        <v>1868</v>
      </c>
      <c r="K232" s="49" t="n">
        <v>1062.39</v>
      </c>
      <c r="L232" s="1" t="s">
        <v>1869</v>
      </c>
    </row>
    <row r="233" customFormat="false" ht="15" hidden="false" customHeight="true" outlineLevel="0" collapsed="false">
      <c r="A233" s="1" t="n">
        <v>2</v>
      </c>
      <c r="B233" s="1" t="n">
        <v>646732</v>
      </c>
      <c r="C233" s="1" t="s">
        <v>36</v>
      </c>
      <c r="D233" s="1" t="s">
        <v>1921</v>
      </c>
      <c r="E233" s="15" t="n">
        <v>46196</v>
      </c>
      <c r="F233" s="15" t="n">
        <v>46193</v>
      </c>
      <c r="G233" s="1" t="s">
        <v>94</v>
      </c>
      <c r="H233" s="1" t="n">
        <v>1293976</v>
      </c>
      <c r="I233" s="1" t="n">
        <v>1</v>
      </c>
      <c r="J233" s="1" t="s">
        <v>1868</v>
      </c>
      <c r="K233" s="49" t="n">
        <v>694.35</v>
      </c>
      <c r="L233" s="1" t="s">
        <v>1869</v>
      </c>
    </row>
    <row r="234" customFormat="false" ht="15" hidden="false" customHeight="true" outlineLevel="0" collapsed="false">
      <c r="A234" s="1" t="n">
        <v>2</v>
      </c>
      <c r="B234" s="1" t="n">
        <v>1378386</v>
      </c>
      <c r="C234" s="1" t="s">
        <v>36</v>
      </c>
      <c r="D234" s="1" t="s">
        <v>1899</v>
      </c>
      <c r="E234" s="15" t="n">
        <v>46197</v>
      </c>
      <c r="F234" s="15" t="n">
        <v>46196</v>
      </c>
      <c r="G234" s="1" t="s">
        <v>1900</v>
      </c>
      <c r="H234" s="1" t="n">
        <v>1299327</v>
      </c>
      <c r="I234" s="1" t="n">
        <v>1</v>
      </c>
      <c r="J234" s="1" t="s">
        <v>1868</v>
      </c>
      <c r="K234" s="49" t="n">
        <v>1831.6</v>
      </c>
      <c r="L234" s="1" t="s">
        <v>1869</v>
      </c>
    </row>
    <row r="235" customFormat="false" ht="15" hidden="false" customHeight="true" outlineLevel="0" collapsed="false">
      <c r="A235" s="1" t="n">
        <v>2</v>
      </c>
      <c r="B235" s="1" t="n">
        <v>253</v>
      </c>
      <c r="C235" s="1" t="s">
        <v>36</v>
      </c>
      <c r="D235" s="1" t="s">
        <v>1966</v>
      </c>
      <c r="E235" s="15" t="n">
        <v>46197</v>
      </c>
      <c r="F235" s="15" t="n">
        <v>46195</v>
      </c>
      <c r="G235" s="1" t="s">
        <v>813</v>
      </c>
      <c r="H235" s="1" t="n">
        <v>1299537</v>
      </c>
      <c r="I235" s="1" t="n">
        <v>1</v>
      </c>
      <c r="J235" s="1" t="s">
        <v>1868</v>
      </c>
      <c r="K235" s="49" t="n">
        <v>845</v>
      </c>
      <c r="L235" s="1" t="s">
        <v>1869</v>
      </c>
    </row>
    <row r="236" customFormat="false" ht="15" hidden="false" customHeight="true" outlineLevel="0" collapsed="false">
      <c r="A236" s="1" t="n">
        <v>2</v>
      </c>
      <c r="B236" s="1" t="n">
        <v>388857</v>
      </c>
      <c r="C236" s="1" t="s">
        <v>36</v>
      </c>
      <c r="D236" s="1" t="s">
        <v>1894</v>
      </c>
      <c r="E236" s="15" t="n">
        <v>46197</v>
      </c>
      <c r="F236" s="15" t="n">
        <v>46196</v>
      </c>
      <c r="G236" s="1" t="s">
        <v>180</v>
      </c>
      <c r="H236" s="1" t="n">
        <v>1300169</v>
      </c>
      <c r="I236" s="1" t="n">
        <v>1</v>
      </c>
      <c r="J236" s="1" t="s">
        <v>1868</v>
      </c>
      <c r="K236" s="49" t="n">
        <v>628.88</v>
      </c>
      <c r="L236" s="1" t="s">
        <v>1869</v>
      </c>
    </row>
    <row r="237" customFormat="false" ht="15" hidden="false" customHeight="true" outlineLevel="0" collapsed="false">
      <c r="A237" s="1" t="n">
        <v>2</v>
      </c>
      <c r="B237" s="1" t="n">
        <v>519349</v>
      </c>
      <c r="C237" s="1" t="s">
        <v>36</v>
      </c>
      <c r="D237" s="1" t="s">
        <v>1886</v>
      </c>
      <c r="E237" s="15" t="n">
        <v>46197</v>
      </c>
      <c r="F237" s="15" t="n">
        <v>46196</v>
      </c>
      <c r="G237" s="1" t="s">
        <v>129</v>
      </c>
      <c r="H237" s="1" t="n">
        <v>1299637</v>
      </c>
      <c r="I237" s="1" t="n">
        <v>1</v>
      </c>
      <c r="J237" s="1" t="s">
        <v>1868</v>
      </c>
      <c r="K237" s="49" t="n">
        <v>304.45</v>
      </c>
      <c r="L237" s="1" t="s">
        <v>1869</v>
      </c>
    </row>
    <row r="238" customFormat="false" ht="15" hidden="false" customHeight="true" outlineLevel="0" collapsed="false">
      <c r="A238" s="1" t="n">
        <v>2</v>
      </c>
      <c r="B238" s="1" t="n">
        <v>34213</v>
      </c>
      <c r="C238" s="1" t="s">
        <v>76</v>
      </c>
      <c r="D238" s="1" t="s">
        <v>1967</v>
      </c>
      <c r="E238" s="15" t="n">
        <v>46197</v>
      </c>
      <c r="F238" s="15" t="n">
        <v>46190</v>
      </c>
      <c r="G238" s="1" t="s">
        <v>330</v>
      </c>
      <c r="H238" s="1" t="n">
        <v>1300279</v>
      </c>
      <c r="I238" s="1" t="n">
        <v>1</v>
      </c>
      <c r="J238" s="1" t="s">
        <v>1868</v>
      </c>
      <c r="K238" s="49" t="n">
        <v>1185.3</v>
      </c>
      <c r="L238" s="1" t="s">
        <v>1869</v>
      </c>
    </row>
    <row r="239" customFormat="false" ht="15" hidden="false" customHeight="true" outlineLevel="0" collapsed="false">
      <c r="A239" s="1" t="n">
        <v>2</v>
      </c>
      <c r="B239" s="1" t="n">
        <v>678</v>
      </c>
      <c r="C239" s="1" t="s">
        <v>88</v>
      </c>
      <c r="D239" s="1" t="s">
        <v>1876</v>
      </c>
      <c r="E239" s="15" t="n">
        <v>46197</v>
      </c>
      <c r="F239" s="15" t="n">
        <v>46196</v>
      </c>
      <c r="G239" s="1" t="s">
        <v>211</v>
      </c>
      <c r="H239" s="1" t="n">
        <v>1299215</v>
      </c>
      <c r="I239" s="1" t="n">
        <v>1</v>
      </c>
      <c r="J239" s="1" t="s">
        <v>1868</v>
      </c>
      <c r="K239" s="49" t="n">
        <v>234.8</v>
      </c>
      <c r="L239" s="1" t="s">
        <v>1869</v>
      </c>
    </row>
    <row r="240" customFormat="false" ht="15" hidden="false" customHeight="true" outlineLevel="0" collapsed="false">
      <c r="A240" s="1" t="n">
        <v>2</v>
      </c>
      <c r="B240" s="1" t="n">
        <v>679</v>
      </c>
      <c r="C240" s="1" t="s">
        <v>88</v>
      </c>
      <c r="D240" s="1" t="s">
        <v>1876</v>
      </c>
      <c r="E240" s="15" t="n">
        <v>46197</v>
      </c>
      <c r="F240" s="15" t="n">
        <v>46196</v>
      </c>
      <c r="G240" s="1" t="s">
        <v>211</v>
      </c>
      <c r="H240" s="1" t="n">
        <v>1299227</v>
      </c>
      <c r="I240" s="1" t="n">
        <v>1</v>
      </c>
      <c r="J240" s="1" t="s">
        <v>1868</v>
      </c>
      <c r="K240" s="49" t="n">
        <v>307.2</v>
      </c>
      <c r="L240" s="1" t="s">
        <v>1869</v>
      </c>
    </row>
    <row r="241" customFormat="false" ht="15" hidden="false" customHeight="true" outlineLevel="0" collapsed="false">
      <c r="A241" s="1" t="n">
        <v>2</v>
      </c>
      <c r="B241" s="1" t="n">
        <v>10860</v>
      </c>
      <c r="C241" s="1" t="s">
        <v>36</v>
      </c>
      <c r="D241" s="1" t="s">
        <v>1968</v>
      </c>
      <c r="E241" s="15" t="n">
        <v>46197</v>
      </c>
      <c r="F241" s="15" t="n">
        <v>46185</v>
      </c>
      <c r="G241" s="1" t="s">
        <v>280</v>
      </c>
      <c r="H241" s="1" t="n">
        <v>1300232</v>
      </c>
      <c r="I241" s="1" t="n">
        <v>1</v>
      </c>
      <c r="J241" s="1" t="s">
        <v>1868</v>
      </c>
      <c r="K241" s="49" t="n">
        <v>6809.05</v>
      </c>
      <c r="L241" s="1" t="s">
        <v>1869</v>
      </c>
    </row>
    <row r="242" customFormat="false" ht="15" hidden="false" customHeight="true" outlineLevel="0" collapsed="false">
      <c r="A242" s="1" t="n">
        <v>2</v>
      </c>
      <c r="B242" s="1" t="n">
        <v>10</v>
      </c>
      <c r="C242" s="1" t="s">
        <v>36</v>
      </c>
      <c r="D242" s="1" t="s">
        <v>1969</v>
      </c>
      <c r="E242" s="15" t="n">
        <v>46197</v>
      </c>
      <c r="F242" s="15" t="n">
        <v>46195</v>
      </c>
      <c r="G242" s="1" t="s">
        <v>521</v>
      </c>
      <c r="H242" s="1" t="n">
        <v>1300830</v>
      </c>
      <c r="I242" s="1" t="n">
        <v>1</v>
      </c>
      <c r="J242" s="1" t="s">
        <v>1868</v>
      </c>
      <c r="K242" s="49" t="n">
        <v>140</v>
      </c>
      <c r="L242" s="1" t="s">
        <v>1869</v>
      </c>
    </row>
    <row r="243" customFormat="false" ht="15" hidden="false" customHeight="true" outlineLevel="0" collapsed="false">
      <c r="A243" s="1" t="n">
        <v>2</v>
      </c>
      <c r="B243" s="1" t="n">
        <v>37</v>
      </c>
      <c r="C243" s="1" t="s">
        <v>36</v>
      </c>
      <c r="D243" s="1" t="s">
        <v>1969</v>
      </c>
      <c r="E243" s="15" t="n">
        <v>46197</v>
      </c>
      <c r="F243" s="15" t="n">
        <v>46197</v>
      </c>
      <c r="G243" s="1" t="s">
        <v>521</v>
      </c>
      <c r="H243" s="1" t="n">
        <v>1300876</v>
      </c>
      <c r="I243" s="1" t="n">
        <v>1</v>
      </c>
      <c r="J243" s="1" t="s">
        <v>1868</v>
      </c>
      <c r="K243" s="49" t="n">
        <v>120</v>
      </c>
      <c r="L243" s="1" t="s">
        <v>1869</v>
      </c>
    </row>
    <row r="244" customFormat="false" ht="15" hidden="false" customHeight="true" outlineLevel="0" collapsed="false">
      <c r="A244" s="1" t="n">
        <v>2</v>
      </c>
      <c r="B244" s="1" t="n">
        <v>12</v>
      </c>
      <c r="C244" s="1" t="s">
        <v>36</v>
      </c>
      <c r="D244" s="1" t="s">
        <v>1969</v>
      </c>
      <c r="E244" s="15" t="n">
        <v>46197</v>
      </c>
      <c r="F244" s="15" t="n">
        <v>46195</v>
      </c>
      <c r="G244" s="1" t="s">
        <v>521</v>
      </c>
      <c r="H244" s="1" t="n">
        <v>1300868</v>
      </c>
      <c r="I244" s="1" t="n">
        <v>1</v>
      </c>
      <c r="J244" s="1" t="s">
        <v>1868</v>
      </c>
      <c r="K244" s="49" t="n">
        <v>200</v>
      </c>
      <c r="L244" s="1" t="s">
        <v>1869</v>
      </c>
    </row>
    <row r="245" customFormat="false" ht="15" hidden="false" customHeight="true" outlineLevel="0" collapsed="false">
      <c r="A245" s="1" t="n">
        <v>2</v>
      </c>
      <c r="B245" s="1" t="n">
        <v>11</v>
      </c>
      <c r="C245" s="1" t="s">
        <v>36</v>
      </c>
      <c r="D245" s="1" t="s">
        <v>1969</v>
      </c>
      <c r="E245" s="15" t="n">
        <v>46197</v>
      </c>
      <c r="F245" s="15" t="n">
        <v>46195</v>
      </c>
      <c r="G245" s="1" t="s">
        <v>521</v>
      </c>
      <c r="H245" s="1" t="n">
        <v>1300844</v>
      </c>
      <c r="I245" s="1" t="n">
        <v>1</v>
      </c>
      <c r="J245" s="1" t="s">
        <v>1868</v>
      </c>
      <c r="K245" s="49" t="n">
        <v>140</v>
      </c>
      <c r="L245" s="1" t="s">
        <v>1869</v>
      </c>
    </row>
    <row r="246" customFormat="false" ht="15" hidden="false" customHeight="true" outlineLevel="0" collapsed="false">
      <c r="A246" s="1" t="n">
        <v>2</v>
      </c>
      <c r="B246" s="1" t="n">
        <v>316130</v>
      </c>
      <c r="C246" s="1" t="s">
        <v>36</v>
      </c>
      <c r="D246" s="1" t="s">
        <v>1970</v>
      </c>
      <c r="E246" s="15" t="n">
        <v>46197</v>
      </c>
      <c r="F246" s="15" t="n">
        <v>46191</v>
      </c>
      <c r="G246" s="1" t="s">
        <v>939</v>
      </c>
      <c r="H246" s="1" t="n">
        <v>1299105</v>
      </c>
      <c r="I246" s="1" t="n">
        <v>1</v>
      </c>
      <c r="J246" s="1" t="s">
        <v>1868</v>
      </c>
      <c r="K246" s="49" t="n">
        <v>1996.2</v>
      </c>
      <c r="L246" s="1" t="s">
        <v>1869</v>
      </c>
    </row>
    <row r="247" customFormat="false" ht="15" hidden="false" customHeight="true" outlineLevel="0" collapsed="false">
      <c r="A247" s="1" t="n">
        <v>2</v>
      </c>
      <c r="B247" s="1" t="n">
        <v>1637144</v>
      </c>
      <c r="C247" s="1" t="s">
        <v>1870</v>
      </c>
      <c r="D247" s="1" t="s">
        <v>1871</v>
      </c>
      <c r="E247" s="15" t="n">
        <v>46198</v>
      </c>
      <c r="F247" s="15" t="n">
        <v>46197</v>
      </c>
      <c r="G247" s="1" t="s">
        <v>416</v>
      </c>
      <c r="H247" s="1" t="n">
        <v>1304633</v>
      </c>
      <c r="I247" s="1" t="n">
        <v>1</v>
      </c>
      <c r="J247" s="1" t="s">
        <v>1868</v>
      </c>
      <c r="K247" s="49" t="n">
        <v>141</v>
      </c>
      <c r="L247" s="1" t="s">
        <v>1869</v>
      </c>
    </row>
    <row r="248" customFormat="false" ht="15" hidden="false" customHeight="true" outlineLevel="0" collapsed="false">
      <c r="A248" s="1" t="n">
        <v>2</v>
      </c>
      <c r="B248" s="1" t="n">
        <v>1680694</v>
      </c>
      <c r="C248" s="1" t="s">
        <v>36</v>
      </c>
      <c r="D248" s="1" t="s">
        <v>1877</v>
      </c>
      <c r="E248" s="15" t="n">
        <v>46198</v>
      </c>
      <c r="F248" s="15" t="n">
        <v>46198</v>
      </c>
      <c r="G248" s="1" t="s">
        <v>224</v>
      </c>
      <c r="H248" s="1" t="n">
        <v>1305623</v>
      </c>
      <c r="I248" s="1" t="n">
        <v>1</v>
      </c>
      <c r="J248" s="1" t="s">
        <v>1868</v>
      </c>
      <c r="K248" s="49" t="n">
        <v>1383</v>
      </c>
      <c r="L248" s="1" t="s">
        <v>1869</v>
      </c>
    </row>
    <row r="249" customFormat="false" ht="15" hidden="false" customHeight="true" outlineLevel="0" collapsed="false">
      <c r="A249" s="1" t="n">
        <v>2</v>
      </c>
      <c r="B249" s="1" t="n">
        <v>590547</v>
      </c>
      <c r="C249" s="1" t="s">
        <v>61</v>
      </c>
      <c r="D249" s="1" t="s">
        <v>1913</v>
      </c>
      <c r="E249" s="15" t="n">
        <v>46198</v>
      </c>
      <c r="F249" s="15" t="n">
        <v>46197</v>
      </c>
      <c r="G249" s="1" t="s">
        <v>464</v>
      </c>
      <c r="H249" s="1" t="n">
        <v>1306154</v>
      </c>
      <c r="I249" s="1" t="n">
        <v>1</v>
      </c>
      <c r="J249" s="1" t="s">
        <v>1868</v>
      </c>
      <c r="K249" s="49" t="n">
        <v>262</v>
      </c>
      <c r="L249" s="1" t="s">
        <v>1869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36</v>
      </c>
      <c r="D250" s="1" t="s">
        <v>1884</v>
      </c>
      <c r="E250" s="15" t="n">
        <v>46198</v>
      </c>
      <c r="F250" s="15" t="n">
        <v>46197</v>
      </c>
      <c r="G250" s="1" t="s">
        <v>373</v>
      </c>
      <c r="H250" s="1" t="n">
        <v>1305206</v>
      </c>
      <c r="I250" s="1" t="n">
        <v>1</v>
      </c>
      <c r="J250" s="1" t="s">
        <v>1868</v>
      </c>
      <c r="K250" s="49" t="n">
        <v>4001</v>
      </c>
      <c r="L250" s="1" t="s">
        <v>1869</v>
      </c>
    </row>
    <row r="251" customFormat="false" ht="15" hidden="false" customHeight="true" outlineLevel="0" collapsed="false">
      <c r="A251" s="1" t="n">
        <v>2</v>
      </c>
      <c r="B251" s="1" t="n">
        <v>9495</v>
      </c>
      <c r="C251" s="1" t="s">
        <v>36</v>
      </c>
      <c r="D251" s="1" t="s">
        <v>1971</v>
      </c>
      <c r="E251" s="15" t="n">
        <v>46198</v>
      </c>
      <c r="F251" s="15" t="n">
        <v>46193</v>
      </c>
      <c r="G251" s="1" t="s">
        <v>659</v>
      </c>
      <c r="H251" s="1" t="n">
        <v>1305945</v>
      </c>
      <c r="I251" s="1" t="n">
        <v>1</v>
      </c>
      <c r="J251" s="1" t="s">
        <v>1868</v>
      </c>
      <c r="K251" s="49" t="n">
        <v>2655.92</v>
      </c>
      <c r="L251" s="1" t="s">
        <v>1869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76</v>
      </c>
      <c r="D252" s="1" t="s">
        <v>1924</v>
      </c>
      <c r="E252" s="15" t="n">
        <v>46198</v>
      </c>
      <c r="F252" s="15" t="n">
        <v>46197</v>
      </c>
      <c r="G252" s="1" t="s">
        <v>578</v>
      </c>
      <c r="H252" s="1" t="n">
        <v>1304877</v>
      </c>
      <c r="I252" s="1" t="n">
        <v>1</v>
      </c>
      <c r="J252" s="1" t="s">
        <v>1868</v>
      </c>
      <c r="K252" s="49" t="n">
        <v>1159.5</v>
      </c>
      <c r="L252" s="1" t="s">
        <v>1869</v>
      </c>
    </row>
    <row r="253" customFormat="false" ht="15" hidden="false" customHeight="true" outlineLevel="0" collapsed="false">
      <c r="A253" s="1" t="n">
        <v>2</v>
      </c>
      <c r="B253" s="1" t="n">
        <v>847</v>
      </c>
      <c r="C253" s="1" t="s">
        <v>36</v>
      </c>
      <c r="D253" s="1" t="s">
        <v>1972</v>
      </c>
      <c r="E253" s="15" t="n">
        <v>46198</v>
      </c>
      <c r="F253" s="15" t="n">
        <v>46196</v>
      </c>
      <c r="G253" s="1" t="s">
        <v>657</v>
      </c>
      <c r="H253" s="1" t="n">
        <v>1304773</v>
      </c>
      <c r="I253" s="1" t="n">
        <v>1</v>
      </c>
      <c r="J253" s="1" t="s">
        <v>1868</v>
      </c>
      <c r="K253" s="49" t="n">
        <v>338.79</v>
      </c>
      <c r="L253" s="1" t="s">
        <v>1869</v>
      </c>
    </row>
    <row r="254" customFormat="false" ht="15" hidden="false" customHeight="true" outlineLevel="0" collapsed="false">
      <c r="A254" s="1" t="n">
        <v>2</v>
      </c>
      <c r="B254" s="1" t="n">
        <v>1899276</v>
      </c>
      <c r="C254" s="1" t="s">
        <v>67</v>
      </c>
      <c r="D254" s="1" t="s">
        <v>1875</v>
      </c>
      <c r="E254" s="15" t="n">
        <v>46198</v>
      </c>
      <c r="F254" s="15" t="n">
        <v>46196</v>
      </c>
      <c r="G254" s="1" t="s">
        <v>131</v>
      </c>
      <c r="H254" s="1" t="n">
        <v>1304701</v>
      </c>
      <c r="I254" s="1" t="n">
        <v>1</v>
      </c>
      <c r="J254" s="1" t="s">
        <v>1868</v>
      </c>
      <c r="K254" s="49" t="n">
        <v>1547.44</v>
      </c>
      <c r="L254" s="1" t="s">
        <v>1869</v>
      </c>
    </row>
    <row r="255" customFormat="false" ht="15" hidden="false" customHeight="true" outlineLevel="0" collapsed="false">
      <c r="A255" s="1" t="n">
        <v>2</v>
      </c>
      <c r="B255" s="1" t="n">
        <v>1175404</v>
      </c>
      <c r="C255" s="1" t="s">
        <v>49</v>
      </c>
      <c r="D255" s="1" t="s">
        <v>1875</v>
      </c>
      <c r="E255" s="15" t="n">
        <v>46198</v>
      </c>
      <c r="F255" s="15" t="n">
        <v>46196</v>
      </c>
      <c r="G255" s="1" t="s">
        <v>131</v>
      </c>
      <c r="H255" s="1" t="n">
        <v>1304726</v>
      </c>
      <c r="I255" s="1" t="n">
        <v>11</v>
      </c>
      <c r="J255" s="1" t="s">
        <v>1868</v>
      </c>
      <c r="K255" s="49" t="n">
        <v>120.27</v>
      </c>
      <c r="L255" s="1" t="s">
        <v>1869</v>
      </c>
    </row>
    <row r="256" customFormat="false" ht="15" hidden="false" customHeight="true" outlineLevel="0" collapsed="false">
      <c r="A256" s="1" t="n">
        <v>2</v>
      </c>
      <c r="B256" s="1" t="n">
        <v>596</v>
      </c>
      <c r="C256" s="1" t="s">
        <v>36</v>
      </c>
      <c r="D256" s="1" t="s">
        <v>1973</v>
      </c>
      <c r="E256" s="15" t="n">
        <v>46198</v>
      </c>
      <c r="F256" s="15" t="n">
        <v>46176</v>
      </c>
      <c r="G256" s="1" t="s">
        <v>693</v>
      </c>
      <c r="H256" s="1" t="n">
        <v>1306421</v>
      </c>
      <c r="I256" s="1" t="n">
        <v>11</v>
      </c>
      <c r="J256" s="1" t="s">
        <v>1868</v>
      </c>
      <c r="K256" s="49" t="n">
        <v>2829</v>
      </c>
      <c r="L256" s="1" t="s">
        <v>1869</v>
      </c>
    </row>
    <row r="257" customFormat="false" ht="15" hidden="false" customHeight="true" outlineLevel="0" collapsed="false">
      <c r="A257" s="1" t="n">
        <v>2</v>
      </c>
      <c r="B257" s="1" t="n">
        <v>44</v>
      </c>
      <c r="C257" s="1" t="s">
        <v>36</v>
      </c>
      <c r="D257" s="1" t="s">
        <v>1969</v>
      </c>
      <c r="E257" s="15" t="n">
        <v>46198</v>
      </c>
      <c r="F257" s="15" t="n">
        <v>46198</v>
      </c>
      <c r="G257" s="1" t="s">
        <v>521</v>
      </c>
      <c r="H257" s="1" t="n">
        <v>1309637</v>
      </c>
      <c r="I257" s="1" t="n">
        <v>1</v>
      </c>
      <c r="J257" s="1" t="s">
        <v>1868</v>
      </c>
      <c r="K257" s="49" t="n">
        <v>180</v>
      </c>
      <c r="L257" s="1" t="s">
        <v>1869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36</v>
      </c>
      <c r="D258" s="1" t="s">
        <v>1918</v>
      </c>
      <c r="E258" s="15" t="n">
        <v>46199</v>
      </c>
      <c r="F258" s="15" t="n">
        <v>46199</v>
      </c>
      <c r="G258" s="1" t="s">
        <v>107</v>
      </c>
      <c r="H258" s="1" t="n">
        <v>1309874</v>
      </c>
      <c r="I258" s="1" t="n">
        <v>1</v>
      </c>
      <c r="J258" s="1" t="s">
        <v>1868</v>
      </c>
      <c r="K258" s="49" t="n">
        <v>3762.93</v>
      </c>
      <c r="L258" s="1" t="s">
        <v>1869</v>
      </c>
    </row>
    <row r="259" customFormat="false" ht="15" hidden="false" customHeight="true" outlineLevel="0" collapsed="false">
      <c r="A259" s="1" t="n">
        <v>2</v>
      </c>
      <c r="B259" s="1" t="n">
        <v>305929</v>
      </c>
      <c r="C259" s="1" t="s">
        <v>36</v>
      </c>
      <c r="D259" s="1" t="s">
        <v>1891</v>
      </c>
      <c r="E259" s="15" t="n">
        <v>46199</v>
      </c>
      <c r="F259" s="15" t="n">
        <v>46198</v>
      </c>
      <c r="G259" s="1" t="s">
        <v>231</v>
      </c>
      <c r="H259" s="1" t="n">
        <v>1310401</v>
      </c>
      <c r="I259" s="1" t="n">
        <v>1</v>
      </c>
      <c r="J259" s="1" t="s">
        <v>1868</v>
      </c>
      <c r="K259" s="49" t="n">
        <v>3552.2</v>
      </c>
      <c r="L259" s="1" t="s">
        <v>1869</v>
      </c>
    </row>
    <row r="260" customFormat="false" ht="15" hidden="false" customHeight="true" outlineLevel="0" collapsed="false">
      <c r="A260" s="1" t="n">
        <v>2</v>
      </c>
      <c r="B260" s="1" t="n">
        <v>2662026</v>
      </c>
      <c r="C260" s="1" t="s">
        <v>36</v>
      </c>
      <c r="D260" s="1" t="s">
        <v>1880</v>
      </c>
      <c r="E260" s="15" t="n">
        <v>46199</v>
      </c>
      <c r="F260" s="15" t="n">
        <v>46199</v>
      </c>
      <c r="G260" s="1" t="s">
        <v>146</v>
      </c>
      <c r="H260" s="1" t="n">
        <v>1310249</v>
      </c>
      <c r="I260" s="1" t="n">
        <v>2</v>
      </c>
      <c r="J260" s="1" t="s">
        <v>1868</v>
      </c>
      <c r="K260" s="49" t="n">
        <v>1401.82</v>
      </c>
      <c r="L260" s="1" t="s">
        <v>1869</v>
      </c>
    </row>
    <row r="261" customFormat="false" ht="15" hidden="false" customHeight="true" outlineLevel="0" collapsed="false">
      <c r="A261" s="1" t="n">
        <v>2</v>
      </c>
      <c r="B261" s="1" t="n">
        <v>26626</v>
      </c>
      <c r="C261" s="1" t="s">
        <v>36</v>
      </c>
      <c r="D261" s="1" t="s">
        <v>1880</v>
      </c>
      <c r="E261" s="15" t="n">
        <v>46199</v>
      </c>
      <c r="F261" s="15" t="n">
        <v>46199</v>
      </c>
      <c r="G261" s="1" t="s">
        <v>146</v>
      </c>
      <c r="H261" s="1" t="n">
        <v>1310124</v>
      </c>
      <c r="I261" s="1" t="n">
        <v>2</v>
      </c>
      <c r="J261" s="1" t="s">
        <v>1868</v>
      </c>
      <c r="K261" s="49" t="n">
        <v>210</v>
      </c>
      <c r="L261" s="1" t="s">
        <v>1869</v>
      </c>
    </row>
    <row r="262" customFormat="false" ht="15" hidden="false" customHeight="true" outlineLevel="0" collapsed="false">
      <c r="A262" s="1" t="n">
        <v>2</v>
      </c>
      <c r="B262" s="1" t="n">
        <v>2511</v>
      </c>
      <c r="C262" s="1" t="s">
        <v>36</v>
      </c>
      <c r="D262" s="1" t="s">
        <v>1880</v>
      </c>
      <c r="E262" s="15" t="n">
        <v>46199</v>
      </c>
      <c r="F262" s="15" t="n">
        <v>46199</v>
      </c>
      <c r="G262" s="1" t="s">
        <v>146</v>
      </c>
      <c r="H262" s="1" t="n">
        <v>1310262</v>
      </c>
      <c r="I262" s="1" t="n">
        <v>6</v>
      </c>
      <c r="J262" s="1" t="s">
        <v>1868</v>
      </c>
      <c r="K262" s="49" t="n">
        <v>1401.82</v>
      </c>
      <c r="L262" s="1" t="s">
        <v>1869</v>
      </c>
    </row>
    <row r="263" customFormat="false" ht="15" hidden="false" customHeight="true" outlineLevel="0" collapsed="false">
      <c r="A263" s="1" t="n">
        <v>2</v>
      </c>
      <c r="B263" s="1" t="n">
        <v>2510</v>
      </c>
      <c r="C263" s="1" t="s">
        <v>36</v>
      </c>
      <c r="D263" s="1" t="s">
        <v>1880</v>
      </c>
      <c r="E263" s="15" t="n">
        <v>46199</v>
      </c>
      <c r="F263" s="15" t="n">
        <v>46199</v>
      </c>
      <c r="G263" s="1" t="s">
        <v>146</v>
      </c>
      <c r="H263" s="1" t="n">
        <v>1310128</v>
      </c>
      <c r="I263" s="1" t="n">
        <v>6</v>
      </c>
      <c r="J263" s="1" t="s">
        <v>1868</v>
      </c>
      <c r="K263" s="49" t="n">
        <v>210</v>
      </c>
      <c r="L263" s="1" t="s">
        <v>1869</v>
      </c>
    </row>
    <row r="264" customFormat="false" ht="15" hidden="false" customHeight="true" outlineLevel="0" collapsed="false">
      <c r="A264" s="1" t="n">
        <v>2</v>
      </c>
      <c r="B264" s="1" t="n">
        <v>31144</v>
      </c>
      <c r="C264" s="1" t="s">
        <v>36</v>
      </c>
      <c r="D264" s="1" t="s">
        <v>1885</v>
      </c>
      <c r="E264" s="15" t="n">
        <v>46199</v>
      </c>
      <c r="F264" s="15" t="n">
        <v>46198</v>
      </c>
      <c r="G264" s="1" t="s">
        <v>140</v>
      </c>
      <c r="H264" s="1" t="n">
        <v>1309632</v>
      </c>
      <c r="I264" s="1" t="n">
        <v>1</v>
      </c>
      <c r="J264" s="1" t="s">
        <v>1868</v>
      </c>
      <c r="K264" s="49" t="n">
        <v>199</v>
      </c>
      <c r="L264" s="1" t="s">
        <v>1869</v>
      </c>
    </row>
    <row r="265" customFormat="false" ht="15" hidden="false" customHeight="true" outlineLevel="0" collapsed="false">
      <c r="A265" s="1" t="n">
        <v>2</v>
      </c>
      <c r="B265" s="1" t="n">
        <v>1029069</v>
      </c>
      <c r="C265" s="1" t="s">
        <v>36</v>
      </c>
      <c r="D265" s="1" t="s">
        <v>1881</v>
      </c>
      <c r="E265" s="15" t="n">
        <v>46199</v>
      </c>
      <c r="F265" s="15" t="n">
        <v>46198</v>
      </c>
      <c r="G265" s="1" t="s">
        <v>233</v>
      </c>
      <c r="H265" s="1" t="n">
        <v>1309652</v>
      </c>
      <c r="I265" s="1" t="n">
        <v>1</v>
      </c>
      <c r="J265" s="1" t="s">
        <v>1868</v>
      </c>
      <c r="K265" s="49" t="n">
        <v>305.38</v>
      </c>
      <c r="L265" s="1" t="s">
        <v>1869</v>
      </c>
    </row>
    <row r="266" customFormat="false" ht="15" hidden="false" customHeight="true" outlineLevel="0" collapsed="false">
      <c r="A266" s="1" t="n">
        <v>2</v>
      </c>
      <c r="B266" s="1" t="n">
        <v>685</v>
      </c>
      <c r="C266" s="1" t="s">
        <v>88</v>
      </c>
      <c r="D266" s="1" t="s">
        <v>1876</v>
      </c>
      <c r="E266" s="15" t="n">
        <v>46199</v>
      </c>
      <c r="F266" s="15" t="n">
        <v>46199</v>
      </c>
      <c r="G266" s="1" t="s">
        <v>211</v>
      </c>
      <c r="H266" s="1" t="n">
        <v>1310299</v>
      </c>
      <c r="I266" s="1" t="n">
        <v>1</v>
      </c>
      <c r="J266" s="1" t="s">
        <v>1868</v>
      </c>
      <c r="K266" s="49" t="n">
        <v>345.65</v>
      </c>
      <c r="L266" s="1" t="s">
        <v>1869</v>
      </c>
    </row>
    <row r="267" customFormat="false" ht="15" hidden="false" customHeight="true" outlineLevel="0" collapsed="false">
      <c r="A267" s="1" t="n">
        <v>2</v>
      </c>
      <c r="B267" s="1" t="n">
        <v>1420059</v>
      </c>
      <c r="C267" s="1" t="s">
        <v>36</v>
      </c>
      <c r="D267" s="1" t="s">
        <v>1925</v>
      </c>
      <c r="E267" s="15" t="n">
        <v>46199</v>
      </c>
      <c r="F267" s="15" t="n">
        <v>46196</v>
      </c>
      <c r="G267" s="1" t="s">
        <v>469</v>
      </c>
      <c r="H267" s="1" t="n">
        <v>1310314</v>
      </c>
      <c r="I267" s="1" t="n">
        <v>11</v>
      </c>
      <c r="J267" s="1" t="s">
        <v>1868</v>
      </c>
      <c r="K267" s="49" t="n">
        <v>20.3</v>
      </c>
      <c r="L267" s="1" t="s">
        <v>1869</v>
      </c>
    </row>
    <row r="268" customFormat="false" ht="15" hidden="false" customHeight="true" outlineLevel="0" collapsed="false">
      <c r="A268" s="1" t="n">
        <v>2</v>
      </c>
      <c r="B268" s="1" t="n">
        <v>1420058</v>
      </c>
      <c r="C268" s="1" t="s">
        <v>36</v>
      </c>
      <c r="D268" s="1" t="s">
        <v>1925</v>
      </c>
      <c r="E268" s="15" t="n">
        <v>46199</v>
      </c>
      <c r="F268" s="15" t="n">
        <v>46196</v>
      </c>
      <c r="G268" s="1" t="s">
        <v>469</v>
      </c>
      <c r="H268" s="1" t="n">
        <v>1310309</v>
      </c>
      <c r="I268" s="1" t="n">
        <v>1</v>
      </c>
      <c r="J268" s="1" t="s">
        <v>1868</v>
      </c>
      <c r="K268" s="49" t="n">
        <v>418.83</v>
      </c>
      <c r="L268" s="1" t="s">
        <v>1869</v>
      </c>
    </row>
    <row r="269" customFormat="false" ht="15" hidden="false" customHeight="true" outlineLevel="0" collapsed="false">
      <c r="A269" s="1" t="n">
        <v>2</v>
      </c>
      <c r="B269" s="1" t="n">
        <v>1638704</v>
      </c>
      <c r="C269" s="1" t="s">
        <v>1870</v>
      </c>
      <c r="D269" s="1" t="s">
        <v>1871</v>
      </c>
      <c r="E269" s="15" t="n">
        <v>46200</v>
      </c>
      <c r="F269" s="15" t="n">
        <v>46199</v>
      </c>
      <c r="G269" s="1" t="s">
        <v>416</v>
      </c>
      <c r="H269" s="1" t="n">
        <v>1312567</v>
      </c>
      <c r="I269" s="1" t="n">
        <v>1</v>
      </c>
      <c r="J269" s="1" t="s">
        <v>1868</v>
      </c>
      <c r="K269" s="49" t="n">
        <v>54</v>
      </c>
      <c r="L269" s="1" t="s">
        <v>1869</v>
      </c>
    </row>
    <row r="270" customFormat="false" ht="15" hidden="false" customHeight="true" outlineLevel="0" collapsed="false">
      <c r="A270" s="1" t="n">
        <v>2</v>
      </c>
      <c r="B270" s="1" t="n">
        <v>14560</v>
      </c>
      <c r="C270" s="1" t="s">
        <v>36</v>
      </c>
      <c r="D270" s="1" t="s">
        <v>1872</v>
      </c>
      <c r="E270" s="15" t="n">
        <v>46200</v>
      </c>
      <c r="F270" s="15" t="n">
        <v>46199</v>
      </c>
      <c r="G270" s="1" t="s">
        <v>272</v>
      </c>
      <c r="H270" s="1" t="n">
        <v>1313051</v>
      </c>
      <c r="I270" s="1" t="n">
        <v>1</v>
      </c>
      <c r="J270" s="1" t="s">
        <v>1868</v>
      </c>
      <c r="K270" s="49" t="n">
        <v>1997.03</v>
      </c>
      <c r="L270" s="1" t="s">
        <v>1869</v>
      </c>
    </row>
    <row r="271" customFormat="false" ht="15" hidden="false" customHeight="true" outlineLevel="0" collapsed="false">
      <c r="A271" s="1" t="n">
        <v>2</v>
      </c>
      <c r="B271" s="1" t="n">
        <v>5720</v>
      </c>
      <c r="C271" s="1" t="s">
        <v>36</v>
      </c>
      <c r="D271" s="1" t="s">
        <v>1892</v>
      </c>
      <c r="E271" s="15" t="n">
        <v>46200</v>
      </c>
      <c r="F271" s="15" t="n">
        <v>46200</v>
      </c>
      <c r="G271" s="1" t="s">
        <v>1893</v>
      </c>
      <c r="H271" s="1" t="n">
        <v>1312583</v>
      </c>
      <c r="I271" s="1" t="n">
        <v>1</v>
      </c>
      <c r="J271" s="1" t="s">
        <v>1868</v>
      </c>
      <c r="K271" s="49" t="n">
        <v>358.65</v>
      </c>
      <c r="L271" s="1" t="s">
        <v>1869</v>
      </c>
    </row>
    <row r="272" customFormat="false" ht="15" hidden="false" customHeight="true" outlineLevel="0" collapsed="false">
      <c r="A272" s="1" t="n">
        <v>2</v>
      </c>
      <c r="B272" s="1" t="n">
        <v>18889</v>
      </c>
      <c r="C272" s="1" t="s">
        <v>85</v>
      </c>
      <c r="D272" s="1" t="s">
        <v>1916</v>
      </c>
      <c r="E272" s="15" t="n">
        <v>46200</v>
      </c>
      <c r="F272" s="15" t="n">
        <v>46199</v>
      </c>
      <c r="G272" s="1" t="s">
        <v>392</v>
      </c>
      <c r="H272" s="1" t="n">
        <v>1312835</v>
      </c>
      <c r="I272" s="1" t="n">
        <v>1</v>
      </c>
      <c r="J272" s="1" t="s">
        <v>1868</v>
      </c>
      <c r="K272" s="49" t="n">
        <v>796.74</v>
      </c>
      <c r="L272" s="1" t="s">
        <v>1869</v>
      </c>
    </row>
    <row r="273" customFormat="false" ht="15" hidden="false" customHeight="true" outlineLevel="0" collapsed="false">
      <c r="A273" s="1" t="n">
        <v>2</v>
      </c>
      <c r="B273" s="1" t="n">
        <v>77922</v>
      </c>
      <c r="C273" s="1" t="s">
        <v>36</v>
      </c>
      <c r="D273" s="1" t="s">
        <v>1974</v>
      </c>
      <c r="E273" s="15" t="n">
        <v>46200</v>
      </c>
      <c r="F273" s="15" t="n">
        <v>46197</v>
      </c>
      <c r="G273" s="1" t="s">
        <v>831</v>
      </c>
      <c r="H273" s="1" t="n">
        <v>1312612</v>
      </c>
      <c r="I273" s="1" t="n">
        <v>1</v>
      </c>
      <c r="J273" s="1" t="s">
        <v>1868</v>
      </c>
      <c r="K273" s="49" t="n">
        <v>155.16</v>
      </c>
      <c r="L273" s="1" t="s">
        <v>1869</v>
      </c>
    </row>
    <row r="274" customFormat="false" ht="15" hidden="false" customHeight="true" outlineLevel="0" collapsed="false">
      <c r="A274" s="1" t="n">
        <v>2</v>
      </c>
      <c r="B274" s="1" t="n">
        <v>564993</v>
      </c>
      <c r="C274" s="1" t="s">
        <v>1903</v>
      </c>
      <c r="D274" s="1" t="s">
        <v>1904</v>
      </c>
      <c r="E274" s="15" t="n">
        <v>46200</v>
      </c>
      <c r="F274" s="15" t="n">
        <v>46197</v>
      </c>
      <c r="G274" s="1" t="s">
        <v>229</v>
      </c>
      <c r="H274" s="1" t="n">
        <v>1312633</v>
      </c>
      <c r="I274" s="1" t="n">
        <v>11</v>
      </c>
      <c r="J274" s="1" t="s">
        <v>1868</v>
      </c>
      <c r="K274" s="49" t="n">
        <v>17128.52</v>
      </c>
      <c r="L274" s="1" t="s">
        <v>1869</v>
      </c>
    </row>
    <row r="275" customFormat="false" ht="15" hidden="false" customHeight="true" outlineLevel="0" collapsed="false">
      <c r="A275" s="1" t="n">
        <v>2</v>
      </c>
      <c r="B275" s="1" t="n">
        <v>316</v>
      </c>
      <c r="C275" s="1" t="s">
        <v>36</v>
      </c>
      <c r="D275" s="1" t="s">
        <v>1882</v>
      </c>
      <c r="E275" s="15" t="n">
        <v>46200</v>
      </c>
      <c r="F275" s="15" t="n">
        <v>46198</v>
      </c>
      <c r="G275" s="1" t="s">
        <v>243</v>
      </c>
      <c r="H275" s="1" t="n">
        <v>1312574</v>
      </c>
      <c r="I275" s="1" t="n">
        <v>1</v>
      </c>
      <c r="J275" s="1" t="s">
        <v>1868</v>
      </c>
      <c r="K275" s="49" t="n">
        <v>899.95</v>
      </c>
      <c r="L275" s="1" t="s">
        <v>1869</v>
      </c>
    </row>
    <row r="276" customFormat="false" ht="15" hidden="false" customHeight="true" outlineLevel="0" collapsed="false">
      <c r="A276" s="1" t="n">
        <v>2</v>
      </c>
      <c r="B276" s="1" t="n">
        <v>305</v>
      </c>
      <c r="C276" s="1" t="s">
        <v>36</v>
      </c>
      <c r="D276" s="1" t="s">
        <v>1907</v>
      </c>
      <c r="E276" s="15" t="n">
        <v>46200</v>
      </c>
      <c r="F276" s="15" t="n">
        <v>46185</v>
      </c>
      <c r="G276" s="1" t="s">
        <v>1908</v>
      </c>
      <c r="H276" s="1" t="n">
        <v>1312808</v>
      </c>
      <c r="I276" s="1" t="n">
        <v>1</v>
      </c>
      <c r="J276" s="1" t="s">
        <v>1868</v>
      </c>
      <c r="K276" s="49" t="n">
        <v>212</v>
      </c>
      <c r="L276" s="1" t="s">
        <v>1869</v>
      </c>
    </row>
    <row r="277" customFormat="false" ht="15" hidden="false" customHeight="true" outlineLevel="0" collapsed="false">
      <c r="A277" s="1" t="n">
        <v>2</v>
      </c>
      <c r="B277" s="1" t="n">
        <v>325</v>
      </c>
      <c r="C277" s="1" t="s">
        <v>36</v>
      </c>
      <c r="D277" s="1" t="s">
        <v>1907</v>
      </c>
      <c r="E277" s="15" t="n">
        <v>46200</v>
      </c>
      <c r="F277" s="15" t="n">
        <v>46199</v>
      </c>
      <c r="G277" s="1" t="s">
        <v>1908</v>
      </c>
      <c r="H277" s="1" t="n">
        <v>1312818</v>
      </c>
      <c r="I277" s="1" t="n">
        <v>1</v>
      </c>
      <c r="J277" s="1" t="s">
        <v>1868</v>
      </c>
      <c r="K277" s="49" t="n">
        <v>310</v>
      </c>
      <c r="L277" s="1" t="s">
        <v>1869</v>
      </c>
    </row>
    <row r="278" customFormat="false" ht="15" hidden="false" customHeight="true" outlineLevel="0" collapsed="false">
      <c r="A278" s="1" t="n">
        <v>2</v>
      </c>
      <c r="B278" s="1" t="n">
        <v>1638958</v>
      </c>
      <c r="C278" s="1" t="s">
        <v>1870</v>
      </c>
      <c r="D278" s="1" t="s">
        <v>1871</v>
      </c>
      <c r="E278" s="15" t="n">
        <v>46202</v>
      </c>
      <c r="F278" s="15" t="n">
        <v>46200</v>
      </c>
      <c r="G278" s="1" t="s">
        <v>416</v>
      </c>
      <c r="H278" s="1" t="n">
        <v>1321679</v>
      </c>
      <c r="I278" s="1" t="n">
        <v>1</v>
      </c>
      <c r="J278" s="1" t="s">
        <v>1868</v>
      </c>
      <c r="K278" s="49" t="n">
        <v>115.5</v>
      </c>
      <c r="L278" s="1" t="s">
        <v>1869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36</v>
      </c>
      <c r="D279" s="1" t="s">
        <v>1872</v>
      </c>
      <c r="E279" s="15" t="n">
        <v>46202</v>
      </c>
      <c r="F279" s="15" t="n">
        <v>46200</v>
      </c>
      <c r="G279" s="1" t="s">
        <v>272</v>
      </c>
      <c r="H279" s="1" t="n">
        <v>1322010</v>
      </c>
      <c r="I279" s="1" t="n">
        <v>1</v>
      </c>
      <c r="J279" s="1" t="s">
        <v>1868</v>
      </c>
      <c r="K279" s="49" t="n">
        <v>2606.5</v>
      </c>
      <c r="L279" s="1" t="s">
        <v>1869</v>
      </c>
    </row>
    <row r="280" customFormat="false" ht="15" hidden="false" customHeight="true" outlineLevel="0" collapsed="false">
      <c r="A280" s="1" t="n">
        <v>2</v>
      </c>
      <c r="B280" s="1" t="n">
        <v>389368</v>
      </c>
      <c r="C280" s="1" t="s">
        <v>36</v>
      </c>
      <c r="D280" s="1" t="s">
        <v>1894</v>
      </c>
      <c r="E280" s="15" t="n">
        <v>46202</v>
      </c>
      <c r="F280" s="15" t="n">
        <v>46198</v>
      </c>
      <c r="G280" s="1" t="s">
        <v>180</v>
      </c>
      <c r="H280" s="1" t="n">
        <v>1321921</v>
      </c>
      <c r="I280" s="1" t="n">
        <v>11</v>
      </c>
      <c r="J280" s="1" t="s">
        <v>1868</v>
      </c>
      <c r="K280" s="49" t="n">
        <v>743.76</v>
      </c>
      <c r="L280" s="1" t="s">
        <v>1869</v>
      </c>
    </row>
    <row r="281" customFormat="false" ht="15" hidden="false" customHeight="true" outlineLevel="0" collapsed="false">
      <c r="A281" s="1" t="n">
        <v>2</v>
      </c>
      <c r="B281" s="1" t="n">
        <v>29626</v>
      </c>
      <c r="C281" s="1" t="s">
        <v>36</v>
      </c>
      <c r="D281" s="1" t="s">
        <v>1880</v>
      </c>
      <c r="E281" s="15" t="n">
        <v>46202</v>
      </c>
      <c r="F281" s="15" t="n">
        <v>46202</v>
      </c>
      <c r="G281" s="1" t="s">
        <v>146</v>
      </c>
      <c r="H281" s="1" t="n">
        <v>1324904</v>
      </c>
      <c r="I281" s="1" t="n">
        <v>2</v>
      </c>
      <c r="J281" s="1" t="s">
        <v>1868</v>
      </c>
      <c r="K281" s="49" t="n">
        <v>210</v>
      </c>
      <c r="L281" s="1" t="s">
        <v>1869</v>
      </c>
    </row>
    <row r="282" customFormat="false" ht="15" hidden="false" customHeight="true" outlineLevel="0" collapsed="false">
      <c r="A282" s="1" t="n">
        <v>2</v>
      </c>
      <c r="B282" s="1" t="n">
        <v>2516</v>
      </c>
      <c r="C282" s="1" t="s">
        <v>36</v>
      </c>
      <c r="D282" s="1" t="s">
        <v>1880</v>
      </c>
      <c r="E282" s="15" t="n">
        <v>46202</v>
      </c>
      <c r="F282" s="15" t="n">
        <v>46202</v>
      </c>
      <c r="G282" s="1" t="s">
        <v>146</v>
      </c>
      <c r="H282" s="1" t="n">
        <v>1324941</v>
      </c>
      <c r="I282" s="1" t="n">
        <v>6</v>
      </c>
      <c r="J282" s="1" t="s">
        <v>1868</v>
      </c>
      <c r="K282" s="49" t="n">
        <v>210</v>
      </c>
      <c r="L282" s="1" t="s">
        <v>1869</v>
      </c>
    </row>
    <row r="283" customFormat="false" ht="15" hidden="false" customHeight="true" outlineLevel="0" collapsed="false">
      <c r="A283" s="1" t="n">
        <v>2</v>
      </c>
      <c r="B283" s="1" t="n">
        <v>1906109</v>
      </c>
      <c r="C283" s="1" t="s">
        <v>67</v>
      </c>
      <c r="D283" s="1" t="s">
        <v>1875</v>
      </c>
      <c r="E283" s="15" t="n">
        <v>46202</v>
      </c>
      <c r="F283" s="15" t="n">
        <v>46199</v>
      </c>
      <c r="G283" s="1" t="s">
        <v>131</v>
      </c>
      <c r="H283" s="1" t="n">
        <v>1322190</v>
      </c>
      <c r="I283" s="1" t="n">
        <v>1</v>
      </c>
      <c r="J283" s="1" t="s">
        <v>1868</v>
      </c>
      <c r="K283" s="49" t="n">
        <v>970.33</v>
      </c>
      <c r="L283" s="1" t="s">
        <v>1869</v>
      </c>
    </row>
    <row r="284" customFormat="false" ht="15" hidden="false" customHeight="true" outlineLevel="0" collapsed="false">
      <c r="A284" s="1" t="n">
        <v>2</v>
      </c>
      <c r="B284" s="1" t="n">
        <v>1906318</v>
      </c>
      <c r="C284" s="1" t="s">
        <v>67</v>
      </c>
      <c r="D284" s="1" t="s">
        <v>1875</v>
      </c>
      <c r="E284" s="15" t="n">
        <v>46202</v>
      </c>
      <c r="F284" s="15" t="n">
        <v>46199</v>
      </c>
      <c r="G284" s="1" t="s">
        <v>131</v>
      </c>
      <c r="H284" s="1" t="n">
        <v>1322180</v>
      </c>
      <c r="I284" s="1" t="n">
        <v>1</v>
      </c>
      <c r="J284" s="1" t="s">
        <v>1868</v>
      </c>
      <c r="K284" s="49" t="n">
        <v>156.29</v>
      </c>
      <c r="L284" s="1" t="s">
        <v>1869</v>
      </c>
    </row>
    <row r="285" customFormat="false" ht="15" hidden="false" customHeight="true" outlineLevel="0" collapsed="false">
      <c r="A285" s="1" t="n">
        <v>2</v>
      </c>
      <c r="B285" s="1" t="n">
        <v>1180339</v>
      </c>
      <c r="C285" s="1" t="s">
        <v>49</v>
      </c>
      <c r="D285" s="1" t="s">
        <v>1875</v>
      </c>
      <c r="E285" s="15" t="n">
        <v>46202</v>
      </c>
      <c r="F285" s="15" t="n">
        <v>46199</v>
      </c>
      <c r="G285" s="1" t="s">
        <v>131</v>
      </c>
      <c r="H285" s="1" t="n">
        <v>1322169</v>
      </c>
      <c r="I285" s="1" t="n">
        <v>1</v>
      </c>
      <c r="J285" s="1" t="s">
        <v>1868</v>
      </c>
      <c r="K285" s="49" t="n">
        <v>29.3</v>
      </c>
      <c r="L285" s="1" t="s">
        <v>1869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36</v>
      </c>
      <c r="D286" s="1" t="s">
        <v>1883</v>
      </c>
      <c r="E286" s="15" t="n">
        <v>46202</v>
      </c>
      <c r="F286" s="15" t="n">
        <v>46199</v>
      </c>
      <c r="G286" s="1" t="s">
        <v>144</v>
      </c>
      <c r="H286" s="1" t="n">
        <v>1321674</v>
      </c>
      <c r="I286" s="1" t="n">
        <v>1</v>
      </c>
      <c r="J286" s="1" t="s">
        <v>1868</v>
      </c>
      <c r="K286" s="49" t="n">
        <v>180</v>
      </c>
      <c r="L286" s="1" t="s">
        <v>1869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1932</v>
      </c>
      <c r="D287" s="1" t="s">
        <v>1933</v>
      </c>
      <c r="E287" s="15" t="n">
        <v>46202</v>
      </c>
      <c r="F287" s="15" t="n">
        <v>46198</v>
      </c>
      <c r="G287" s="1" t="s">
        <v>235</v>
      </c>
      <c r="H287" s="1" t="n">
        <v>1321849</v>
      </c>
      <c r="I287" s="1" t="n">
        <v>1</v>
      </c>
      <c r="J287" s="1" t="s">
        <v>1868</v>
      </c>
      <c r="K287" s="49" t="n">
        <v>2453.23</v>
      </c>
      <c r="L287" s="1" t="s">
        <v>1869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1870</v>
      </c>
      <c r="D288" s="1" t="s">
        <v>1871</v>
      </c>
      <c r="E288" s="15" t="n">
        <v>46203</v>
      </c>
      <c r="F288" s="15" t="n">
        <v>46202</v>
      </c>
      <c r="G288" s="1" t="s">
        <v>416</v>
      </c>
      <c r="H288" s="1" t="n">
        <v>1329534</v>
      </c>
      <c r="I288" s="1" t="n">
        <v>1</v>
      </c>
      <c r="J288" s="1" t="s">
        <v>1868</v>
      </c>
      <c r="K288" s="49" t="n">
        <v>130</v>
      </c>
      <c r="L288" s="1" t="s">
        <v>1869</v>
      </c>
    </row>
    <row r="289" customFormat="false" ht="15" hidden="false" customHeight="true" outlineLevel="0" collapsed="false">
      <c r="A289" s="1" t="n">
        <v>2</v>
      </c>
      <c r="B289" s="1" t="n">
        <v>30626</v>
      </c>
      <c r="C289" s="1" t="s">
        <v>36</v>
      </c>
      <c r="D289" s="1" t="s">
        <v>1880</v>
      </c>
      <c r="E289" s="15" t="n">
        <v>46203</v>
      </c>
      <c r="F289" s="15" t="n">
        <v>46203</v>
      </c>
      <c r="G289" s="1" t="s">
        <v>146</v>
      </c>
      <c r="H289" s="1" t="n">
        <v>1330472</v>
      </c>
      <c r="I289" s="1" t="n">
        <v>2</v>
      </c>
      <c r="J289" s="1" t="s">
        <v>1868</v>
      </c>
      <c r="K289" s="49" t="n">
        <v>1748.86</v>
      </c>
      <c r="L289" s="1" t="s">
        <v>1869</v>
      </c>
    </row>
    <row r="290" customFormat="false" ht="15" hidden="false" customHeight="true" outlineLevel="0" collapsed="false">
      <c r="A290" s="1" t="n">
        <v>2</v>
      </c>
      <c r="B290" s="1" t="n">
        <v>2517</v>
      </c>
      <c r="C290" s="1" t="s">
        <v>36</v>
      </c>
      <c r="D290" s="1" t="s">
        <v>1880</v>
      </c>
      <c r="E290" s="15" t="n">
        <v>46203</v>
      </c>
      <c r="F290" s="15" t="n">
        <v>46203</v>
      </c>
      <c r="G290" s="1" t="s">
        <v>146</v>
      </c>
      <c r="H290" s="1" t="n">
        <v>1330477</v>
      </c>
      <c r="I290" s="1" t="n">
        <v>6</v>
      </c>
      <c r="J290" s="1" t="s">
        <v>1868</v>
      </c>
      <c r="K290" s="49" t="n">
        <v>1748.86</v>
      </c>
      <c r="L290" s="1" t="s">
        <v>1869</v>
      </c>
    </row>
    <row r="291" customFormat="false" ht="15" hidden="false" customHeight="true" outlineLevel="0" collapsed="false">
      <c r="A291" s="1" t="n">
        <v>2</v>
      </c>
      <c r="B291" s="1" t="n">
        <v>515</v>
      </c>
      <c r="C291" s="1" t="s">
        <v>36</v>
      </c>
      <c r="D291" s="1" t="s">
        <v>1883</v>
      </c>
      <c r="E291" s="15" t="n">
        <v>46203</v>
      </c>
      <c r="F291" s="15" t="n">
        <v>46202</v>
      </c>
      <c r="G291" s="1" t="s">
        <v>144</v>
      </c>
      <c r="H291" s="1" t="n">
        <v>1330382</v>
      </c>
      <c r="I291" s="1" t="n">
        <v>1</v>
      </c>
      <c r="J291" s="1" t="s">
        <v>1868</v>
      </c>
      <c r="K291" s="49" t="n">
        <v>180</v>
      </c>
      <c r="L291" s="1" t="s">
        <v>1869</v>
      </c>
    </row>
    <row r="292" customFormat="false" ht="15" hidden="false" customHeight="true" outlineLevel="0" collapsed="false">
      <c r="A292" s="1" t="n">
        <v>2</v>
      </c>
      <c r="B292" s="1" t="n">
        <v>3453</v>
      </c>
      <c r="C292" s="1" t="s">
        <v>36</v>
      </c>
      <c r="D292" s="1" t="s">
        <v>1890</v>
      </c>
      <c r="E292" s="15" t="n">
        <v>46203</v>
      </c>
      <c r="F292" s="15" t="n">
        <v>46203</v>
      </c>
      <c r="G292" s="1" t="s">
        <v>187</v>
      </c>
      <c r="H292" s="1" t="n">
        <v>1330369</v>
      </c>
      <c r="I292" s="1" t="n">
        <v>1</v>
      </c>
      <c r="J292" s="1" t="s">
        <v>1868</v>
      </c>
      <c r="K292" s="49" t="n">
        <v>122</v>
      </c>
      <c r="L292" s="1" t="s">
        <v>1869</v>
      </c>
    </row>
    <row r="293" customFormat="false" ht="15" hidden="false" customHeight="true" outlineLevel="0" collapsed="false">
      <c r="A293" s="1" t="n">
        <v>2</v>
      </c>
      <c r="B293" s="1" t="n">
        <v>576435</v>
      </c>
      <c r="C293" s="1" t="s">
        <v>36</v>
      </c>
      <c r="D293" s="1" t="s">
        <v>1975</v>
      </c>
      <c r="E293" s="15" t="n">
        <v>46204</v>
      </c>
      <c r="F293" s="15" t="n">
        <v>46192</v>
      </c>
      <c r="G293" s="1" t="s">
        <v>101</v>
      </c>
      <c r="H293" s="1" t="n">
        <v>1335414</v>
      </c>
      <c r="I293" s="1" t="n">
        <v>1</v>
      </c>
      <c r="J293" s="1" t="s">
        <v>1868</v>
      </c>
      <c r="K293" s="49" t="n">
        <v>296</v>
      </c>
      <c r="L293" s="1" t="s">
        <v>1869</v>
      </c>
    </row>
    <row r="294" customFormat="false" ht="15" hidden="false" customHeight="true" outlineLevel="0" collapsed="false">
      <c r="A294" s="1" t="n">
        <v>2</v>
      </c>
      <c r="B294" s="1" t="n">
        <v>3507</v>
      </c>
      <c r="C294" s="1" t="s">
        <v>36</v>
      </c>
      <c r="D294" s="1" t="s">
        <v>1873</v>
      </c>
      <c r="E294" s="15" t="n">
        <v>46204</v>
      </c>
      <c r="F294" s="15" t="n">
        <v>46203</v>
      </c>
      <c r="G294" s="1" t="s">
        <v>205</v>
      </c>
      <c r="H294" s="1" t="n">
        <v>1333861</v>
      </c>
      <c r="I294" s="1" t="n">
        <v>1</v>
      </c>
      <c r="J294" s="1" t="s">
        <v>1868</v>
      </c>
      <c r="K294" s="49" t="n">
        <v>589.5</v>
      </c>
      <c r="L294" s="1" t="s">
        <v>1869</v>
      </c>
    </row>
    <row r="295" customFormat="false" ht="15" hidden="false" customHeight="true" outlineLevel="0" collapsed="false">
      <c r="A295" s="1" t="n">
        <v>2</v>
      </c>
      <c r="B295" s="1" t="n">
        <v>3933</v>
      </c>
      <c r="C295" s="1" t="s">
        <v>36</v>
      </c>
      <c r="D295" s="1" t="s">
        <v>1879</v>
      </c>
      <c r="E295" s="15" t="n">
        <v>46204</v>
      </c>
      <c r="F295" s="15" t="n">
        <v>46203</v>
      </c>
      <c r="G295" s="1" t="s">
        <v>105</v>
      </c>
      <c r="H295" s="1" t="n">
        <v>1335310</v>
      </c>
      <c r="I295" s="1" t="n">
        <v>1</v>
      </c>
      <c r="J295" s="1" t="s">
        <v>1868</v>
      </c>
      <c r="K295" s="49" t="n">
        <v>236.18</v>
      </c>
      <c r="L295" s="1" t="s">
        <v>1869</v>
      </c>
    </row>
    <row r="296" customFormat="false" ht="15" hidden="false" customHeight="true" outlineLevel="0" collapsed="false">
      <c r="A296" s="1" t="n">
        <v>2</v>
      </c>
      <c r="B296" s="1" t="n">
        <v>1726</v>
      </c>
      <c r="C296" s="1" t="s">
        <v>36</v>
      </c>
      <c r="D296" s="1" t="s">
        <v>1880</v>
      </c>
      <c r="E296" s="15" t="n">
        <v>46204</v>
      </c>
      <c r="F296" s="15" t="n">
        <v>46204</v>
      </c>
      <c r="G296" s="1" t="s">
        <v>146</v>
      </c>
      <c r="H296" s="1" t="n">
        <v>1334962</v>
      </c>
      <c r="I296" s="1" t="n">
        <v>2</v>
      </c>
      <c r="J296" s="1" t="s">
        <v>1868</v>
      </c>
      <c r="K296" s="49" t="n">
        <v>210</v>
      </c>
      <c r="L296" s="1" t="s">
        <v>1869</v>
      </c>
    </row>
    <row r="297" customFormat="false" ht="15" hidden="false" customHeight="true" outlineLevel="0" collapsed="false">
      <c r="A297" s="1" t="n">
        <v>2</v>
      </c>
      <c r="B297" s="1" t="n">
        <v>2520</v>
      </c>
      <c r="C297" s="1" t="s">
        <v>36</v>
      </c>
      <c r="D297" s="1" t="s">
        <v>1880</v>
      </c>
      <c r="E297" s="15" t="n">
        <v>46204</v>
      </c>
      <c r="F297" s="15" t="n">
        <v>46204</v>
      </c>
      <c r="G297" s="1" t="s">
        <v>146</v>
      </c>
      <c r="H297" s="1" t="n">
        <v>1334970</v>
      </c>
      <c r="I297" s="1" t="n">
        <v>6</v>
      </c>
      <c r="J297" s="1" t="s">
        <v>1868</v>
      </c>
      <c r="K297" s="49" t="n">
        <v>210</v>
      </c>
      <c r="L297" s="1" t="s">
        <v>1869</v>
      </c>
    </row>
    <row r="298" customFormat="false" ht="15" hidden="false" customHeight="true" outlineLevel="0" collapsed="false">
      <c r="A298" s="1" t="n">
        <v>2</v>
      </c>
      <c r="B298" s="1" t="n">
        <v>31492</v>
      </c>
      <c r="C298" s="1" t="s">
        <v>36</v>
      </c>
      <c r="D298" s="1" t="s">
        <v>1887</v>
      </c>
      <c r="E298" s="15" t="n">
        <v>46204</v>
      </c>
      <c r="F298" s="15" t="n">
        <v>46203</v>
      </c>
      <c r="G298" s="1" t="s">
        <v>142</v>
      </c>
      <c r="H298" s="1" t="n">
        <v>1334341</v>
      </c>
      <c r="I298" s="1" t="n">
        <v>1</v>
      </c>
      <c r="J298" s="1" t="s">
        <v>1868</v>
      </c>
      <c r="K298" s="49" t="n">
        <v>3140</v>
      </c>
      <c r="L298" s="1" t="s">
        <v>1869</v>
      </c>
    </row>
    <row r="299" customFormat="false" ht="15" hidden="false" customHeight="true" outlineLevel="0" collapsed="false">
      <c r="A299" s="1" t="n">
        <v>2</v>
      </c>
      <c r="B299" s="1" t="n">
        <v>690</v>
      </c>
      <c r="C299" s="1" t="s">
        <v>88</v>
      </c>
      <c r="D299" s="1" t="s">
        <v>1876</v>
      </c>
      <c r="E299" s="15" t="n">
        <v>46204</v>
      </c>
      <c r="F299" s="15" t="n">
        <v>46203</v>
      </c>
      <c r="G299" s="1" t="s">
        <v>211</v>
      </c>
      <c r="H299" s="1" t="n">
        <v>1333879</v>
      </c>
      <c r="I299" s="1" t="n">
        <v>1</v>
      </c>
      <c r="J299" s="1" t="s">
        <v>1868</v>
      </c>
      <c r="K299" s="49" t="n">
        <v>304.75</v>
      </c>
      <c r="L299" s="1" t="s">
        <v>1869</v>
      </c>
    </row>
    <row r="300" customFormat="false" ht="15" hidden="false" customHeight="true" outlineLevel="0" collapsed="false">
      <c r="A300" s="1" t="n">
        <v>2</v>
      </c>
      <c r="B300" s="1" t="n">
        <v>1777487</v>
      </c>
      <c r="C300" s="1" t="s">
        <v>1930</v>
      </c>
      <c r="D300" s="1" t="s">
        <v>1931</v>
      </c>
      <c r="E300" s="15" t="n">
        <v>46204</v>
      </c>
      <c r="F300" s="15" t="n">
        <v>46203</v>
      </c>
      <c r="G300" s="1" t="s">
        <v>172</v>
      </c>
      <c r="H300" s="1" t="n">
        <v>1333898</v>
      </c>
      <c r="I300" s="1" t="n">
        <v>1</v>
      </c>
      <c r="J300" s="1" t="s">
        <v>1868</v>
      </c>
      <c r="K300" s="49" t="n">
        <v>1626.33</v>
      </c>
      <c r="L300" s="1" t="s">
        <v>1869</v>
      </c>
    </row>
    <row r="301" customFormat="false" ht="15" hidden="false" customHeight="true" outlineLevel="0" collapsed="false">
      <c r="A301" s="1" t="n">
        <v>2</v>
      </c>
      <c r="B301" s="1" t="n">
        <v>254582</v>
      </c>
      <c r="C301" s="1" t="s">
        <v>36</v>
      </c>
      <c r="D301" s="1" t="s">
        <v>1910</v>
      </c>
      <c r="E301" s="15" t="n">
        <v>46205</v>
      </c>
      <c r="F301" s="15" t="n">
        <v>46204</v>
      </c>
      <c r="G301" s="1" t="s">
        <v>553</v>
      </c>
      <c r="H301" s="1" t="n">
        <v>1339667</v>
      </c>
      <c r="I301" s="1" t="n">
        <v>1</v>
      </c>
      <c r="J301" s="1" t="s">
        <v>1868</v>
      </c>
      <c r="K301" s="49" t="n">
        <v>868.37</v>
      </c>
      <c r="L301" s="1" t="s">
        <v>1869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1870</v>
      </c>
      <c r="D302" s="1" t="s">
        <v>1871</v>
      </c>
      <c r="E302" s="15" t="n">
        <v>46205</v>
      </c>
      <c r="F302" s="15" t="n">
        <v>46204</v>
      </c>
      <c r="G302" s="1" t="s">
        <v>416</v>
      </c>
      <c r="H302" s="1" t="n">
        <v>1338988</v>
      </c>
      <c r="I302" s="1" t="n">
        <v>1</v>
      </c>
      <c r="J302" s="1" t="s">
        <v>1868</v>
      </c>
      <c r="K302" s="49" t="n">
        <v>123</v>
      </c>
      <c r="L302" s="1" t="s">
        <v>1869</v>
      </c>
    </row>
    <row r="303" customFormat="false" ht="15" hidden="false" customHeight="true" outlineLevel="0" collapsed="false">
      <c r="A303" s="1" t="n">
        <v>2</v>
      </c>
      <c r="B303" s="1" t="n">
        <v>196323</v>
      </c>
      <c r="C303" s="1" t="s">
        <v>36</v>
      </c>
      <c r="D303" s="1" t="s">
        <v>1888</v>
      </c>
      <c r="E303" s="15" t="n">
        <v>46205</v>
      </c>
      <c r="F303" s="15" t="n">
        <v>46205</v>
      </c>
      <c r="G303" s="1" t="s">
        <v>196</v>
      </c>
      <c r="H303" s="1" t="n">
        <v>1339497</v>
      </c>
      <c r="I303" s="1" t="n">
        <v>1</v>
      </c>
      <c r="J303" s="1" t="s">
        <v>1868</v>
      </c>
      <c r="K303" s="49" t="n">
        <v>652.4</v>
      </c>
      <c r="L303" s="1" t="s">
        <v>1869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36</v>
      </c>
      <c r="D304" s="1" t="s">
        <v>1894</v>
      </c>
      <c r="E304" s="15" t="n">
        <v>46205</v>
      </c>
      <c r="F304" s="15" t="n">
        <v>46204</v>
      </c>
      <c r="G304" s="1" t="s">
        <v>180</v>
      </c>
      <c r="H304" s="1" t="n">
        <v>1339618</v>
      </c>
      <c r="I304" s="1" t="n">
        <v>1</v>
      </c>
      <c r="J304" s="1" t="s">
        <v>1868</v>
      </c>
      <c r="K304" s="49" t="n">
        <v>6016.34</v>
      </c>
      <c r="L304" s="1" t="s">
        <v>1869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36</v>
      </c>
      <c r="D305" s="1" t="s">
        <v>1976</v>
      </c>
      <c r="E305" s="15" t="n">
        <v>46205</v>
      </c>
      <c r="F305" s="15" t="n">
        <v>46199</v>
      </c>
      <c r="G305" s="1" t="s">
        <v>781</v>
      </c>
      <c r="H305" s="1" t="n">
        <v>1339965</v>
      </c>
      <c r="I305" s="1" t="n">
        <v>1</v>
      </c>
      <c r="J305" s="1" t="s">
        <v>1868</v>
      </c>
      <c r="K305" s="49" t="n">
        <v>4916.19</v>
      </c>
      <c r="L305" s="1" t="s">
        <v>1869</v>
      </c>
    </row>
    <row r="306" customFormat="false" ht="15" hidden="false" customHeight="true" outlineLevel="0" collapsed="false">
      <c r="A306" s="1" t="n">
        <v>2</v>
      </c>
      <c r="B306" s="1" t="n">
        <v>1642191</v>
      </c>
      <c r="C306" s="1" t="s">
        <v>1870</v>
      </c>
      <c r="D306" s="1" t="s">
        <v>1871</v>
      </c>
      <c r="E306" s="15" t="n">
        <v>46206</v>
      </c>
      <c r="F306" s="15" t="n">
        <v>46206</v>
      </c>
      <c r="G306" s="1" t="s">
        <v>416</v>
      </c>
      <c r="H306" s="1" t="n">
        <v>1345413</v>
      </c>
      <c r="I306" s="1" t="n">
        <v>1</v>
      </c>
      <c r="J306" s="1" t="s">
        <v>1868</v>
      </c>
      <c r="K306" s="49" t="n">
        <v>89.5</v>
      </c>
      <c r="L306" s="1" t="s">
        <v>1869</v>
      </c>
    </row>
    <row r="307" customFormat="false" ht="15" hidden="false" customHeight="true" outlineLevel="0" collapsed="false">
      <c r="A307" s="1" t="n">
        <v>2</v>
      </c>
      <c r="B307" s="1" t="n">
        <v>1686081</v>
      </c>
      <c r="C307" s="1" t="s">
        <v>36</v>
      </c>
      <c r="D307" s="1" t="s">
        <v>1877</v>
      </c>
      <c r="E307" s="15" t="n">
        <v>46206</v>
      </c>
      <c r="F307" s="15" t="n">
        <v>46206</v>
      </c>
      <c r="G307" s="1" t="s">
        <v>224</v>
      </c>
      <c r="H307" s="1" t="n">
        <v>1343779</v>
      </c>
      <c r="I307" s="1" t="n">
        <v>1</v>
      </c>
      <c r="J307" s="1" t="s">
        <v>1868</v>
      </c>
      <c r="K307" s="49" t="n">
        <v>832.51</v>
      </c>
      <c r="L307" s="1" t="s">
        <v>1869</v>
      </c>
    </row>
    <row r="308" customFormat="false" ht="15" hidden="false" customHeight="true" outlineLevel="0" collapsed="false">
      <c r="A308" s="1" t="n">
        <v>2</v>
      </c>
      <c r="B308" s="1" t="n">
        <v>1385251</v>
      </c>
      <c r="C308" s="1" t="s">
        <v>36</v>
      </c>
      <c r="D308" s="1" t="s">
        <v>1899</v>
      </c>
      <c r="E308" s="15" t="n">
        <v>46206</v>
      </c>
      <c r="F308" s="15" t="n">
        <v>46205</v>
      </c>
      <c r="G308" s="1" t="s">
        <v>1900</v>
      </c>
      <c r="H308" s="1" t="n">
        <v>1344368</v>
      </c>
      <c r="I308" s="1" t="n">
        <v>1</v>
      </c>
      <c r="J308" s="1" t="s">
        <v>1868</v>
      </c>
      <c r="K308" s="49" t="n">
        <v>1209.4</v>
      </c>
      <c r="L308" s="1" t="s">
        <v>1869</v>
      </c>
    </row>
    <row r="309" customFormat="false" ht="15" hidden="false" customHeight="true" outlineLevel="0" collapsed="false">
      <c r="A309" s="1" t="n">
        <v>2</v>
      </c>
      <c r="B309" s="1" t="n">
        <v>225160</v>
      </c>
      <c r="C309" s="1" t="s">
        <v>88</v>
      </c>
      <c r="D309" s="1" t="s">
        <v>1895</v>
      </c>
      <c r="E309" s="15" t="n">
        <v>46206</v>
      </c>
      <c r="F309" s="15" t="n">
        <v>46206</v>
      </c>
      <c r="G309" s="1" t="s">
        <v>439</v>
      </c>
      <c r="H309" s="1" t="n">
        <v>1345530</v>
      </c>
      <c r="I309" s="1" t="n">
        <v>1</v>
      </c>
      <c r="J309" s="1" t="s">
        <v>1868</v>
      </c>
      <c r="K309" s="49" t="n">
        <v>393.86</v>
      </c>
      <c r="L309" s="1" t="s">
        <v>1869</v>
      </c>
    </row>
    <row r="310" customFormat="false" ht="15" hidden="false" customHeight="true" outlineLevel="0" collapsed="false">
      <c r="A310" s="1" t="n">
        <v>2</v>
      </c>
      <c r="B310" s="1" t="n">
        <v>890</v>
      </c>
      <c r="C310" s="1" t="s">
        <v>88</v>
      </c>
      <c r="D310" s="1" t="s">
        <v>1977</v>
      </c>
      <c r="E310" s="15" t="n">
        <v>46206</v>
      </c>
      <c r="F310" s="15" t="n">
        <v>46205</v>
      </c>
      <c r="G310" s="1" t="s">
        <v>851</v>
      </c>
      <c r="H310" s="1" t="n">
        <v>1345178</v>
      </c>
      <c r="I310" s="1" t="n">
        <v>1</v>
      </c>
      <c r="J310" s="1" t="s">
        <v>1868</v>
      </c>
      <c r="K310" s="49" t="n">
        <v>736.8</v>
      </c>
      <c r="L310" s="1" t="s">
        <v>1869</v>
      </c>
    </row>
    <row r="311" customFormat="false" ht="15" hidden="false" customHeight="true" outlineLevel="0" collapsed="false">
      <c r="A311" s="1" t="n">
        <v>2</v>
      </c>
      <c r="B311" s="1" t="n">
        <v>5765</v>
      </c>
      <c r="C311" s="1" t="s">
        <v>36</v>
      </c>
      <c r="D311" s="1" t="s">
        <v>1892</v>
      </c>
      <c r="E311" s="15" t="n">
        <v>46206</v>
      </c>
      <c r="F311" s="15" t="n">
        <v>46206</v>
      </c>
      <c r="G311" s="1" t="s">
        <v>1893</v>
      </c>
      <c r="H311" s="1" t="n">
        <v>1344581</v>
      </c>
      <c r="I311" s="1" t="n">
        <v>1</v>
      </c>
      <c r="J311" s="1" t="s">
        <v>1868</v>
      </c>
      <c r="K311" s="49" t="n">
        <v>430.3</v>
      </c>
      <c r="L311" s="1" t="s">
        <v>1869</v>
      </c>
    </row>
    <row r="312" customFormat="false" ht="15" hidden="false" customHeight="true" outlineLevel="0" collapsed="false">
      <c r="A312" s="1" t="n">
        <v>2</v>
      </c>
      <c r="B312" s="1" t="n">
        <v>18998</v>
      </c>
      <c r="C312" s="1" t="s">
        <v>85</v>
      </c>
      <c r="D312" s="1" t="s">
        <v>1916</v>
      </c>
      <c r="E312" s="15" t="n">
        <v>46206</v>
      </c>
      <c r="F312" s="15" t="n">
        <v>46205</v>
      </c>
      <c r="G312" s="1" t="s">
        <v>392</v>
      </c>
      <c r="H312" s="1" t="n">
        <v>1345083</v>
      </c>
      <c r="I312" s="1" t="n">
        <v>1</v>
      </c>
      <c r="J312" s="1" t="s">
        <v>1868</v>
      </c>
      <c r="K312" s="49" t="n">
        <v>2146.4</v>
      </c>
      <c r="L312" s="1" t="s">
        <v>1869</v>
      </c>
    </row>
    <row r="313" customFormat="false" ht="15" hidden="false" customHeight="true" outlineLevel="0" collapsed="false">
      <c r="A313" s="1" t="n">
        <v>2</v>
      </c>
      <c r="B313" s="1" t="n">
        <v>372026</v>
      </c>
      <c r="C313" s="1" t="s">
        <v>36</v>
      </c>
      <c r="D313" s="1" t="s">
        <v>1880</v>
      </c>
      <c r="E313" s="15" t="n">
        <v>46206</v>
      </c>
      <c r="F313" s="15" t="n">
        <v>46206</v>
      </c>
      <c r="G313" s="1" t="s">
        <v>146</v>
      </c>
      <c r="H313" s="1" t="n">
        <v>1345364</v>
      </c>
      <c r="I313" s="1" t="n">
        <v>2</v>
      </c>
      <c r="J313" s="1" t="s">
        <v>1868</v>
      </c>
      <c r="K313" s="49" t="n">
        <v>1082.6</v>
      </c>
      <c r="L313" s="1" t="s">
        <v>1869</v>
      </c>
    </row>
    <row r="314" customFormat="false" ht="15" hidden="false" customHeight="true" outlineLevel="0" collapsed="false">
      <c r="A314" s="1" t="n">
        <v>2</v>
      </c>
      <c r="B314" s="1" t="n">
        <v>3726</v>
      </c>
      <c r="C314" s="1" t="s">
        <v>36</v>
      </c>
      <c r="D314" s="1" t="s">
        <v>1880</v>
      </c>
      <c r="E314" s="15" t="n">
        <v>46206</v>
      </c>
      <c r="F314" s="15" t="n">
        <v>46206</v>
      </c>
      <c r="G314" s="1" t="s">
        <v>146</v>
      </c>
      <c r="H314" s="1" t="n">
        <v>1344619</v>
      </c>
      <c r="I314" s="1" t="n">
        <v>2</v>
      </c>
      <c r="J314" s="1" t="s">
        <v>1868</v>
      </c>
      <c r="K314" s="49" t="n">
        <v>280</v>
      </c>
      <c r="L314" s="1" t="s">
        <v>1869</v>
      </c>
    </row>
    <row r="315" customFormat="false" ht="15" hidden="false" customHeight="true" outlineLevel="0" collapsed="false">
      <c r="A315" s="1" t="n">
        <v>2</v>
      </c>
      <c r="B315" s="1" t="n">
        <v>2522</v>
      </c>
      <c r="C315" s="1" t="s">
        <v>36</v>
      </c>
      <c r="D315" s="1" t="s">
        <v>1880</v>
      </c>
      <c r="E315" s="15" t="n">
        <v>46206</v>
      </c>
      <c r="F315" s="15" t="n">
        <v>46206</v>
      </c>
      <c r="G315" s="1" t="s">
        <v>146</v>
      </c>
      <c r="H315" s="1" t="n">
        <v>1345376</v>
      </c>
      <c r="I315" s="1" t="n">
        <v>6</v>
      </c>
      <c r="J315" s="1" t="s">
        <v>1868</v>
      </c>
      <c r="K315" s="49" t="n">
        <v>1082.6</v>
      </c>
      <c r="L315" s="1" t="s">
        <v>1869</v>
      </c>
    </row>
    <row r="316" customFormat="false" ht="15" hidden="false" customHeight="true" outlineLevel="0" collapsed="false">
      <c r="A316" s="1" t="n">
        <v>2</v>
      </c>
      <c r="B316" s="1" t="n">
        <v>2521</v>
      </c>
      <c r="C316" s="1" t="s">
        <v>36</v>
      </c>
      <c r="D316" s="1" t="s">
        <v>1880</v>
      </c>
      <c r="E316" s="15" t="n">
        <v>46206</v>
      </c>
      <c r="F316" s="15" t="n">
        <v>46206</v>
      </c>
      <c r="G316" s="1" t="s">
        <v>146</v>
      </c>
      <c r="H316" s="1" t="n">
        <v>1344644</v>
      </c>
      <c r="I316" s="1" t="n">
        <v>6</v>
      </c>
      <c r="J316" s="1" t="s">
        <v>1868</v>
      </c>
      <c r="K316" s="49" t="n">
        <v>280</v>
      </c>
      <c r="L316" s="1" t="s">
        <v>1869</v>
      </c>
    </row>
    <row r="317" customFormat="false" ht="15" hidden="false" customHeight="true" outlineLevel="0" collapsed="false">
      <c r="A317" s="1" t="n">
        <v>2</v>
      </c>
      <c r="B317" s="1" t="n">
        <v>1030058</v>
      </c>
      <c r="C317" s="1" t="s">
        <v>36</v>
      </c>
      <c r="D317" s="1" t="s">
        <v>1881</v>
      </c>
      <c r="E317" s="15" t="n">
        <v>46206</v>
      </c>
      <c r="F317" s="15" t="n">
        <v>46205</v>
      </c>
      <c r="G317" s="1" t="s">
        <v>233</v>
      </c>
      <c r="H317" s="1" t="n">
        <v>1343794</v>
      </c>
      <c r="I317" s="1" t="n">
        <v>1</v>
      </c>
      <c r="J317" s="1" t="s">
        <v>1868</v>
      </c>
      <c r="K317" s="49" t="n">
        <v>279.82</v>
      </c>
      <c r="L317" s="1" t="s">
        <v>1869</v>
      </c>
    </row>
    <row r="318" customFormat="false" ht="15" hidden="false" customHeight="true" outlineLevel="0" collapsed="false">
      <c r="A318" s="1" t="n">
        <v>2</v>
      </c>
      <c r="B318" s="1" t="n">
        <v>322</v>
      </c>
      <c r="C318" s="1" t="s">
        <v>36</v>
      </c>
      <c r="D318" s="1" t="s">
        <v>1882</v>
      </c>
      <c r="E318" s="15" t="n">
        <v>46206</v>
      </c>
      <c r="F318" s="15" t="n">
        <v>46206</v>
      </c>
      <c r="G318" s="1" t="s">
        <v>243</v>
      </c>
      <c r="H318" s="1" t="n">
        <v>1345271</v>
      </c>
      <c r="I318" s="1" t="n">
        <v>1</v>
      </c>
      <c r="J318" s="1" t="s">
        <v>1868</v>
      </c>
      <c r="K318" s="49" t="n">
        <v>2388.97</v>
      </c>
      <c r="L318" s="1" t="s">
        <v>1869</v>
      </c>
    </row>
    <row r="319" customFormat="false" ht="15" hidden="false" customHeight="true" outlineLevel="0" collapsed="false">
      <c r="A319" s="1" t="n">
        <v>2</v>
      </c>
      <c r="B319" s="1" t="n">
        <v>42910</v>
      </c>
      <c r="C319" s="1" t="s">
        <v>36</v>
      </c>
      <c r="D319" s="1" t="s">
        <v>1898</v>
      </c>
      <c r="E319" s="15" t="n">
        <v>46206</v>
      </c>
      <c r="F319" s="15" t="n">
        <v>46206</v>
      </c>
      <c r="G319" s="1" t="s">
        <v>437</v>
      </c>
      <c r="H319" s="1" t="n">
        <v>1345621</v>
      </c>
      <c r="I319" s="1" t="n">
        <v>1</v>
      </c>
      <c r="J319" s="1" t="s">
        <v>1868</v>
      </c>
      <c r="K319" s="49" t="n">
        <v>460</v>
      </c>
      <c r="L319" s="1" t="s">
        <v>1869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1932</v>
      </c>
      <c r="D320" s="1" t="s">
        <v>1933</v>
      </c>
      <c r="E320" s="15" t="n">
        <v>46206</v>
      </c>
      <c r="F320" s="15" t="n">
        <v>46205</v>
      </c>
      <c r="G320" s="1" t="s">
        <v>235</v>
      </c>
      <c r="H320" s="1" t="n">
        <v>1345469</v>
      </c>
      <c r="I320" s="1" t="n">
        <v>1</v>
      </c>
      <c r="J320" s="1" t="s">
        <v>1868</v>
      </c>
      <c r="K320" s="49" t="n">
        <v>2844.47</v>
      </c>
      <c r="L320" s="1" t="s">
        <v>1869</v>
      </c>
    </row>
    <row r="321" customFormat="false" ht="15" hidden="false" customHeight="true" outlineLevel="0" collapsed="false">
      <c r="A321" s="1" t="n">
        <v>2</v>
      </c>
      <c r="B321" s="1" t="n">
        <v>337</v>
      </c>
      <c r="C321" s="1" t="s">
        <v>36</v>
      </c>
      <c r="D321" s="1" t="s">
        <v>1907</v>
      </c>
      <c r="E321" s="15" t="n">
        <v>46206</v>
      </c>
      <c r="F321" s="15" t="n">
        <v>46206</v>
      </c>
      <c r="G321" s="1" t="s">
        <v>1908</v>
      </c>
      <c r="H321" s="1" t="n">
        <v>1344684</v>
      </c>
      <c r="I321" s="1" t="n">
        <v>1</v>
      </c>
      <c r="J321" s="1" t="s">
        <v>1868</v>
      </c>
      <c r="K321" s="49" t="n">
        <v>398</v>
      </c>
      <c r="L321" s="1" t="s">
        <v>1869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36</v>
      </c>
      <c r="D322" s="1" t="s">
        <v>1872</v>
      </c>
      <c r="E322" s="15" t="n">
        <v>46207</v>
      </c>
      <c r="F322" s="15" t="n">
        <v>46206</v>
      </c>
      <c r="G322" s="1" t="s">
        <v>272</v>
      </c>
      <c r="H322" s="1" t="n">
        <v>1348589</v>
      </c>
      <c r="I322" s="1" t="n">
        <v>1</v>
      </c>
      <c r="J322" s="1" t="s">
        <v>1868</v>
      </c>
      <c r="K322" s="49" t="n">
        <v>5738.21</v>
      </c>
      <c r="L322" s="1" t="s">
        <v>1869</v>
      </c>
    </row>
    <row r="323" customFormat="false" ht="15" hidden="false" customHeight="true" outlineLevel="0" collapsed="false">
      <c r="A323" s="1" t="n">
        <v>2</v>
      </c>
      <c r="B323" s="1" t="n">
        <v>698</v>
      </c>
      <c r="C323" s="1" t="s">
        <v>88</v>
      </c>
      <c r="D323" s="1" t="s">
        <v>1876</v>
      </c>
      <c r="E323" s="15" t="n">
        <v>46207</v>
      </c>
      <c r="F323" s="15" t="n">
        <v>46206</v>
      </c>
      <c r="G323" s="1" t="s">
        <v>211</v>
      </c>
      <c r="H323" s="1" t="n">
        <v>1348260</v>
      </c>
      <c r="I323" s="1" t="n">
        <v>1</v>
      </c>
      <c r="J323" s="1" t="s">
        <v>1868</v>
      </c>
      <c r="K323" s="49" t="n">
        <v>379.6</v>
      </c>
      <c r="L323" s="1" t="s">
        <v>1869</v>
      </c>
    </row>
    <row r="324" customFormat="false" ht="15" hidden="false" customHeight="true" outlineLevel="0" collapsed="false">
      <c r="A324" s="1" t="n">
        <v>2</v>
      </c>
      <c r="B324" s="1" t="n">
        <v>520</v>
      </c>
      <c r="C324" s="1" t="s">
        <v>36</v>
      </c>
      <c r="D324" s="1" t="s">
        <v>1883</v>
      </c>
      <c r="E324" s="15" t="n">
        <v>46207</v>
      </c>
      <c r="F324" s="15" t="n">
        <v>46206</v>
      </c>
      <c r="G324" s="1" t="s">
        <v>144</v>
      </c>
      <c r="H324" s="1" t="n">
        <v>1348633</v>
      </c>
      <c r="I324" s="1" t="n">
        <v>1</v>
      </c>
      <c r="J324" s="1" t="s">
        <v>1868</v>
      </c>
      <c r="K324" s="49" t="n">
        <v>240</v>
      </c>
      <c r="L324" s="1" t="s">
        <v>1869</v>
      </c>
    </row>
    <row r="325" customFormat="false" ht="15" hidden="false" customHeight="true" outlineLevel="0" collapsed="false">
      <c r="A325" s="1" t="n">
        <v>2</v>
      </c>
      <c r="B325" s="1" t="n">
        <v>1642710</v>
      </c>
      <c r="C325" s="1" t="s">
        <v>1870</v>
      </c>
      <c r="D325" s="1" t="s">
        <v>1871</v>
      </c>
      <c r="E325" s="15" t="n">
        <v>46209</v>
      </c>
      <c r="F325" s="15" t="n">
        <v>46207</v>
      </c>
      <c r="G325" s="1" t="s">
        <v>416</v>
      </c>
      <c r="H325" s="1" t="n">
        <v>1359513</v>
      </c>
      <c r="I325" s="1" t="n">
        <v>1</v>
      </c>
      <c r="J325" s="1" t="s">
        <v>1868</v>
      </c>
      <c r="K325" s="49" t="n">
        <v>140</v>
      </c>
      <c r="L325" s="1" t="s">
        <v>1869</v>
      </c>
    </row>
    <row r="326" customFormat="false" ht="15" hidden="false" customHeight="true" outlineLevel="0" collapsed="false">
      <c r="A326" s="1" t="n">
        <v>2</v>
      </c>
      <c r="B326" s="1" t="n">
        <v>172659</v>
      </c>
      <c r="C326" s="1" t="s">
        <v>36</v>
      </c>
      <c r="D326" s="1" t="s">
        <v>1884</v>
      </c>
      <c r="E326" s="15" t="n">
        <v>46209</v>
      </c>
      <c r="F326" s="15" t="n">
        <v>46207</v>
      </c>
      <c r="G326" s="1" t="s">
        <v>373</v>
      </c>
      <c r="H326" s="1" t="n">
        <v>1359593</v>
      </c>
      <c r="I326" s="1" t="n">
        <v>1</v>
      </c>
      <c r="J326" s="1" t="s">
        <v>1868</v>
      </c>
      <c r="K326" s="49" t="n">
        <v>2243.2</v>
      </c>
      <c r="L326" s="1" t="s">
        <v>1869</v>
      </c>
    </row>
    <row r="327" customFormat="false" ht="15" hidden="false" customHeight="true" outlineLevel="0" collapsed="false">
      <c r="A327" s="1" t="n">
        <v>2</v>
      </c>
      <c r="B327" s="1" t="n">
        <v>6726</v>
      </c>
      <c r="C327" s="1" t="s">
        <v>36</v>
      </c>
      <c r="D327" s="1" t="s">
        <v>1880</v>
      </c>
      <c r="E327" s="15" t="n">
        <v>46209</v>
      </c>
      <c r="F327" s="15" t="n">
        <v>46209</v>
      </c>
      <c r="G327" s="1" t="s">
        <v>146</v>
      </c>
      <c r="H327" s="1" t="n">
        <v>1361270</v>
      </c>
      <c r="I327" s="1" t="n">
        <v>2</v>
      </c>
      <c r="J327" s="1" t="s">
        <v>1868</v>
      </c>
      <c r="K327" s="49" t="n">
        <v>210</v>
      </c>
      <c r="L327" s="1" t="s">
        <v>1869</v>
      </c>
    </row>
    <row r="328" customFormat="false" ht="15" hidden="false" customHeight="true" outlineLevel="0" collapsed="false">
      <c r="A328" s="1" t="n">
        <v>2</v>
      </c>
      <c r="B328" s="1" t="n">
        <v>2527</v>
      </c>
      <c r="C328" s="1" t="s">
        <v>36</v>
      </c>
      <c r="D328" s="1" t="s">
        <v>1880</v>
      </c>
      <c r="E328" s="15" t="n">
        <v>46209</v>
      </c>
      <c r="F328" s="15" t="n">
        <v>46209</v>
      </c>
      <c r="G328" s="1" t="s">
        <v>146</v>
      </c>
      <c r="H328" s="1" t="n">
        <v>1361277</v>
      </c>
      <c r="I328" s="1" t="n">
        <v>6</v>
      </c>
      <c r="J328" s="1" t="s">
        <v>1868</v>
      </c>
      <c r="K328" s="49" t="n">
        <v>210</v>
      </c>
      <c r="L328" s="1" t="s">
        <v>1869</v>
      </c>
    </row>
    <row r="329" customFormat="false" ht="15" hidden="false" customHeight="true" outlineLevel="0" collapsed="false">
      <c r="A329" s="1" t="n">
        <v>2</v>
      </c>
      <c r="B329" s="1" t="n">
        <v>1187910</v>
      </c>
      <c r="C329" s="1" t="s">
        <v>49</v>
      </c>
      <c r="D329" s="1" t="s">
        <v>1875</v>
      </c>
      <c r="E329" s="15" t="n">
        <v>46209</v>
      </c>
      <c r="F329" s="15" t="n">
        <v>46206</v>
      </c>
      <c r="G329" s="1" t="s">
        <v>131</v>
      </c>
      <c r="H329" s="1" t="n">
        <v>1360305</v>
      </c>
      <c r="I329" s="1" t="n">
        <v>1</v>
      </c>
      <c r="J329" s="1" t="s">
        <v>1868</v>
      </c>
      <c r="K329" s="49" t="n">
        <v>762.82</v>
      </c>
      <c r="L329" s="1" t="s">
        <v>1869</v>
      </c>
    </row>
    <row r="330" customFormat="false" ht="15" hidden="false" customHeight="true" outlineLevel="0" collapsed="false">
      <c r="A330" s="1" t="n">
        <v>2</v>
      </c>
      <c r="B330" s="1" t="n">
        <v>1187912</v>
      </c>
      <c r="C330" s="1" t="s">
        <v>49</v>
      </c>
      <c r="D330" s="1" t="s">
        <v>1875</v>
      </c>
      <c r="E330" s="15" t="n">
        <v>46209</v>
      </c>
      <c r="F330" s="15" t="n">
        <v>46206</v>
      </c>
      <c r="G330" s="1" t="s">
        <v>131</v>
      </c>
      <c r="H330" s="1" t="n">
        <v>1360170</v>
      </c>
      <c r="I330" s="1" t="n">
        <v>1</v>
      </c>
      <c r="J330" s="1" t="s">
        <v>1868</v>
      </c>
      <c r="K330" s="49" t="n">
        <v>63.37</v>
      </c>
      <c r="L330" s="1" t="s">
        <v>1869</v>
      </c>
    </row>
    <row r="331" customFormat="false" ht="15" hidden="false" customHeight="true" outlineLevel="0" collapsed="false">
      <c r="A331" s="1" t="n">
        <v>2</v>
      </c>
      <c r="B331" s="1" t="n">
        <v>1917880</v>
      </c>
      <c r="C331" s="1" t="s">
        <v>67</v>
      </c>
      <c r="D331" s="1" t="s">
        <v>1875</v>
      </c>
      <c r="E331" s="15" t="n">
        <v>46209</v>
      </c>
      <c r="F331" s="15" t="n">
        <v>46206</v>
      </c>
      <c r="G331" s="1" t="s">
        <v>131</v>
      </c>
      <c r="H331" s="1" t="n">
        <v>1360155</v>
      </c>
      <c r="I331" s="1" t="n">
        <v>1</v>
      </c>
      <c r="J331" s="1" t="s">
        <v>1868</v>
      </c>
      <c r="K331" s="49" t="n">
        <v>205.13</v>
      </c>
      <c r="L331" s="1" t="s">
        <v>1869</v>
      </c>
    </row>
    <row r="332" customFormat="false" ht="15" hidden="false" customHeight="true" outlineLevel="0" collapsed="false">
      <c r="A332" s="1" t="n">
        <v>2</v>
      </c>
      <c r="B332" s="1" t="n">
        <v>1917854</v>
      </c>
      <c r="C332" s="1" t="s">
        <v>67</v>
      </c>
      <c r="D332" s="1" t="s">
        <v>1875</v>
      </c>
      <c r="E332" s="15" t="n">
        <v>46209</v>
      </c>
      <c r="F332" s="15" t="n">
        <v>46206</v>
      </c>
      <c r="G332" s="1" t="s">
        <v>131</v>
      </c>
      <c r="H332" s="1" t="n">
        <v>1360326</v>
      </c>
      <c r="I332" s="1" t="n">
        <v>11</v>
      </c>
      <c r="J332" s="1" t="s">
        <v>1868</v>
      </c>
      <c r="K332" s="49" t="n">
        <v>3703.01</v>
      </c>
      <c r="L332" s="1" t="s">
        <v>1869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36</v>
      </c>
      <c r="D333" s="1" t="s">
        <v>1906</v>
      </c>
      <c r="E333" s="15" t="n">
        <v>46209</v>
      </c>
      <c r="F333" s="15" t="n">
        <v>46209</v>
      </c>
      <c r="G333" s="1" t="s">
        <v>356</v>
      </c>
      <c r="H333" s="1" t="n">
        <v>1365085</v>
      </c>
      <c r="I333" s="1" t="n">
        <v>1</v>
      </c>
      <c r="J333" s="1" t="s">
        <v>1868</v>
      </c>
      <c r="K333" s="49" t="n">
        <v>160.32</v>
      </c>
      <c r="L333" s="1" t="s">
        <v>1869</v>
      </c>
    </row>
    <row r="334" customFormat="false" ht="15" hidden="false" customHeight="true" outlineLevel="0" collapsed="false">
      <c r="A334" s="1" t="n">
        <v>2</v>
      </c>
      <c r="B334" s="1" t="n">
        <v>3500</v>
      </c>
      <c r="C334" s="1" t="s">
        <v>36</v>
      </c>
      <c r="D334" s="1" t="s">
        <v>1890</v>
      </c>
      <c r="E334" s="15" t="n">
        <v>46209</v>
      </c>
      <c r="F334" s="15" t="n">
        <v>46209</v>
      </c>
      <c r="G334" s="1" t="s">
        <v>187</v>
      </c>
      <c r="H334" s="1" t="n">
        <v>1361298</v>
      </c>
      <c r="I334" s="1" t="n">
        <v>1</v>
      </c>
      <c r="J334" s="1" t="s">
        <v>1868</v>
      </c>
      <c r="K334" s="49" t="n">
        <v>142</v>
      </c>
      <c r="L334" s="1" t="s">
        <v>1869</v>
      </c>
    </row>
    <row r="335" customFormat="false" ht="15" hidden="false" customHeight="true" outlineLevel="0" collapsed="false">
      <c r="A335" s="1" t="n">
        <v>2</v>
      </c>
      <c r="B335" s="1" t="n">
        <v>1604119</v>
      </c>
      <c r="C335" s="1" t="s">
        <v>36</v>
      </c>
      <c r="D335" s="1" t="s">
        <v>1918</v>
      </c>
      <c r="E335" s="15" t="n">
        <v>46210</v>
      </c>
      <c r="F335" s="15" t="n">
        <v>46208</v>
      </c>
      <c r="G335" s="1" t="s">
        <v>107</v>
      </c>
      <c r="H335" s="1" t="n">
        <v>1364523</v>
      </c>
      <c r="I335" s="1" t="n">
        <v>1</v>
      </c>
      <c r="J335" s="1" t="s">
        <v>1868</v>
      </c>
      <c r="K335" s="49" t="n">
        <v>2063.55</v>
      </c>
      <c r="L335" s="1" t="s">
        <v>1869</v>
      </c>
    </row>
    <row r="336" customFormat="false" ht="15" hidden="false" customHeight="true" outlineLevel="0" collapsed="false">
      <c r="A336" s="1" t="n">
        <v>2</v>
      </c>
      <c r="B336" s="1" t="n">
        <v>102073</v>
      </c>
      <c r="C336" s="1" t="s">
        <v>36</v>
      </c>
      <c r="D336" s="1" t="s">
        <v>1978</v>
      </c>
      <c r="E336" s="15" t="n">
        <v>46210</v>
      </c>
      <c r="F336" s="15" t="n">
        <v>46209</v>
      </c>
      <c r="G336" s="1" t="s">
        <v>945</v>
      </c>
      <c r="H336" s="1" t="n">
        <v>1365044</v>
      </c>
      <c r="I336" s="1" t="n">
        <v>1</v>
      </c>
      <c r="J336" s="1" t="s">
        <v>1868</v>
      </c>
      <c r="K336" s="49" t="n">
        <v>374.1</v>
      </c>
      <c r="L336" s="1" t="s">
        <v>1869</v>
      </c>
    </row>
    <row r="337" customFormat="false" ht="15" hidden="false" customHeight="true" outlineLevel="0" collapsed="false">
      <c r="A337" s="1" t="n">
        <v>2</v>
      </c>
      <c r="B337" s="1" t="n">
        <v>1643287</v>
      </c>
      <c r="C337" s="1" t="s">
        <v>1870</v>
      </c>
      <c r="D337" s="1" t="s">
        <v>1871</v>
      </c>
      <c r="E337" s="15" t="n">
        <v>46210</v>
      </c>
      <c r="F337" s="15" t="n">
        <v>46209</v>
      </c>
      <c r="G337" s="1" t="s">
        <v>416</v>
      </c>
      <c r="H337" s="1" t="n">
        <v>1365102</v>
      </c>
      <c r="I337" s="1" t="n">
        <v>1</v>
      </c>
      <c r="J337" s="1" t="s">
        <v>1868</v>
      </c>
      <c r="K337" s="49" t="n">
        <v>130</v>
      </c>
      <c r="L337" s="1" t="s">
        <v>1869</v>
      </c>
    </row>
    <row r="338" customFormat="false" ht="15" hidden="false" customHeight="true" outlineLevel="0" collapsed="false">
      <c r="A338" s="1" t="n">
        <v>2</v>
      </c>
      <c r="B338" s="1" t="n">
        <v>3993</v>
      </c>
      <c r="C338" s="1" t="s">
        <v>36</v>
      </c>
      <c r="D338" s="1" t="s">
        <v>1879</v>
      </c>
      <c r="E338" s="15" t="n">
        <v>46210</v>
      </c>
      <c r="F338" s="15" t="n">
        <v>46209</v>
      </c>
      <c r="G338" s="1" t="s">
        <v>105</v>
      </c>
      <c r="H338" s="1" t="n">
        <v>1365074</v>
      </c>
      <c r="I338" s="1" t="n">
        <v>1</v>
      </c>
      <c r="J338" s="1" t="s">
        <v>1868</v>
      </c>
      <c r="K338" s="49" t="n">
        <v>194.08</v>
      </c>
      <c r="L338" s="1" t="s">
        <v>1869</v>
      </c>
    </row>
    <row r="339" customFormat="false" ht="15" hidden="false" customHeight="true" outlineLevel="0" collapsed="false">
      <c r="A339" s="1" t="n">
        <v>2</v>
      </c>
      <c r="B339" s="1" t="n">
        <v>7726</v>
      </c>
      <c r="C339" s="1" t="s">
        <v>36</v>
      </c>
      <c r="D339" s="1" t="s">
        <v>1880</v>
      </c>
      <c r="E339" s="15" t="n">
        <v>46210</v>
      </c>
      <c r="F339" s="15" t="n">
        <v>46210</v>
      </c>
      <c r="G339" s="1" t="s">
        <v>146</v>
      </c>
      <c r="H339" s="1" t="n">
        <v>1365832</v>
      </c>
      <c r="I339" s="1" t="n">
        <v>2</v>
      </c>
      <c r="J339" s="1" t="s">
        <v>1868</v>
      </c>
      <c r="K339" s="49" t="n">
        <v>2024.65</v>
      </c>
      <c r="L339" s="1" t="s">
        <v>1869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36</v>
      </c>
      <c r="D340" s="1" t="s">
        <v>1880</v>
      </c>
      <c r="E340" s="15" t="n">
        <v>46210</v>
      </c>
      <c r="F340" s="15" t="n">
        <v>46210</v>
      </c>
      <c r="G340" s="1" t="s">
        <v>146</v>
      </c>
      <c r="H340" s="1" t="n">
        <v>1365847</v>
      </c>
      <c r="I340" s="1" t="n">
        <v>6</v>
      </c>
      <c r="J340" s="1" t="s">
        <v>1868</v>
      </c>
      <c r="K340" s="49" t="n">
        <v>2024.65</v>
      </c>
      <c r="L340" s="1" t="s">
        <v>1869</v>
      </c>
    </row>
    <row r="341" customFormat="false" ht="15" hidden="false" customHeight="true" outlineLevel="0" collapsed="false">
      <c r="A341" s="1" t="n">
        <v>2</v>
      </c>
      <c r="B341" s="1" t="n">
        <v>265</v>
      </c>
      <c r="C341" s="1" t="s">
        <v>36</v>
      </c>
      <c r="D341" s="1" t="s">
        <v>1979</v>
      </c>
      <c r="E341" s="15" t="n">
        <v>46210</v>
      </c>
      <c r="F341" s="15" t="n">
        <v>46206</v>
      </c>
      <c r="G341" s="1" t="s">
        <v>1539</v>
      </c>
      <c r="H341" s="1" t="n">
        <v>1366133</v>
      </c>
      <c r="I341" s="1" t="n">
        <v>11</v>
      </c>
      <c r="J341" s="1" t="s">
        <v>1868</v>
      </c>
      <c r="K341" s="49" t="n">
        <v>528</v>
      </c>
      <c r="L341" s="1" t="s">
        <v>1869</v>
      </c>
    </row>
    <row r="342" customFormat="false" ht="15" hidden="false" customHeight="true" outlineLevel="0" collapsed="false">
      <c r="A342" s="1" t="n">
        <v>2</v>
      </c>
      <c r="B342" s="1" t="n">
        <v>1030653</v>
      </c>
      <c r="C342" s="1" t="s">
        <v>36</v>
      </c>
      <c r="D342" s="1" t="s">
        <v>1881</v>
      </c>
      <c r="E342" s="15" t="n">
        <v>46210</v>
      </c>
      <c r="F342" s="15" t="n">
        <v>46209</v>
      </c>
      <c r="G342" s="1" t="s">
        <v>233</v>
      </c>
      <c r="H342" s="1" t="n">
        <v>1364546</v>
      </c>
      <c r="I342" s="1" t="n">
        <v>1</v>
      </c>
      <c r="J342" s="1" t="s">
        <v>1868</v>
      </c>
      <c r="K342" s="49" t="n">
        <v>248.78</v>
      </c>
      <c r="L342" s="1" t="s">
        <v>1869</v>
      </c>
    </row>
    <row r="343" customFormat="false" ht="15" hidden="false" customHeight="true" outlineLevel="0" collapsed="false">
      <c r="A343" s="1" t="n">
        <v>2</v>
      </c>
      <c r="B343" s="1" t="n">
        <v>1644345</v>
      </c>
      <c r="C343" s="1" t="s">
        <v>1870</v>
      </c>
      <c r="D343" s="1" t="s">
        <v>1871</v>
      </c>
      <c r="E343" s="15" t="n">
        <v>46211</v>
      </c>
      <c r="F343" s="15" t="n">
        <v>46211</v>
      </c>
      <c r="G343" s="1" t="s">
        <v>416</v>
      </c>
      <c r="H343" s="1" t="n">
        <v>1370616</v>
      </c>
      <c r="I343" s="1" t="n">
        <v>1</v>
      </c>
      <c r="J343" s="1" t="s">
        <v>1868</v>
      </c>
      <c r="K343" s="49" t="n">
        <v>129.5</v>
      </c>
      <c r="L343" s="1" t="s">
        <v>1869</v>
      </c>
    </row>
    <row r="344" customFormat="false" ht="15" hidden="false" customHeight="true" outlineLevel="0" collapsed="false">
      <c r="A344" s="1" t="n">
        <v>2</v>
      </c>
      <c r="B344" s="1" t="n">
        <v>3570</v>
      </c>
      <c r="C344" s="1" t="s">
        <v>36</v>
      </c>
      <c r="D344" s="1" t="s">
        <v>1873</v>
      </c>
      <c r="E344" s="15" t="n">
        <v>46211</v>
      </c>
      <c r="F344" s="15" t="n">
        <v>46211</v>
      </c>
      <c r="G344" s="1" t="s">
        <v>205</v>
      </c>
      <c r="H344" s="1" t="n">
        <v>1370597</v>
      </c>
      <c r="I344" s="1" t="n">
        <v>1</v>
      </c>
      <c r="J344" s="1" t="s">
        <v>1868</v>
      </c>
      <c r="K344" s="49" t="n">
        <v>505.5</v>
      </c>
      <c r="L344" s="1" t="s">
        <v>1869</v>
      </c>
    </row>
    <row r="345" customFormat="false" ht="15" hidden="false" customHeight="true" outlineLevel="0" collapsed="false">
      <c r="A345" s="1" t="n">
        <v>2</v>
      </c>
      <c r="B345" s="1" t="n">
        <v>2530</v>
      </c>
      <c r="C345" s="1" t="s">
        <v>36</v>
      </c>
      <c r="D345" s="1" t="s">
        <v>1880</v>
      </c>
      <c r="E345" s="15" t="n">
        <v>46211</v>
      </c>
      <c r="F345" s="15" t="n">
        <v>46211</v>
      </c>
      <c r="G345" s="1" t="s">
        <v>146</v>
      </c>
      <c r="H345" s="1" t="n">
        <v>1370406</v>
      </c>
      <c r="I345" s="1" t="n">
        <v>6</v>
      </c>
      <c r="J345" s="1" t="s">
        <v>1868</v>
      </c>
      <c r="K345" s="49" t="n">
        <v>560</v>
      </c>
      <c r="L345" s="1" t="s">
        <v>1869</v>
      </c>
    </row>
    <row r="346" customFormat="false" ht="15" hidden="false" customHeight="true" outlineLevel="0" collapsed="false">
      <c r="A346" s="1" t="n">
        <v>2</v>
      </c>
      <c r="B346" s="1" t="n">
        <v>2529</v>
      </c>
      <c r="C346" s="1" t="s">
        <v>36</v>
      </c>
      <c r="D346" s="1" t="s">
        <v>1880</v>
      </c>
      <c r="E346" s="15" t="n">
        <v>46211</v>
      </c>
      <c r="F346" s="15" t="n">
        <v>46211</v>
      </c>
      <c r="G346" s="1" t="s">
        <v>146</v>
      </c>
      <c r="H346" s="1" t="n">
        <v>1369655</v>
      </c>
      <c r="I346" s="1" t="n">
        <v>6</v>
      </c>
      <c r="J346" s="1" t="s">
        <v>1868</v>
      </c>
      <c r="K346" s="49" t="n">
        <v>1046</v>
      </c>
      <c r="L346" s="1" t="s">
        <v>1869</v>
      </c>
    </row>
    <row r="347" customFormat="false" ht="15" hidden="false" customHeight="true" outlineLevel="0" collapsed="false">
      <c r="A347" s="1" t="n">
        <v>2</v>
      </c>
      <c r="B347" s="1" t="n">
        <v>21032</v>
      </c>
      <c r="C347" s="1" t="s">
        <v>36</v>
      </c>
      <c r="D347" s="1" t="s">
        <v>1896</v>
      </c>
      <c r="E347" s="15" t="n">
        <v>46211</v>
      </c>
      <c r="F347" s="15" t="n">
        <v>46211</v>
      </c>
      <c r="G347" s="1" t="s">
        <v>182</v>
      </c>
      <c r="H347" s="1" t="n">
        <v>1370224</v>
      </c>
      <c r="I347" s="1" t="n">
        <v>1</v>
      </c>
      <c r="J347" s="1" t="s">
        <v>1868</v>
      </c>
      <c r="K347" s="49" t="n">
        <v>1213.69</v>
      </c>
      <c r="L347" s="1" t="s">
        <v>1869</v>
      </c>
    </row>
    <row r="348" customFormat="false" ht="15" hidden="false" customHeight="true" outlineLevel="0" collapsed="false">
      <c r="A348" s="1" t="n">
        <v>2</v>
      </c>
      <c r="B348" s="1" t="n">
        <v>31674</v>
      </c>
      <c r="C348" s="1" t="s">
        <v>36</v>
      </c>
      <c r="D348" s="1" t="s">
        <v>1887</v>
      </c>
      <c r="E348" s="15" t="n">
        <v>46211</v>
      </c>
      <c r="F348" s="15" t="n">
        <v>46210</v>
      </c>
      <c r="G348" s="1" t="s">
        <v>142</v>
      </c>
      <c r="H348" s="1" t="n">
        <v>1370823</v>
      </c>
      <c r="I348" s="1" t="n">
        <v>1</v>
      </c>
      <c r="J348" s="1" t="s">
        <v>1868</v>
      </c>
      <c r="K348" s="49" t="n">
        <v>1411.05</v>
      </c>
      <c r="L348" s="1" t="s">
        <v>1869</v>
      </c>
    </row>
    <row r="349" customFormat="false" ht="15" hidden="false" customHeight="true" outlineLevel="0" collapsed="false">
      <c r="A349" s="1" t="n">
        <v>2</v>
      </c>
      <c r="B349" s="1" t="n">
        <v>1193336</v>
      </c>
      <c r="C349" s="1" t="s">
        <v>49</v>
      </c>
      <c r="D349" s="1" t="s">
        <v>1875</v>
      </c>
      <c r="E349" s="15" t="n">
        <v>46211</v>
      </c>
      <c r="F349" s="15" t="n">
        <v>46210</v>
      </c>
      <c r="G349" s="1" t="s">
        <v>131</v>
      </c>
      <c r="H349" s="1" t="n">
        <v>1369445</v>
      </c>
      <c r="I349" s="1" t="n">
        <v>1</v>
      </c>
      <c r="J349" s="1" t="s">
        <v>1868</v>
      </c>
      <c r="K349" s="49" t="n">
        <v>104.51</v>
      </c>
      <c r="L349" s="1" t="s">
        <v>1869</v>
      </c>
    </row>
    <row r="350" customFormat="false" ht="15" hidden="false" customHeight="true" outlineLevel="0" collapsed="false">
      <c r="A350" s="1" t="n">
        <v>2</v>
      </c>
      <c r="B350" s="1" t="n">
        <v>1923964</v>
      </c>
      <c r="C350" s="1" t="s">
        <v>67</v>
      </c>
      <c r="D350" s="1" t="s">
        <v>1875</v>
      </c>
      <c r="E350" s="15" t="n">
        <v>46211</v>
      </c>
      <c r="F350" s="15" t="n">
        <v>46210</v>
      </c>
      <c r="G350" s="1" t="s">
        <v>131</v>
      </c>
      <c r="H350" s="1" t="n">
        <v>1369182</v>
      </c>
      <c r="I350" s="1" t="n">
        <v>1</v>
      </c>
      <c r="J350" s="1" t="s">
        <v>1868</v>
      </c>
      <c r="K350" s="49" t="n">
        <v>221</v>
      </c>
      <c r="L350" s="1" t="s">
        <v>1869</v>
      </c>
    </row>
    <row r="351" customFormat="false" ht="15" hidden="false" customHeight="true" outlineLevel="0" collapsed="false">
      <c r="A351" s="1" t="n">
        <v>2</v>
      </c>
      <c r="B351" s="1" t="n">
        <v>1923963</v>
      </c>
      <c r="C351" s="1" t="s">
        <v>67</v>
      </c>
      <c r="D351" s="1" t="s">
        <v>1875</v>
      </c>
      <c r="E351" s="15" t="n">
        <v>46211</v>
      </c>
      <c r="F351" s="15" t="n">
        <v>46210</v>
      </c>
      <c r="G351" s="1" t="s">
        <v>131</v>
      </c>
      <c r="H351" s="1" t="n">
        <v>1369169</v>
      </c>
      <c r="I351" s="1" t="n">
        <v>1</v>
      </c>
      <c r="J351" s="1" t="s">
        <v>1868</v>
      </c>
      <c r="K351" s="49" t="n">
        <v>221</v>
      </c>
      <c r="L351" s="1" t="s">
        <v>1869</v>
      </c>
    </row>
    <row r="352" customFormat="false" ht="15" hidden="false" customHeight="true" outlineLevel="0" collapsed="false">
      <c r="A352" s="1" t="n">
        <v>2</v>
      </c>
      <c r="B352" s="1" t="n">
        <v>1923967</v>
      </c>
      <c r="C352" s="1" t="s">
        <v>67</v>
      </c>
      <c r="D352" s="1" t="s">
        <v>1875</v>
      </c>
      <c r="E352" s="15" t="n">
        <v>46211</v>
      </c>
      <c r="F352" s="15" t="n">
        <v>46210</v>
      </c>
      <c r="G352" s="1" t="s">
        <v>131</v>
      </c>
      <c r="H352" s="1" t="n">
        <v>1369069</v>
      </c>
      <c r="I352" s="1" t="n">
        <v>1</v>
      </c>
      <c r="J352" s="1" t="s">
        <v>1868</v>
      </c>
      <c r="K352" s="49" t="n">
        <v>76.19</v>
      </c>
      <c r="L352" s="1" t="s">
        <v>1869</v>
      </c>
    </row>
    <row r="353" customFormat="false" ht="15" hidden="false" customHeight="true" outlineLevel="0" collapsed="false">
      <c r="A353" s="1" t="n">
        <v>2</v>
      </c>
      <c r="B353" s="1" t="n">
        <v>1193333</v>
      </c>
      <c r="C353" s="1" t="s">
        <v>49</v>
      </c>
      <c r="D353" s="1" t="s">
        <v>1875</v>
      </c>
      <c r="E353" s="15" t="n">
        <v>46211</v>
      </c>
      <c r="F353" s="15" t="n">
        <v>46210</v>
      </c>
      <c r="G353" s="1" t="s">
        <v>131</v>
      </c>
      <c r="H353" s="1" t="n">
        <v>1369061</v>
      </c>
      <c r="I353" s="1" t="n">
        <v>1</v>
      </c>
      <c r="J353" s="1" t="s">
        <v>1868</v>
      </c>
      <c r="K353" s="49" t="n">
        <v>636.39</v>
      </c>
      <c r="L353" s="1" t="s">
        <v>1869</v>
      </c>
    </row>
    <row r="354" customFormat="false" ht="15" hidden="false" customHeight="true" outlineLevel="0" collapsed="false">
      <c r="A354" s="1" t="n">
        <v>2</v>
      </c>
      <c r="B354" s="1" t="n">
        <v>1193391</v>
      </c>
      <c r="C354" s="1" t="s">
        <v>49</v>
      </c>
      <c r="D354" s="1" t="s">
        <v>1875</v>
      </c>
      <c r="E354" s="15" t="n">
        <v>46211</v>
      </c>
      <c r="F354" s="15" t="n">
        <v>46210</v>
      </c>
      <c r="G354" s="1" t="s">
        <v>131</v>
      </c>
      <c r="H354" s="1" t="n">
        <v>1369053</v>
      </c>
      <c r="I354" s="1" t="n">
        <v>1</v>
      </c>
      <c r="J354" s="1" t="s">
        <v>1868</v>
      </c>
      <c r="K354" s="49" t="n">
        <v>636.39</v>
      </c>
      <c r="L354" s="1" t="s">
        <v>1869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88</v>
      </c>
      <c r="D355" s="1" t="s">
        <v>1876</v>
      </c>
      <c r="E355" s="15" t="n">
        <v>46211</v>
      </c>
      <c r="F355" s="15" t="n">
        <v>46211</v>
      </c>
      <c r="G355" s="1" t="s">
        <v>211</v>
      </c>
      <c r="H355" s="1" t="n">
        <v>1370613</v>
      </c>
      <c r="I355" s="1" t="n">
        <v>1</v>
      </c>
      <c r="J355" s="1" t="s">
        <v>1868</v>
      </c>
      <c r="K355" s="49" t="n">
        <v>259.75</v>
      </c>
      <c r="L355" s="1" t="s">
        <v>1869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36</v>
      </c>
      <c r="D356" s="1" t="s">
        <v>1883</v>
      </c>
      <c r="E356" s="15" t="n">
        <v>46211</v>
      </c>
      <c r="F356" s="15" t="n">
        <v>46209</v>
      </c>
      <c r="G356" s="1" t="s">
        <v>144</v>
      </c>
      <c r="H356" s="1" t="n">
        <v>1370587</v>
      </c>
      <c r="I356" s="1" t="n">
        <v>1</v>
      </c>
      <c r="J356" s="1" t="s">
        <v>1868</v>
      </c>
      <c r="K356" s="49" t="n">
        <v>240</v>
      </c>
      <c r="L356" s="1" t="s">
        <v>1869</v>
      </c>
    </row>
    <row r="357" customFormat="false" ht="15" hidden="false" customHeight="true" outlineLevel="0" collapsed="false">
      <c r="A357" s="1" t="n">
        <v>2</v>
      </c>
      <c r="B357" s="1" t="n">
        <v>294</v>
      </c>
      <c r="C357" s="1" t="s">
        <v>36</v>
      </c>
      <c r="D357" s="1" t="s">
        <v>1980</v>
      </c>
      <c r="E357" s="15" t="n">
        <v>46211</v>
      </c>
      <c r="F357" s="15" t="n">
        <v>46209</v>
      </c>
      <c r="G357" s="1" t="s">
        <v>820</v>
      </c>
      <c r="H357" s="1" t="n">
        <v>1369398</v>
      </c>
      <c r="I357" s="1" t="n">
        <v>1</v>
      </c>
      <c r="J357" s="1" t="s">
        <v>1868</v>
      </c>
      <c r="K357" s="49" t="n">
        <v>164.5</v>
      </c>
      <c r="L357" s="1" t="s">
        <v>1869</v>
      </c>
    </row>
    <row r="358" customFormat="false" ht="15" hidden="false" customHeight="true" outlineLevel="0" collapsed="false">
      <c r="A358" s="1" t="n">
        <v>2</v>
      </c>
      <c r="B358" s="1" t="n">
        <v>1688844</v>
      </c>
      <c r="C358" s="1" t="s">
        <v>36</v>
      </c>
      <c r="D358" s="1" t="s">
        <v>1877</v>
      </c>
      <c r="E358" s="15" t="n">
        <v>46212</v>
      </c>
      <c r="F358" s="15" t="n">
        <v>46211</v>
      </c>
      <c r="G358" s="1" t="s">
        <v>224</v>
      </c>
      <c r="H358" s="1" t="n">
        <v>1373707</v>
      </c>
      <c r="I358" s="1" t="n">
        <v>1</v>
      </c>
      <c r="J358" s="1" t="s">
        <v>1868</v>
      </c>
      <c r="K358" s="49" t="n">
        <v>197.37</v>
      </c>
      <c r="L358" s="1" t="s">
        <v>1869</v>
      </c>
    </row>
    <row r="359" customFormat="false" ht="15" hidden="false" customHeight="true" outlineLevel="0" collapsed="false">
      <c r="A359" s="1" t="n">
        <v>2</v>
      </c>
      <c r="B359" s="1" t="n">
        <v>1245696</v>
      </c>
      <c r="C359" s="1" t="s">
        <v>36</v>
      </c>
      <c r="D359" s="1" t="s">
        <v>1911</v>
      </c>
      <c r="E359" s="15" t="n">
        <v>46212</v>
      </c>
      <c r="F359" s="15" t="n">
        <v>46212</v>
      </c>
      <c r="G359" s="1" t="s">
        <v>462</v>
      </c>
      <c r="H359" s="1" t="n">
        <v>1374749</v>
      </c>
      <c r="I359" s="1" t="n">
        <v>1</v>
      </c>
      <c r="J359" s="1" t="s">
        <v>1868</v>
      </c>
      <c r="K359" s="49" t="n">
        <v>335.35</v>
      </c>
      <c r="L359" s="1" t="s">
        <v>1869</v>
      </c>
    </row>
    <row r="360" customFormat="false" ht="15" hidden="false" customHeight="true" outlineLevel="0" collapsed="false">
      <c r="A360" s="1" t="n">
        <v>2</v>
      </c>
      <c r="B360" s="1" t="n">
        <v>2299705</v>
      </c>
      <c r="C360" s="1" t="s">
        <v>36</v>
      </c>
      <c r="D360" s="1" t="s">
        <v>1981</v>
      </c>
      <c r="E360" s="15" t="n">
        <v>46212</v>
      </c>
      <c r="F360" s="15" t="n">
        <v>46212</v>
      </c>
      <c r="G360" s="1" t="s">
        <v>90</v>
      </c>
      <c r="H360" s="1" t="n">
        <v>1374035</v>
      </c>
      <c r="I360" s="1" t="n">
        <v>1</v>
      </c>
      <c r="J360" s="1" t="s">
        <v>1868</v>
      </c>
      <c r="K360" s="49" t="n">
        <v>1975.81</v>
      </c>
      <c r="L360" s="1" t="s">
        <v>1869</v>
      </c>
    </row>
    <row r="361" customFormat="false" ht="15" hidden="false" customHeight="true" outlineLevel="0" collapsed="false">
      <c r="A361" s="1" t="n">
        <v>2</v>
      </c>
      <c r="B361" s="1" t="n">
        <v>2299703</v>
      </c>
      <c r="C361" s="1" t="s">
        <v>36</v>
      </c>
      <c r="D361" s="1" t="s">
        <v>1981</v>
      </c>
      <c r="E361" s="15" t="n">
        <v>46212</v>
      </c>
      <c r="F361" s="15" t="n">
        <v>46212</v>
      </c>
      <c r="G361" s="1" t="s">
        <v>90</v>
      </c>
      <c r="H361" s="1" t="n">
        <v>1374249</v>
      </c>
      <c r="I361" s="1" t="n">
        <v>1</v>
      </c>
      <c r="J361" s="1" t="s">
        <v>1868</v>
      </c>
      <c r="K361" s="49" t="n">
        <v>1132.37</v>
      </c>
      <c r="L361" s="1" t="s">
        <v>1869</v>
      </c>
    </row>
    <row r="362" customFormat="false" ht="15" hidden="false" customHeight="true" outlineLevel="0" collapsed="false">
      <c r="A362" s="1" t="n">
        <v>2</v>
      </c>
      <c r="B362" s="1" t="n">
        <v>53410</v>
      </c>
      <c r="C362" s="1" t="s">
        <v>36</v>
      </c>
      <c r="D362" s="1" t="s">
        <v>1922</v>
      </c>
      <c r="E362" s="15" t="n">
        <v>46212</v>
      </c>
      <c r="F362" s="15" t="n">
        <v>46211</v>
      </c>
      <c r="G362" s="1" t="s">
        <v>477</v>
      </c>
      <c r="H362" s="1" t="n">
        <v>1373506</v>
      </c>
      <c r="I362" s="1" t="n">
        <v>1</v>
      </c>
      <c r="J362" s="1" t="s">
        <v>1868</v>
      </c>
      <c r="K362" s="49" t="n">
        <v>316.08</v>
      </c>
      <c r="L362" s="1" t="s">
        <v>1869</v>
      </c>
    </row>
    <row r="363" customFormat="false" ht="15" hidden="false" customHeight="true" outlineLevel="0" collapsed="false">
      <c r="A363" s="1" t="n">
        <v>2</v>
      </c>
      <c r="B363" s="1" t="n">
        <v>851821</v>
      </c>
      <c r="C363" s="1" t="s">
        <v>36</v>
      </c>
      <c r="D363" s="1" t="s">
        <v>1915</v>
      </c>
      <c r="E363" s="15" t="n">
        <v>46212</v>
      </c>
      <c r="F363" s="15" t="n">
        <v>46211</v>
      </c>
      <c r="G363" s="1" t="s">
        <v>192</v>
      </c>
      <c r="H363" s="1" t="n">
        <v>1373725</v>
      </c>
      <c r="I363" s="1" t="n">
        <v>1</v>
      </c>
      <c r="J363" s="1" t="s">
        <v>1868</v>
      </c>
      <c r="K363" s="49" t="n">
        <v>426.95</v>
      </c>
      <c r="L363" s="1" t="s">
        <v>1869</v>
      </c>
    </row>
    <row r="364" customFormat="false" ht="15" hidden="false" customHeight="true" outlineLevel="0" collapsed="false">
      <c r="A364" s="1" t="n">
        <v>2</v>
      </c>
      <c r="B364" s="1" t="n">
        <v>2535</v>
      </c>
      <c r="C364" s="1" t="s">
        <v>36</v>
      </c>
      <c r="D364" s="1" t="s">
        <v>1880</v>
      </c>
      <c r="E364" s="15" t="n">
        <v>46212</v>
      </c>
      <c r="F364" s="15" t="n">
        <v>46212</v>
      </c>
      <c r="G364" s="1" t="s">
        <v>146</v>
      </c>
      <c r="H364" s="1" t="n">
        <v>1374877</v>
      </c>
      <c r="I364" s="1" t="n">
        <v>6</v>
      </c>
      <c r="J364" s="1" t="s">
        <v>1868</v>
      </c>
      <c r="K364" s="49" t="n">
        <v>210</v>
      </c>
      <c r="L364" s="1" t="s">
        <v>1869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36</v>
      </c>
      <c r="D365" s="1" t="s">
        <v>1880</v>
      </c>
      <c r="E365" s="15" t="n">
        <v>46212</v>
      </c>
      <c r="F365" s="15" t="n">
        <v>46212</v>
      </c>
      <c r="G365" s="1" t="s">
        <v>146</v>
      </c>
      <c r="H365" s="1" t="n">
        <v>1373788</v>
      </c>
      <c r="I365" s="1" t="n">
        <v>6</v>
      </c>
      <c r="J365" s="1" t="s">
        <v>1868</v>
      </c>
      <c r="K365" s="49" t="n">
        <v>290</v>
      </c>
      <c r="L365" s="1" t="s">
        <v>1869</v>
      </c>
    </row>
    <row r="366" customFormat="false" ht="15" hidden="false" customHeight="true" outlineLevel="0" collapsed="false">
      <c r="A366" s="1" t="n">
        <v>2</v>
      </c>
      <c r="B366" s="1" t="n">
        <v>31703</v>
      </c>
      <c r="C366" s="1" t="s">
        <v>36</v>
      </c>
      <c r="D366" s="1" t="s">
        <v>1887</v>
      </c>
      <c r="E366" s="15" t="n">
        <v>46212</v>
      </c>
      <c r="F366" s="15" t="n">
        <v>46212</v>
      </c>
      <c r="G366" s="1" t="s">
        <v>142</v>
      </c>
      <c r="H366" s="1" t="n">
        <v>1375062</v>
      </c>
      <c r="I366" s="1" t="n">
        <v>1</v>
      </c>
      <c r="J366" s="1" t="s">
        <v>1868</v>
      </c>
      <c r="K366" s="49" t="n">
        <v>3640</v>
      </c>
      <c r="L366" s="1" t="s">
        <v>1869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36</v>
      </c>
      <c r="D367" s="1" t="s">
        <v>1885</v>
      </c>
      <c r="E367" s="15" t="n">
        <v>46212</v>
      </c>
      <c r="F367" s="15" t="n">
        <v>46211</v>
      </c>
      <c r="G367" s="1" t="s">
        <v>140</v>
      </c>
      <c r="H367" s="1" t="n">
        <v>1374667</v>
      </c>
      <c r="I367" s="1" t="n">
        <v>1</v>
      </c>
      <c r="J367" s="1" t="s">
        <v>1868</v>
      </c>
      <c r="K367" s="49" t="n">
        <v>329</v>
      </c>
      <c r="L367" s="1" t="s">
        <v>1869</v>
      </c>
    </row>
    <row r="368" customFormat="false" ht="15" hidden="false" customHeight="true" outlineLevel="0" collapsed="false">
      <c r="A368" s="1" t="n">
        <v>2</v>
      </c>
      <c r="B368" s="1" t="n">
        <v>1194626</v>
      </c>
      <c r="C368" s="1" t="s">
        <v>49</v>
      </c>
      <c r="D368" s="1" t="s">
        <v>1875</v>
      </c>
      <c r="E368" s="15" t="n">
        <v>46212</v>
      </c>
      <c r="F368" s="15" t="n">
        <v>46211</v>
      </c>
      <c r="G368" s="1" t="s">
        <v>131</v>
      </c>
      <c r="H368" s="1" t="n">
        <v>1374769</v>
      </c>
      <c r="I368" s="1" t="n">
        <v>1</v>
      </c>
      <c r="J368" s="1" t="s">
        <v>1868</v>
      </c>
      <c r="K368" s="49" t="n">
        <v>659.34</v>
      </c>
      <c r="L368" s="1" t="s">
        <v>1869</v>
      </c>
    </row>
    <row r="369" customFormat="false" ht="15" hidden="false" customHeight="true" outlineLevel="0" collapsed="false">
      <c r="A369" s="1" t="n">
        <v>2</v>
      </c>
      <c r="B369" s="1" t="n">
        <v>1926959</v>
      </c>
      <c r="C369" s="1" t="s">
        <v>67</v>
      </c>
      <c r="D369" s="1" t="s">
        <v>1875</v>
      </c>
      <c r="E369" s="15" t="n">
        <v>46212</v>
      </c>
      <c r="F369" s="15" t="n">
        <v>46211</v>
      </c>
      <c r="G369" s="1" t="s">
        <v>131</v>
      </c>
      <c r="H369" s="1" t="n">
        <v>1374773</v>
      </c>
      <c r="I369" s="1" t="n">
        <v>1</v>
      </c>
      <c r="J369" s="1" t="s">
        <v>1868</v>
      </c>
      <c r="K369" s="49" t="n">
        <v>190.48</v>
      </c>
      <c r="L369" s="1" t="s">
        <v>1869</v>
      </c>
    </row>
    <row r="370" customFormat="false" ht="15" hidden="false" customHeight="true" outlineLevel="0" collapsed="false">
      <c r="A370" s="1" t="n">
        <v>2</v>
      </c>
      <c r="B370" s="1" t="n">
        <v>1194625</v>
      </c>
      <c r="C370" s="1" t="s">
        <v>49</v>
      </c>
      <c r="D370" s="1" t="s">
        <v>1875</v>
      </c>
      <c r="E370" s="15" t="n">
        <v>46212</v>
      </c>
      <c r="F370" s="15" t="n">
        <v>46211</v>
      </c>
      <c r="G370" s="1" t="s">
        <v>131</v>
      </c>
      <c r="H370" s="1" t="n">
        <v>1374785</v>
      </c>
      <c r="I370" s="1" t="n">
        <v>11</v>
      </c>
      <c r="J370" s="1" t="s">
        <v>1868</v>
      </c>
      <c r="K370" s="49" t="n">
        <v>335</v>
      </c>
      <c r="L370" s="1" t="s">
        <v>1869</v>
      </c>
    </row>
    <row r="371" customFormat="false" ht="15" hidden="false" customHeight="true" outlineLevel="0" collapsed="false">
      <c r="A371" s="1" t="n">
        <v>2</v>
      </c>
      <c r="B371" s="1" t="n">
        <v>331</v>
      </c>
      <c r="C371" s="1" t="s">
        <v>36</v>
      </c>
      <c r="D371" s="1" t="s">
        <v>1882</v>
      </c>
      <c r="E371" s="15" t="n">
        <v>46212</v>
      </c>
      <c r="F371" s="15" t="n">
        <v>46211</v>
      </c>
      <c r="G371" s="1" t="s">
        <v>243</v>
      </c>
      <c r="H371" s="1" t="n">
        <v>1373839</v>
      </c>
      <c r="I371" s="1" t="n">
        <v>1</v>
      </c>
      <c r="J371" s="1" t="s">
        <v>1868</v>
      </c>
      <c r="K371" s="49" t="n">
        <v>915</v>
      </c>
      <c r="L371" s="1" t="s">
        <v>1869</v>
      </c>
    </row>
    <row r="372" customFormat="false" ht="15" hidden="false" customHeight="true" outlineLevel="0" collapsed="false">
      <c r="A372" s="1" t="n">
        <v>2</v>
      </c>
      <c r="B372" s="1" t="n">
        <v>681127</v>
      </c>
      <c r="C372" s="1" t="s">
        <v>36</v>
      </c>
      <c r="D372" s="1" t="s">
        <v>1909</v>
      </c>
      <c r="E372" s="15" t="n">
        <v>46212</v>
      </c>
      <c r="F372" s="15" t="n">
        <v>46212</v>
      </c>
      <c r="G372" s="1" t="s">
        <v>222</v>
      </c>
      <c r="H372" s="1" t="n">
        <v>1374907</v>
      </c>
      <c r="I372" s="1" t="n">
        <v>1</v>
      </c>
      <c r="J372" s="1" t="s">
        <v>1868</v>
      </c>
      <c r="K372" s="49" t="n">
        <v>1527.75</v>
      </c>
      <c r="L372" s="1" t="s">
        <v>1869</v>
      </c>
    </row>
    <row r="373" customFormat="false" ht="15" hidden="false" customHeight="true" outlineLevel="0" collapsed="false">
      <c r="A373" s="1" t="n">
        <v>2</v>
      </c>
      <c r="B373" s="1" t="n">
        <v>255191</v>
      </c>
      <c r="C373" s="1" t="s">
        <v>36</v>
      </c>
      <c r="D373" s="1" t="s">
        <v>1910</v>
      </c>
      <c r="E373" s="15" t="n">
        <v>46213</v>
      </c>
      <c r="F373" s="15" t="n">
        <v>46212</v>
      </c>
      <c r="G373" s="1" t="s">
        <v>553</v>
      </c>
      <c r="H373" s="1" t="n">
        <v>1377204</v>
      </c>
      <c r="I373" s="1" t="n">
        <v>1</v>
      </c>
      <c r="J373" s="1" t="s">
        <v>1868</v>
      </c>
      <c r="K373" s="49" t="n">
        <v>771.01</v>
      </c>
      <c r="L373" s="1" t="s">
        <v>1869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36</v>
      </c>
      <c r="D374" s="1" t="s">
        <v>1918</v>
      </c>
      <c r="E374" s="15" t="n">
        <v>46213</v>
      </c>
      <c r="F374" s="15" t="n">
        <v>46213</v>
      </c>
      <c r="G374" s="1" t="s">
        <v>107</v>
      </c>
      <c r="H374" s="1" t="n">
        <v>1376659</v>
      </c>
      <c r="I374" s="1" t="n">
        <v>1</v>
      </c>
      <c r="J374" s="1" t="s">
        <v>1868</v>
      </c>
      <c r="K374" s="49" t="n">
        <v>2050.13</v>
      </c>
      <c r="L374" s="1" t="s">
        <v>1869</v>
      </c>
    </row>
    <row r="375" customFormat="false" ht="15" hidden="false" customHeight="true" outlineLevel="0" collapsed="false">
      <c r="A375" s="1" t="n">
        <v>2</v>
      </c>
      <c r="B375" s="1" t="n">
        <v>396261</v>
      </c>
      <c r="C375" s="1" t="s">
        <v>36</v>
      </c>
      <c r="D375" s="1" t="s">
        <v>1919</v>
      </c>
      <c r="E375" s="15" t="n">
        <v>46213</v>
      </c>
      <c r="F375" s="15" t="n">
        <v>46211</v>
      </c>
      <c r="G375" s="1" t="s">
        <v>96</v>
      </c>
      <c r="H375" s="1" t="n">
        <v>1376812</v>
      </c>
      <c r="I375" s="1" t="n">
        <v>1</v>
      </c>
      <c r="J375" s="1" t="s">
        <v>1868</v>
      </c>
      <c r="K375" s="49" t="n">
        <v>638.53</v>
      </c>
      <c r="L375" s="1" t="s">
        <v>1869</v>
      </c>
    </row>
    <row r="376" customFormat="false" ht="15" hidden="false" customHeight="true" outlineLevel="0" collapsed="false">
      <c r="A376" s="1" t="n">
        <v>2</v>
      </c>
      <c r="B376" s="1" t="n">
        <v>599833</v>
      </c>
      <c r="C376" s="1" t="s">
        <v>61</v>
      </c>
      <c r="D376" s="1" t="s">
        <v>1913</v>
      </c>
      <c r="E376" s="15" t="n">
        <v>46213</v>
      </c>
      <c r="F376" s="15" t="n">
        <v>46211</v>
      </c>
      <c r="G376" s="1" t="s">
        <v>464</v>
      </c>
      <c r="H376" s="1" t="n">
        <v>1376782</v>
      </c>
      <c r="I376" s="1" t="n">
        <v>1</v>
      </c>
      <c r="J376" s="1" t="s">
        <v>1868</v>
      </c>
      <c r="K376" s="49" t="n">
        <v>280</v>
      </c>
      <c r="L376" s="1" t="s">
        <v>1869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36</v>
      </c>
      <c r="D377" s="1" t="s">
        <v>1940</v>
      </c>
      <c r="E377" s="15" t="n">
        <v>46213</v>
      </c>
      <c r="F377" s="15" t="n">
        <v>46211</v>
      </c>
      <c r="G377" s="1" t="s">
        <v>269</v>
      </c>
      <c r="H377" s="1" t="n">
        <v>1377397</v>
      </c>
      <c r="I377" s="1" t="n">
        <v>1</v>
      </c>
      <c r="J377" s="1" t="s">
        <v>1868</v>
      </c>
      <c r="K377" s="49" t="n">
        <v>1123.86</v>
      </c>
      <c r="L377" s="1" t="s">
        <v>1869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36</v>
      </c>
      <c r="D378" s="1" t="s">
        <v>1982</v>
      </c>
      <c r="E378" s="15" t="n">
        <v>46213</v>
      </c>
      <c r="F378" s="15" t="n">
        <v>46213</v>
      </c>
      <c r="G378" s="1" t="s">
        <v>925</v>
      </c>
      <c r="H378" s="1" t="n">
        <v>1377247</v>
      </c>
      <c r="I378" s="1" t="n">
        <v>1</v>
      </c>
      <c r="J378" s="1" t="s">
        <v>1868</v>
      </c>
      <c r="K378" s="49" t="n">
        <v>150</v>
      </c>
      <c r="L378" s="1" t="s">
        <v>1869</v>
      </c>
    </row>
    <row r="379" customFormat="false" ht="15" hidden="false" customHeight="true" outlineLevel="0" collapsed="false">
      <c r="A379" s="1" t="n">
        <v>2</v>
      </c>
      <c r="B379" s="1" t="n">
        <v>462</v>
      </c>
      <c r="C379" s="1" t="s">
        <v>36</v>
      </c>
      <c r="D379" s="1" t="s">
        <v>1983</v>
      </c>
      <c r="E379" s="15" t="n">
        <v>46213</v>
      </c>
      <c r="F379" s="15" t="n">
        <v>46209</v>
      </c>
      <c r="G379" s="1" t="s">
        <v>347</v>
      </c>
      <c r="H379" s="1" t="n">
        <v>1377084</v>
      </c>
      <c r="I379" s="1" t="n">
        <v>1</v>
      </c>
      <c r="J379" s="1" t="s">
        <v>1868</v>
      </c>
      <c r="K379" s="49" t="n">
        <v>435</v>
      </c>
      <c r="L379" s="1" t="s">
        <v>1869</v>
      </c>
    </row>
    <row r="380" customFormat="false" ht="15" hidden="false" customHeight="true" outlineLevel="0" collapsed="false">
      <c r="A380" s="1" t="n">
        <v>2</v>
      </c>
      <c r="B380" s="1" t="n">
        <v>5786</v>
      </c>
      <c r="C380" s="1" t="s">
        <v>36</v>
      </c>
      <c r="D380" s="1" t="s">
        <v>1892</v>
      </c>
      <c r="E380" s="15" t="n">
        <v>46213</v>
      </c>
      <c r="F380" s="15" t="n">
        <v>46213</v>
      </c>
      <c r="G380" s="1" t="s">
        <v>1893</v>
      </c>
      <c r="H380" s="1" t="n">
        <v>1376630</v>
      </c>
      <c r="I380" s="1" t="n">
        <v>1</v>
      </c>
      <c r="J380" s="1" t="s">
        <v>1868</v>
      </c>
      <c r="K380" s="49" t="n">
        <v>519.65</v>
      </c>
      <c r="L380" s="1" t="s">
        <v>1869</v>
      </c>
    </row>
    <row r="381" customFormat="false" ht="15" hidden="false" customHeight="true" outlineLevel="0" collapsed="false">
      <c r="A381" s="1" t="n">
        <v>2</v>
      </c>
      <c r="B381" s="1" t="n">
        <v>2538</v>
      </c>
      <c r="C381" s="1" t="s">
        <v>36</v>
      </c>
      <c r="D381" s="1" t="s">
        <v>1880</v>
      </c>
      <c r="E381" s="15" t="n">
        <v>46213</v>
      </c>
      <c r="F381" s="15" t="n">
        <v>46213</v>
      </c>
      <c r="G381" s="1" t="s">
        <v>146</v>
      </c>
      <c r="H381" s="1" t="n">
        <v>1377467</v>
      </c>
      <c r="I381" s="1" t="n">
        <v>6</v>
      </c>
      <c r="J381" s="1" t="s">
        <v>1868</v>
      </c>
      <c r="K381" s="49" t="n">
        <v>1838.6</v>
      </c>
      <c r="L381" s="1" t="s">
        <v>1869</v>
      </c>
    </row>
    <row r="382" customFormat="false" ht="15" hidden="false" customHeight="true" outlineLevel="0" collapsed="false">
      <c r="A382" s="1" t="n">
        <v>2</v>
      </c>
      <c r="B382" s="1" t="n">
        <v>1031214</v>
      </c>
      <c r="C382" s="1" t="s">
        <v>36</v>
      </c>
      <c r="D382" s="1" t="s">
        <v>1881</v>
      </c>
      <c r="E382" s="15" t="n">
        <v>46213</v>
      </c>
      <c r="F382" s="15" t="n">
        <v>46212</v>
      </c>
      <c r="G382" s="1" t="s">
        <v>233</v>
      </c>
      <c r="H382" s="1" t="n">
        <v>1376676</v>
      </c>
      <c r="I382" s="1" t="n">
        <v>1</v>
      </c>
      <c r="J382" s="1" t="s">
        <v>1868</v>
      </c>
      <c r="K382" s="49" t="n">
        <v>250.08</v>
      </c>
      <c r="L382" s="1" t="s">
        <v>1869</v>
      </c>
    </row>
    <row r="383" customFormat="false" ht="15" hidden="false" customHeight="true" outlineLevel="0" collapsed="false">
      <c r="A383" s="1" t="n">
        <v>2</v>
      </c>
      <c r="B383" s="1" t="n">
        <v>333</v>
      </c>
      <c r="C383" s="1" t="s">
        <v>36</v>
      </c>
      <c r="D383" s="1" t="s">
        <v>1882</v>
      </c>
      <c r="E383" s="15" t="n">
        <v>46213</v>
      </c>
      <c r="F383" s="15" t="n">
        <v>46212</v>
      </c>
      <c r="G383" s="1" t="s">
        <v>243</v>
      </c>
      <c r="H383" s="1" t="n">
        <v>1377315</v>
      </c>
      <c r="I383" s="1" t="n">
        <v>1</v>
      </c>
      <c r="J383" s="1" t="s">
        <v>1868</v>
      </c>
      <c r="K383" s="49" t="n">
        <v>1171.37</v>
      </c>
      <c r="L383" s="1" t="s">
        <v>1869</v>
      </c>
    </row>
    <row r="384" customFormat="false" ht="15" hidden="false" customHeight="true" outlineLevel="0" collapsed="false">
      <c r="A384" s="1" t="n">
        <v>2</v>
      </c>
      <c r="B384" s="1" t="n">
        <v>899238</v>
      </c>
      <c r="C384" s="1" t="s">
        <v>1932</v>
      </c>
      <c r="D384" s="1" t="s">
        <v>1933</v>
      </c>
      <c r="E384" s="15" t="n">
        <v>46213</v>
      </c>
      <c r="F384" s="15" t="n">
        <v>46212</v>
      </c>
      <c r="G384" s="1" t="s">
        <v>235</v>
      </c>
      <c r="H384" s="1" t="n">
        <v>1377254</v>
      </c>
      <c r="I384" s="1" t="n">
        <v>1</v>
      </c>
      <c r="J384" s="1" t="s">
        <v>1868</v>
      </c>
      <c r="K384" s="49" t="n">
        <v>660.18</v>
      </c>
      <c r="L384" s="1" t="s">
        <v>1869</v>
      </c>
    </row>
    <row r="385" customFormat="false" ht="15" hidden="false" customHeight="true" outlineLevel="0" collapsed="false">
      <c r="A385" s="1" t="n">
        <v>2</v>
      </c>
      <c r="B385" s="1" t="n">
        <v>351</v>
      </c>
      <c r="C385" s="1" t="s">
        <v>36</v>
      </c>
      <c r="D385" s="1" t="s">
        <v>1907</v>
      </c>
      <c r="E385" s="15" t="n">
        <v>46213</v>
      </c>
      <c r="F385" s="15" t="n">
        <v>46213</v>
      </c>
      <c r="G385" s="1" t="s">
        <v>1908</v>
      </c>
      <c r="H385" s="1" t="n">
        <v>1377076</v>
      </c>
      <c r="I385" s="1" t="n">
        <v>1</v>
      </c>
      <c r="J385" s="1" t="s">
        <v>1868</v>
      </c>
      <c r="K385" s="49" t="n">
        <v>225</v>
      </c>
      <c r="L385" s="1" t="s">
        <v>1869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36</v>
      </c>
      <c r="D386" s="1" t="s">
        <v>1984</v>
      </c>
      <c r="E386" s="15" t="n">
        <v>46213</v>
      </c>
      <c r="F386" s="15" t="n">
        <v>46213</v>
      </c>
      <c r="G386" s="1" t="s">
        <v>916</v>
      </c>
      <c r="H386" s="1" t="n">
        <v>1377153</v>
      </c>
      <c r="I386" s="1" t="n">
        <v>1</v>
      </c>
      <c r="J386" s="1" t="s">
        <v>1868</v>
      </c>
      <c r="K386" s="49" t="n">
        <v>432</v>
      </c>
      <c r="L386" s="1" t="s">
        <v>1869</v>
      </c>
    </row>
    <row r="387" customFormat="false" ht="15" hidden="false" customHeight="true" outlineLevel="0" collapsed="false">
      <c r="A387" s="1" t="n">
        <v>2</v>
      </c>
      <c r="B387" s="1" t="n">
        <v>426652</v>
      </c>
      <c r="C387" s="1" t="s">
        <v>76</v>
      </c>
      <c r="D387" s="1" t="s">
        <v>1950</v>
      </c>
      <c r="E387" s="15" t="n">
        <v>46213</v>
      </c>
      <c r="F387" s="15" t="n">
        <v>46211</v>
      </c>
      <c r="G387" s="1" t="s">
        <v>227</v>
      </c>
      <c r="H387" s="1" t="n">
        <v>1376909</v>
      </c>
      <c r="I387" s="1" t="n">
        <v>1</v>
      </c>
      <c r="J387" s="1" t="s">
        <v>1868</v>
      </c>
      <c r="K387" s="49" t="n">
        <v>2047.9</v>
      </c>
      <c r="L387" s="1" t="s">
        <v>1869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1870</v>
      </c>
      <c r="D388" s="1" t="s">
        <v>1871</v>
      </c>
      <c r="E388" s="15" t="n">
        <v>46214</v>
      </c>
      <c r="F388" s="15" t="n">
        <v>46213</v>
      </c>
      <c r="G388" s="1" t="s">
        <v>416</v>
      </c>
      <c r="H388" s="1" t="n">
        <v>1381841</v>
      </c>
      <c r="I388" s="1" t="n">
        <v>1</v>
      </c>
      <c r="J388" s="1" t="s">
        <v>1868</v>
      </c>
      <c r="K388" s="49" t="n">
        <v>61.5</v>
      </c>
      <c r="L388" s="1" t="s">
        <v>1869</v>
      </c>
    </row>
    <row r="389" customFormat="false" ht="15" hidden="false" customHeight="true" outlineLevel="0" collapsed="false">
      <c r="A389" s="1" t="n">
        <v>2</v>
      </c>
      <c r="B389" s="1" t="n">
        <v>7646</v>
      </c>
      <c r="C389" s="1" t="s">
        <v>36</v>
      </c>
      <c r="D389" s="1" t="s">
        <v>1985</v>
      </c>
      <c r="E389" s="15" t="n">
        <v>46214</v>
      </c>
      <c r="F389" s="15" t="n">
        <v>46213</v>
      </c>
      <c r="G389" s="1" t="s">
        <v>1089</v>
      </c>
      <c r="H389" s="1" t="n">
        <v>1381742</v>
      </c>
      <c r="I389" s="1" t="n">
        <v>39</v>
      </c>
      <c r="J389" s="1" t="s">
        <v>1868</v>
      </c>
      <c r="K389" s="49" t="n">
        <v>215</v>
      </c>
      <c r="L389" s="1" t="s">
        <v>1936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1903</v>
      </c>
      <c r="D390" s="1" t="s">
        <v>1904</v>
      </c>
      <c r="E390" s="15" t="n">
        <v>46214</v>
      </c>
      <c r="F390" s="15" t="n">
        <v>46211</v>
      </c>
      <c r="G390" s="1" t="s">
        <v>229</v>
      </c>
      <c r="H390" s="1" t="n">
        <v>1381638</v>
      </c>
      <c r="I390" s="1" t="n">
        <v>1</v>
      </c>
      <c r="J390" s="1" t="s">
        <v>1868</v>
      </c>
      <c r="K390" s="49" t="n">
        <v>9145.72</v>
      </c>
      <c r="L390" s="1" t="s">
        <v>1869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88</v>
      </c>
      <c r="D391" s="1" t="s">
        <v>1876</v>
      </c>
      <c r="E391" s="15" t="n">
        <v>46214</v>
      </c>
      <c r="F391" s="15" t="n">
        <v>46213</v>
      </c>
      <c r="G391" s="1" t="s">
        <v>211</v>
      </c>
      <c r="H391" s="1" t="n">
        <v>1381714</v>
      </c>
      <c r="I391" s="1" t="n">
        <v>1</v>
      </c>
      <c r="J391" s="1" t="s">
        <v>1868</v>
      </c>
      <c r="K391" s="49" t="n">
        <v>307.11</v>
      </c>
      <c r="L391" s="1" t="s">
        <v>1869</v>
      </c>
    </row>
    <row r="392" customFormat="false" ht="15" hidden="false" customHeight="true" outlineLevel="0" collapsed="false">
      <c r="A392" s="1" t="n">
        <v>2</v>
      </c>
      <c r="B392" s="1" t="n">
        <v>7874</v>
      </c>
      <c r="C392" s="1" t="s">
        <v>36</v>
      </c>
      <c r="D392" s="1" t="s">
        <v>1920</v>
      </c>
      <c r="E392" s="15" t="n">
        <v>46214</v>
      </c>
      <c r="F392" s="15" t="n">
        <v>46209</v>
      </c>
      <c r="G392" s="1" t="s">
        <v>428</v>
      </c>
      <c r="H392" s="1" t="n">
        <v>1381906</v>
      </c>
      <c r="I392" s="1" t="n">
        <v>1</v>
      </c>
      <c r="J392" s="1" t="s">
        <v>1868</v>
      </c>
      <c r="K392" s="49" t="n">
        <v>1515.53</v>
      </c>
      <c r="L392" s="1" t="s">
        <v>1869</v>
      </c>
    </row>
    <row r="393" customFormat="false" ht="15" hidden="false" customHeight="true" outlineLevel="0" collapsed="false">
      <c r="A393" s="1" t="n">
        <v>2</v>
      </c>
      <c r="B393" s="1" t="n">
        <v>527</v>
      </c>
      <c r="C393" s="1" t="s">
        <v>36</v>
      </c>
      <c r="D393" s="1" t="s">
        <v>1883</v>
      </c>
      <c r="E393" s="15" t="n">
        <v>46214</v>
      </c>
      <c r="F393" s="15" t="n">
        <v>46213</v>
      </c>
      <c r="G393" s="1" t="s">
        <v>144</v>
      </c>
      <c r="H393" s="1" t="n">
        <v>1381699</v>
      </c>
      <c r="I393" s="1" t="n">
        <v>1</v>
      </c>
      <c r="J393" s="1" t="s">
        <v>1868</v>
      </c>
      <c r="K393" s="49" t="n">
        <v>180</v>
      </c>
      <c r="L393" s="1" t="s">
        <v>1869</v>
      </c>
    </row>
    <row r="394" customFormat="false" ht="15" hidden="false" customHeight="true" outlineLevel="0" collapsed="false">
      <c r="A394" s="1" t="n">
        <v>2</v>
      </c>
      <c r="B394" s="1" t="n">
        <v>501201</v>
      </c>
      <c r="C394" s="1" t="s">
        <v>36</v>
      </c>
      <c r="D394" s="1" t="s">
        <v>1986</v>
      </c>
      <c r="E394" s="15" t="n">
        <v>46216</v>
      </c>
      <c r="F394" s="15" t="n">
        <v>46212</v>
      </c>
      <c r="G394" s="1" t="s">
        <v>293</v>
      </c>
      <c r="H394" s="1" t="n">
        <v>1394185</v>
      </c>
      <c r="I394" s="1" t="n">
        <v>1</v>
      </c>
      <c r="J394" s="1" t="s">
        <v>1868</v>
      </c>
      <c r="K394" s="49" t="n">
        <v>4225.99</v>
      </c>
      <c r="L394" s="1" t="s">
        <v>1869</v>
      </c>
    </row>
    <row r="395" customFormat="false" ht="15" hidden="false" customHeight="true" outlineLevel="0" collapsed="false">
      <c r="A395" s="1" t="n">
        <v>2</v>
      </c>
      <c r="B395" s="1" t="n">
        <v>1646001</v>
      </c>
      <c r="C395" s="1" t="s">
        <v>1870</v>
      </c>
      <c r="D395" s="1" t="s">
        <v>1871</v>
      </c>
      <c r="E395" s="15" t="n">
        <v>46216</v>
      </c>
      <c r="F395" s="15" t="n">
        <v>46214</v>
      </c>
      <c r="G395" s="1" t="s">
        <v>416</v>
      </c>
      <c r="H395" s="1" t="n">
        <v>1393119</v>
      </c>
      <c r="I395" s="1" t="n">
        <v>1</v>
      </c>
      <c r="J395" s="1" t="s">
        <v>1868</v>
      </c>
      <c r="K395" s="49" t="n">
        <v>174</v>
      </c>
      <c r="L395" s="1" t="s">
        <v>1869</v>
      </c>
    </row>
    <row r="396" customFormat="false" ht="15" hidden="false" customHeight="true" outlineLevel="0" collapsed="false">
      <c r="A396" s="1" t="n">
        <v>2</v>
      </c>
      <c r="B396" s="1" t="n">
        <v>1962669</v>
      </c>
      <c r="C396" s="1" t="s">
        <v>36</v>
      </c>
      <c r="D396" s="1" t="s">
        <v>1959</v>
      </c>
      <c r="E396" s="15" t="n">
        <v>46216</v>
      </c>
      <c r="F396" s="15" t="n">
        <v>46211</v>
      </c>
      <c r="G396" s="1" t="s">
        <v>176</v>
      </c>
      <c r="H396" s="1" t="n">
        <v>1393698</v>
      </c>
      <c r="I396" s="1" t="n">
        <v>1</v>
      </c>
      <c r="J396" s="1" t="s">
        <v>1868</v>
      </c>
      <c r="K396" s="49" t="n">
        <v>6016.21</v>
      </c>
      <c r="L396" s="1" t="s">
        <v>1869</v>
      </c>
    </row>
    <row r="397" customFormat="false" ht="15" hidden="false" customHeight="true" outlineLevel="0" collapsed="false">
      <c r="A397" s="1" t="n">
        <v>2</v>
      </c>
      <c r="B397" s="1" t="n">
        <v>312916</v>
      </c>
      <c r="C397" s="1" t="s">
        <v>36</v>
      </c>
      <c r="D397" s="1" t="s">
        <v>1889</v>
      </c>
      <c r="E397" s="15" t="n">
        <v>46216</v>
      </c>
      <c r="F397" s="15" t="n">
        <v>46213</v>
      </c>
      <c r="G397" s="1" t="s">
        <v>96</v>
      </c>
      <c r="H397" s="1" t="n">
        <v>1393879</v>
      </c>
      <c r="I397" s="1" t="n">
        <v>1</v>
      </c>
      <c r="J397" s="1" t="s">
        <v>1868</v>
      </c>
      <c r="K397" s="49" t="n">
        <v>1096.67</v>
      </c>
      <c r="L397" s="1" t="s">
        <v>1869</v>
      </c>
    </row>
    <row r="398" customFormat="false" ht="15" hidden="false" customHeight="true" outlineLevel="0" collapsed="false">
      <c r="A398" s="1" t="n">
        <v>2</v>
      </c>
      <c r="B398" s="1" t="n">
        <v>2539</v>
      </c>
      <c r="C398" s="1" t="s">
        <v>36</v>
      </c>
      <c r="D398" s="1" t="s">
        <v>1880</v>
      </c>
      <c r="E398" s="15" t="n">
        <v>46216</v>
      </c>
      <c r="F398" s="15" t="n">
        <v>46216</v>
      </c>
      <c r="G398" s="1" t="s">
        <v>146</v>
      </c>
      <c r="H398" s="1" t="n">
        <v>1393775</v>
      </c>
      <c r="I398" s="1" t="n">
        <v>6</v>
      </c>
      <c r="J398" s="1" t="s">
        <v>1868</v>
      </c>
      <c r="K398" s="49" t="n">
        <v>210</v>
      </c>
      <c r="L398" s="1" t="s">
        <v>1869</v>
      </c>
    </row>
    <row r="399" customFormat="false" ht="15" hidden="false" customHeight="true" outlineLevel="0" collapsed="false">
      <c r="A399" s="1" t="n">
        <v>2</v>
      </c>
      <c r="B399" s="1" t="n">
        <v>1791</v>
      </c>
      <c r="C399" s="1" t="s">
        <v>36</v>
      </c>
      <c r="D399" s="1" t="s">
        <v>1905</v>
      </c>
      <c r="E399" s="15" t="n">
        <v>46216</v>
      </c>
      <c r="F399" s="15" t="n">
        <v>46216</v>
      </c>
      <c r="G399" s="1" t="s">
        <v>451</v>
      </c>
      <c r="H399" s="1" t="n">
        <v>1393806</v>
      </c>
      <c r="I399" s="1" t="n">
        <v>1</v>
      </c>
      <c r="J399" s="1" t="s">
        <v>1868</v>
      </c>
      <c r="K399" s="49" t="n">
        <v>250</v>
      </c>
      <c r="L399" s="1" t="s">
        <v>1869</v>
      </c>
    </row>
    <row r="400" customFormat="false" ht="15" hidden="false" customHeight="true" outlineLevel="0" collapsed="false">
      <c r="A400" s="1" t="n">
        <v>2</v>
      </c>
      <c r="B400" s="1" t="n">
        <v>1931230</v>
      </c>
      <c r="C400" s="1" t="s">
        <v>67</v>
      </c>
      <c r="D400" s="1" t="s">
        <v>1875</v>
      </c>
      <c r="E400" s="15" t="n">
        <v>46216</v>
      </c>
      <c r="F400" s="15" t="n">
        <v>46213</v>
      </c>
      <c r="G400" s="1" t="s">
        <v>131</v>
      </c>
      <c r="H400" s="1" t="n">
        <v>1393986</v>
      </c>
      <c r="I400" s="1" t="n">
        <v>1</v>
      </c>
      <c r="J400" s="1" t="s">
        <v>1868</v>
      </c>
      <c r="K400" s="49" t="n">
        <v>419.67</v>
      </c>
      <c r="L400" s="1" t="s">
        <v>1869</v>
      </c>
    </row>
    <row r="401" customFormat="false" ht="15" hidden="false" customHeight="true" outlineLevel="0" collapsed="false">
      <c r="A401" s="1" t="n">
        <v>2</v>
      </c>
      <c r="B401" s="1" t="n">
        <v>1199257</v>
      </c>
      <c r="C401" s="1" t="s">
        <v>49</v>
      </c>
      <c r="D401" s="1" t="s">
        <v>1875</v>
      </c>
      <c r="E401" s="15" t="n">
        <v>46216</v>
      </c>
      <c r="F401" s="15" t="n">
        <v>46213</v>
      </c>
      <c r="G401" s="1" t="s">
        <v>131</v>
      </c>
      <c r="H401" s="1" t="n">
        <v>1393993</v>
      </c>
      <c r="I401" s="1" t="n">
        <v>1</v>
      </c>
      <c r="J401" s="1" t="s">
        <v>1868</v>
      </c>
      <c r="K401" s="49" t="n">
        <v>203.41</v>
      </c>
      <c r="L401" s="1" t="s">
        <v>1869</v>
      </c>
    </row>
    <row r="402" customFormat="false" ht="15" hidden="false" customHeight="true" outlineLevel="0" collapsed="false">
      <c r="A402" s="1" t="n">
        <v>2</v>
      </c>
      <c r="B402" s="1" t="n">
        <v>1199243</v>
      </c>
      <c r="C402" s="1" t="s">
        <v>49</v>
      </c>
      <c r="D402" s="1" t="s">
        <v>1875</v>
      </c>
      <c r="E402" s="15" t="n">
        <v>46216</v>
      </c>
      <c r="F402" s="15" t="n">
        <v>46213</v>
      </c>
      <c r="G402" s="1" t="s">
        <v>131</v>
      </c>
      <c r="H402" s="1" t="n">
        <v>1394011</v>
      </c>
      <c r="I402" s="1" t="n">
        <v>1</v>
      </c>
      <c r="J402" s="1" t="s">
        <v>1868</v>
      </c>
      <c r="K402" s="49" t="n">
        <v>101.71</v>
      </c>
      <c r="L402" s="1" t="s">
        <v>1869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88</v>
      </c>
      <c r="D403" s="1" t="s">
        <v>1876</v>
      </c>
      <c r="E403" s="15" t="n">
        <v>46216</v>
      </c>
      <c r="F403" s="15" t="n">
        <v>46216</v>
      </c>
      <c r="G403" s="1" t="s">
        <v>211</v>
      </c>
      <c r="H403" s="1" t="n">
        <v>1393812</v>
      </c>
      <c r="I403" s="1" t="n">
        <v>1</v>
      </c>
      <c r="J403" s="1" t="s">
        <v>1868</v>
      </c>
      <c r="K403" s="49" t="n">
        <v>135</v>
      </c>
      <c r="L403" s="1" t="s">
        <v>1869</v>
      </c>
    </row>
    <row r="404" customFormat="false" ht="15" hidden="false" customHeight="true" outlineLevel="0" collapsed="false">
      <c r="A404" s="1" t="n">
        <v>2</v>
      </c>
      <c r="B404" s="1" t="n">
        <v>3217924</v>
      </c>
      <c r="C404" s="1" t="s">
        <v>36</v>
      </c>
      <c r="D404" s="1" t="s">
        <v>1917</v>
      </c>
      <c r="E404" s="15" t="n">
        <v>46216</v>
      </c>
      <c r="F404" s="15" t="n">
        <v>46212</v>
      </c>
      <c r="G404" s="1" t="s">
        <v>98</v>
      </c>
      <c r="H404" s="1" t="n">
        <v>1393134</v>
      </c>
      <c r="I404" s="1" t="n">
        <v>39</v>
      </c>
      <c r="J404" s="1" t="s">
        <v>1868</v>
      </c>
      <c r="K404" s="49" t="n">
        <v>292.39</v>
      </c>
      <c r="L404" s="1" t="s">
        <v>1936</v>
      </c>
    </row>
    <row r="405" customFormat="false" ht="15" hidden="false" customHeight="true" outlineLevel="0" collapsed="false">
      <c r="A405" s="1" t="n">
        <v>2</v>
      </c>
      <c r="B405" s="1" t="n">
        <v>15127</v>
      </c>
      <c r="C405" s="1" t="s">
        <v>36</v>
      </c>
      <c r="D405" s="1" t="s">
        <v>1867</v>
      </c>
      <c r="E405" s="15" t="n">
        <v>46217</v>
      </c>
      <c r="F405" s="15" t="n">
        <v>46216</v>
      </c>
      <c r="G405" s="1" t="s">
        <v>296</v>
      </c>
      <c r="H405" s="1" t="n">
        <v>1397435</v>
      </c>
      <c r="I405" s="1" t="n">
        <v>11</v>
      </c>
      <c r="J405" s="1" t="s">
        <v>1868</v>
      </c>
      <c r="K405" s="49" t="n">
        <v>361.6</v>
      </c>
      <c r="L405" s="1" t="s">
        <v>1869</v>
      </c>
    </row>
    <row r="406" customFormat="false" ht="15" hidden="false" customHeight="true" outlineLevel="0" collapsed="false">
      <c r="A406" s="1" t="n">
        <v>2</v>
      </c>
      <c r="B406" s="1" t="n">
        <v>1646699</v>
      </c>
      <c r="C406" s="1" t="s">
        <v>1870</v>
      </c>
      <c r="D406" s="1" t="s">
        <v>1871</v>
      </c>
      <c r="E406" s="15" t="n">
        <v>46217</v>
      </c>
      <c r="F406" s="15" t="n">
        <v>46216</v>
      </c>
      <c r="G406" s="1" t="s">
        <v>416</v>
      </c>
      <c r="H406" s="1" t="n">
        <v>1396761</v>
      </c>
      <c r="I406" s="1" t="n">
        <v>1</v>
      </c>
      <c r="J406" s="1" t="s">
        <v>1868</v>
      </c>
      <c r="K406" s="49" t="n">
        <v>117</v>
      </c>
      <c r="L406" s="1" t="s">
        <v>1869</v>
      </c>
    </row>
    <row r="407" customFormat="false" ht="15" hidden="false" customHeight="true" outlineLevel="0" collapsed="false">
      <c r="A407" s="1" t="n">
        <v>2</v>
      </c>
      <c r="B407" s="1" t="n">
        <v>14685</v>
      </c>
      <c r="C407" s="1" t="s">
        <v>36</v>
      </c>
      <c r="D407" s="1" t="s">
        <v>1872</v>
      </c>
      <c r="E407" s="15" t="n">
        <v>46217</v>
      </c>
      <c r="F407" s="15" t="n">
        <v>46214</v>
      </c>
      <c r="G407" s="1" t="s">
        <v>272</v>
      </c>
      <c r="H407" s="1" t="n">
        <v>1397011</v>
      </c>
      <c r="I407" s="1" t="n">
        <v>1</v>
      </c>
      <c r="J407" s="1" t="s">
        <v>1868</v>
      </c>
      <c r="K407" s="49" t="n">
        <v>4043.8</v>
      </c>
      <c r="L407" s="1" t="s">
        <v>1869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36</v>
      </c>
      <c r="D408" s="1" t="s">
        <v>1981</v>
      </c>
      <c r="E408" s="15" t="n">
        <v>46217</v>
      </c>
      <c r="F408" s="15" t="n">
        <v>46216</v>
      </c>
      <c r="G408" s="1" t="s">
        <v>90</v>
      </c>
      <c r="H408" s="1" t="n">
        <v>1397696</v>
      </c>
      <c r="I408" s="1" t="n">
        <v>11</v>
      </c>
      <c r="J408" s="1" t="s">
        <v>1868</v>
      </c>
      <c r="K408" s="49" t="n">
        <v>550.37</v>
      </c>
      <c r="L408" s="1" t="s">
        <v>1869</v>
      </c>
    </row>
    <row r="409" customFormat="false" ht="15" hidden="false" customHeight="true" outlineLevel="0" collapsed="false">
      <c r="A409" s="1" t="n">
        <v>2</v>
      </c>
      <c r="B409" s="1" t="n">
        <v>4058</v>
      </c>
      <c r="C409" s="1" t="s">
        <v>36</v>
      </c>
      <c r="D409" s="1" t="s">
        <v>1879</v>
      </c>
      <c r="E409" s="15" t="n">
        <v>46217</v>
      </c>
      <c r="F409" s="15" t="n">
        <v>46216</v>
      </c>
      <c r="G409" s="1" t="s">
        <v>105</v>
      </c>
      <c r="H409" s="1" t="n">
        <v>1397689</v>
      </c>
      <c r="I409" s="1" t="n">
        <v>11</v>
      </c>
      <c r="J409" s="1" t="s">
        <v>1868</v>
      </c>
      <c r="K409" s="49" t="n">
        <v>216.75</v>
      </c>
      <c r="L409" s="1" t="s">
        <v>1869</v>
      </c>
    </row>
    <row r="410" customFormat="false" ht="15" hidden="false" customHeight="true" outlineLevel="0" collapsed="false">
      <c r="A410" s="1" t="n">
        <v>2</v>
      </c>
      <c r="B410" s="1" t="n">
        <v>2543</v>
      </c>
      <c r="C410" s="1" t="s">
        <v>36</v>
      </c>
      <c r="D410" s="1" t="s">
        <v>1880</v>
      </c>
      <c r="E410" s="15" t="n">
        <v>46217</v>
      </c>
      <c r="F410" s="15" t="n">
        <v>46217</v>
      </c>
      <c r="G410" s="1" t="s">
        <v>146</v>
      </c>
      <c r="H410" s="1" t="n">
        <v>1398476</v>
      </c>
      <c r="I410" s="1" t="n">
        <v>6</v>
      </c>
      <c r="J410" s="1" t="s">
        <v>1868</v>
      </c>
      <c r="K410" s="49" t="n">
        <v>182</v>
      </c>
      <c r="L410" s="1" t="s">
        <v>1869</v>
      </c>
    </row>
    <row r="411" customFormat="false" ht="15" hidden="false" customHeight="true" outlineLevel="0" collapsed="false">
      <c r="A411" s="1" t="n">
        <v>2</v>
      </c>
      <c r="B411" s="1" t="n">
        <v>2542</v>
      </c>
      <c r="C411" s="1" t="s">
        <v>36</v>
      </c>
      <c r="D411" s="1" t="s">
        <v>1880</v>
      </c>
      <c r="E411" s="15" t="n">
        <v>46217</v>
      </c>
      <c r="F411" s="15" t="n">
        <v>46217</v>
      </c>
      <c r="G411" s="1" t="s">
        <v>146</v>
      </c>
      <c r="H411" s="1" t="n">
        <v>1398221</v>
      </c>
      <c r="I411" s="1" t="n">
        <v>6</v>
      </c>
      <c r="J411" s="1" t="s">
        <v>1868</v>
      </c>
      <c r="K411" s="49" t="n">
        <v>1946.36</v>
      </c>
      <c r="L411" s="1" t="s">
        <v>1869</v>
      </c>
    </row>
    <row r="412" customFormat="false" ht="15" hidden="false" customHeight="true" outlineLevel="0" collapsed="false">
      <c r="A412" s="1" t="n">
        <v>2</v>
      </c>
      <c r="B412" s="1" t="n">
        <v>473151</v>
      </c>
      <c r="C412" s="1" t="s">
        <v>36</v>
      </c>
      <c r="D412" s="1" t="s">
        <v>1902</v>
      </c>
      <c r="E412" s="15" t="n">
        <v>46217</v>
      </c>
      <c r="F412" s="15" t="n">
        <v>46216</v>
      </c>
      <c r="G412" s="1" t="s">
        <v>400</v>
      </c>
      <c r="H412" s="1" t="n">
        <v>1398164</v>
      </c>
      <c r="I412" s="1" t="n">
        <v>11</v>
      </c>
      <c r="J412" s="1" t="s">
        <v>1868</v>
      </c>
      <c r="K412" s="49" t="n">
        <v>277.6</v>
      </c>
      <c r="L412" s="1" t="s">
        <v>1869</v>
      </c>
    </row>
    <row r="413" customFormat="false" ht="15" hidden="false" customHeight="true" outlineLevel="0" collapsed="false">
      <c r="A413" s="1" t="n">
        <v>2</v>
      </c>
      <c r="B413" s="1" t="n">
        <v>1031749</v>
      </c>
      <c r="C413" s="1" t="s">
        <v>36</v>
      </c>
      <c r="D413" s="1" t="s">
        <v>1881</v>
      </c>
      <c r="E413" s="15" t="n">
        <v>46217</v>
      </c>
      <c r="F413" s="15" t="n">
        <v>46216</v>
      </c>
      <c r="G413" s="1" t="s">
        <v>233</v>
      </c>
      <c r="H413" s="1" t="n">
        <v>1396745</v>
      </c>
      <c r="I413" s="1" t="n">
        <v>1</v>
      </c>
      <c r="J413" s="1" t="s">
        <v>1868</v>
      </c>
      <c r="K413" s="49" t="n">
        <v>261.92</v>
      </c>
      <c r="L413" s="1" t="s">
        <v>1869</v>
      </c>
    </row>
    <row r="414" customFormat="false" ht="15" hidden="false" customHeight="true" outlineLevel="0" collapsed="false">
      <c r="A414" s="1" t="n">
        <v>2</v>
      </c>
      <c r="B414" s="1" t="n">
        <v>1781169</v>
      </c>
      <c r="C414" s="1" t="s">
        <v>1930</v>
      </c>
      <c r="D414" s="1" t="s">
        <v>1931</v>
      </c>
      <c r="E414" s="15" t="n">
        <v>46217</v>
      </c>
      <c r="F414" s="15" t="n">
        <v>46213</v>
      </c>
      <c r="G414" s="1" t="s">
        <v>172</v>
      </c>
      <c r="H414" s="1" t="n">
        <v>1396775</v>
      </c>
      <c r="I414" s="1" t="n">
        <v>11</v>
      </c>
      <c r="J414" s="1" t="s">
        <v>1868</v>
      </c>
      <c r="K414" s="49" t="n">
        <v>423.95</v>
      </c>
      <c r="L414" s="1" t="s">
        <v>1869</v>
      </c>
    </row>
    <row r="415" customFormat="false" ht="15" hidden="false" customHeight="true" outlineLevel="0" collapsed="false">
      <c r="A415" s="1" t="n">
        <v>2</v>
      </c>
      <c r="B415" s="1" t="n">
        <v>1781170</v>
      </c>
      <c r="C415" s="1" t="s">
        <v>1930</v>
      </c>
      <c r="D415" s="1" t="s">
        <v>1931</v>
      </c>
      <c r="E415" s="15" t="n">
        <v>46217</v>
      </c>
      <c r="F415" s="15" t="n">
        <v>46213</v>
      </c>
      <c r="G415" s="1" t="s">
        <v>172</v>
      </c>
      <c r="H415" s="1" t="n">
        <v>1397141</v>
      </c>
      <c r="I415" s="1" t="n">
        <v>11</v>
      </c>
      <c r="J415" s="1" t="s">
        <v>1868</v>
      </c>
      <c r="K415" s="49" t="n">
        <v>410.89</v>
      </c>
      <c r="L415" s="1" t="s">
        <v>1869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36</v>
      </c>
      <c r="D416" s="1" t="s">
        <v>1987</v>
      </c>
      <c r="E416" s="15" t="n">
        <v>46217</v>
      </c>
      <c r="F416" s="15" t="n">
        <v>46217</v>
      </c>
      <c r="G416" s="1" t="s">
        <v>1059</v>
      </c>
      <c r="H416" s="1" t="n">
        <v>1398396</v>
      </c>
      <c r="I416" s="1" t="n">
        <v>11</v>
      </c>
      <c r="J416" s="1" t="s">
        <v>1868</v>
      </c>
      <c r="K416" s="49" t="n">
        <v>406.11</v>
      </c>
      <c r="L416" s="1" t="s">
        <v>1869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1870</v>
      </c>
      <c r="D417" s="1" t="s">
        <v>1871</v>
      </c>
      <c r="E417" s="15" t="n">
        <v>46218</v>
      </c>
      <c r="F417" s="15" t="n">
        <v>46218</v>
      </c>
      <c r="G417" s="1" t="s">
        <v>416</v>
      </c>
      <c r="H417" s="1" t="n">
        <v>1402687</v>
      </c>
      <c r="I417" s="1" t="n">
        <v>1</v>
      </c>
      <c r="J417" s="1" t="s">
        <v>1868</v>
      </c>
      <c r="K417" s="49" t="n">
        <v>76.5</v>
      </c>
      <c r="L417" s="1" t="s">
        <v>1869</v>
      </c>
    </row>
    <row r="418" customFormat="false" ht="15" hidden="false" customHeight="true" outlineLevel="0" collapsed="false">
      <c r="A418" s="1" t="n">
        <v>2</v>
      </c>
      <c r="B418" s="1" t="n">
        <v>1692730</v>
      </c>
      <c r="C418" s="1" t="s">
        <v>36</v>
      </c>
      <c r="D418" s="1" t="s">
        <v>1877</v>
      </c>
      <c r="E418" s="15" t="n">
        <v>46218</v>
      </c>
      <c r="F418" s="15" t="n">
        <v>46218</v>
      </c>
      <c r="G418" s="1" t="s">
        <v>224</v>
      </c>
      <c r="H418" s="1" t="n">
        <v>1401764</v>
      </c>
      <c r="I418" s="1" t="n">
        <v>11</v>
      </c>
      <c r="J418" s="1" t="s">
        <v>1868</v>
      </c>
      <c r="K418" s="49" t="n">
        <v>3621.85</v>
      </c>
      <c r="L418" s="1" t="s">
        <v>1869</v>
      </c>
    </row>
    <row r="419" customFormat="false" ht="15" hidden="false" customHeight="true" outlineLevel="0" collapsed="false">
      <c r="A419" s="1" t="n">
        <v>2</v>
      </c>
      <c r="B419" s="1" t="n">
        <v>42898</v>
      </c>
      <c r="C419" s="1" t="s">
        <v>61</v>
      </c>
      <c r="D419" s="1" t="s">
        <v>1945</v>
      </c>
      <c r="E419" s="15" t="n">
        <v>46218</v>
      </c>
      <c r="F419" s="15" t="n">
        <v>46217</v>
      </c>
      <c r="G419" s="1" t="s">
        <v>826</v>
      </c>
      <c r="H419" s="1" t="n">
        <v>1401301</v>
      </c>
      <c r="I419" s="1" t="n">
        <v>11</v>
      </c>
      <c r="J419" s="1" t="s">
        <v>1868</v>
      </c>
      <c r="K419" s="49" t="n">
        <v>306.48</v>
      </c>
      <c r="L419" s="1" t="s">
        <v>1869</v>
      </c>
    </row>
    <row r="420" customFormat="false" ht="15" hidden="false" customHeight="true" outlineLevel="0" collapsed="false">
      <c r="A420" s="1" t="n">
        <v>2</v>
      </c>
      <c r="B420" s="1" t="n">
        <v>392537</v>
      </c>
      <c r="C420" s="1" t="s">
        <v>36</v>
      </c>
      <c r="D420" s="1" t="s">
        <v>1894</v>
      </c>
      <c r="E420" s="15" t="n">
        <v>46218</v>
      </c>
      <c r="F420" s="15" t="n">
        <v>46217</v>
      </c>
      <c r="G420" s="1" t="s">
        <v>180</v>
      </c>
      <c r="H420" s="1" t="n">
        <v>1403026</v>
      </c>
      <c r="I420" s="1" t="n">
        <v>11</v>
      </c>
      <c r="J420" s="1" t="s">
        <v>1868</v>
      </c>
      <c r="K420" s="49" t="n">
        <v>8419.48</v>
      </c>
      <c r="L420" s="1" t="s">
        <v>1869</v>
      </c>
    </row>
    <row r="421" customFormat="false" ht="15" hidden="false" customHeight="true" outlineLevel="0" collapsed="false">
      <c r="A421" s="1" t="n">
        <v>2</v>
      </c>
      <c r="B421" s="1" t="n">
        <v>16645</v>
      </c>
      <c r="C421" s="1" t="s">
        <v>36</v>
      </c>
      <c r="D421" s="1" t="s">
        <v>1988</v>
      </c>
      <c r="E421" s="15" t="n">
        <v>46218</v>
      </c>
      <c r="F421" s="15" t="n">
        <v>46217</v>
      </c>
      <c r="G421" s="1" t="s">
        <v>984</v>
      </c>
      <c r="H421" s="1" t="n">
        <v>1402768</v>
      </c>
      <c r="I421" s="1" t="n">
        <v>11</v>
      </c>
      <c r="J421" s="1" t="s">
        <v>1868</v>
      </c>
      <c r="K421" s="49" t="n">
        <v>200</v>
      </c>
      <c r="L421" s="1" t="s">
        <v>1869</v>
      </c>
    </row>
    <row r="422" customFormat="false" ht="15" hidden="false" customHeight="true" outlineLevel="0" collapsed="false">
      <c r="A422" s="1" t="n">
        <v>2</v>
      </c>
      <c r="B422" s="1" t="n">
        <v>51899</v>
      </c>
      <c r="C422" s="1" t="s">
        <v>88</v>
      </c>
      <c r="D422" s="1" t="s">
        <v>1989</v>
      </c>
      <c r="E422" s="15" t="n">
        <v>46218</v>
      </c>
      <c r="F422" s="15" t="n">
        <v>46217</v>
      </c>
      <c r="G422" s="1" t="s">
        <v>1166</v>
      </c>
      <c r="H422" s="1" t="n">
        <v>1401309</v>
      </c>
      <c r="I422" s="1" t="n">
        <v>11</v>
      </c>
      <c r="J422" s="1" t="s">
        <v>1868</v>
      </c>
      <c r="K422" s="49" t="n">
        <v>665.28</v>
      </c>
      <c r="L422" s="1" t="s">
        <v>1869</v>
      </c>
    </row>
    <row r="423" customFormat="false" ht="15" hidden="false" customHeight="true" outlineLevel="0" collapsed="false">
      <c r="A423" s="1" t="n">
        <v>2</v>
      </c>
      <c r="B423" s="1" t="n">
        <v>1905831</v>
      </c>
      <c r="C423" s="1" t="s">
        <v>36</v>
      </c>
      <c r="D423" s="1" t="s">
        <v>1962</v>
      </c>
      <c r="E423" s="15" t="n">
        <v>46218</v>
      </c>
      <c r="F423" s="15" t="n">
        <v>46217</v>
      </c>
      <c r="G423" s="1" t="s">
        <v>870</v>
      </c>
      <c r="H423" s="1" t="n">
        <v>1401261</v>
      </c>
      <c r="I423" s="1" t="n">
        <v>11</v>
      </c>
      <c r="J423" s="1" t="s">
        <v>1868</v>
      </c>
      <c r="K423" s="49" t="n">
        <v>479.64</v>
      </c>
      <c r="L423" s="1" t="s">
        <v>1869</v>
      </c>
    </row>
    <row r="424" customFormat="false" ht="15" hidden="false" customHeight="true" outlineLevel="0" collapsed="false">
      <c r="A424" s="1" t="n">
        <v>2</v>
      </c>
      <c r="B424" s="1" t="n">
        <v>1905832</v>
      </c>
      <c r="C424" s="1" t="s">
        <v>36</v>
      </c>
      <c r="D424" s="1" t="s">
        <v>1962</v>
      </c>
      <c r="E424" s="15" t="n">
        <v>46218</v>
      </c>
      <c r="F424" s="15" t="n">
        <v>46217</v>
      </c>
      <c r="G424" s="1" t="s">
        <v>870</v>
      </c>
      <c r="H424" s="1" t="n">
        <v>1401266</v>
      </c>
      <c r="I424" s="1" t="n">
        <v>11</v>
      </c>
      <c r="J424" s="1" t="s">
        <v>1868</v>
      </c>
      <c r="K424" s="49" t="n">
        <v>639.52</v>
      </c>
      <c r="L424" s="1" t="s">
        <v>1869</v>
      </c>
    </row>
    <row r="425" customFormat="false" ht="15" hidden="false" customHeight="true" outlineLevel="0" collapsed="false">
      <c r="A425" s="1" t="n">
        <v>2</v>
      </c>
      <c r="B425" s="1" t="n">
        <v>1905833</v>
      </c>
      <c r="C425" s="1" t="s">
        <v>36</v>
      </c>
      <c r="D425" s="1" t="s">
        <v>1962</v>
      </c>
      <c r="E425" s="15" t="n">
        <v>46218</v>
      </c>
      <c r="F425" s="15" t="n">
        <v>46217</v>
      </c>
      <c r="G425" s="1" t="s">
        <v>870</v>
      </c>
      <c r="H425" s="1" t="n">
        <v>1401262</v>
      </c>
      <c r="I425" s="1" t="n">
        <v>11</v>
      </c>
      <c r="J425" s="1" t="s">
        <v>1868</v>
      </c>
      <c r="K425" s="49" t="n">
        <v>479.64</v>
      </c>
      <c r="L425" s="1" t="s">
        <v>1869</v>
      </c>
    </row>
    <row r="426" customFormat="false" ht="15" hidden="false" customHeight="true" outlineLevel="0" collapsed="false">
      <c r="A426" s="1" t="n">
        <v>2</v>
      </c>
      <c r="B426" s="1" t="n">
        <v>3218196</v>
      </c>
      <c r="C426" s="1" t="s">
        <v>36</v>
      </c>
      <c r="D426" s="1" t="s">
        <v>1917</v>
      </c>
      <c r="E426" s="15" t="n">
        <v>46218</v>
      </c>
      <c r="F426" s="15" t="n">
        <v>46216</v>
      </c>
      <c r="G426" s="1" t="s">
        <v>98</v>
      </c>
      <c r="H426" s="1" t="n">
        <v>1402263</v>
      </c>
      <c r="I426" s="1" t="n">
        <v>11</v>
      </c>
      <c r="J426" s="1" t="s">
        <v>1868</v>
      </c>
      <c r="K426" s="49" t="n">
        <v>3940.75</v>
      </c>
      <c r="L426" s="1" t="s">
        <v>1869</v>
      </c>
    </row>
    <row r="427" customFormat="false" ht="15" hidden="false" customHeight="true" outlineLevel="0" collapsed="false">
      <c r="A427" s="1" t="n">
        <v>2</v>
      </c>
      <c r="B427" s="1" t="n">
        <v>3218198</v>
      </c>
      <c r="C427" s="1" t="s">
        <v>36</v>
      </c>
      <c r="D427" s="1" t="s">
        <v>1917</v>
      </c>
      <c r="E427" s="15" t="n">
        <v>46218</v>
      </c>
      <c r="F427" s="15" t="n">
        <v>46216</v>
      </c>
      <c r="G427" s="1" t="s">
        <v>98</v>
      </c>
      <c r="H427" s="1" t="n">
        <v>1402930</v>
      </c>
      <c r="I427" s="1" t="n">
        <v>11</v>
      </c>
      <c r="J427" s="1" t="s">
        <v>1868</v>
      </c>
      <c r="K427" s="49" t="n">
        <v>4155.44</v>
      </c>
      <c r="L427" s="1" t="s">
        <v>1869</v>
      </c>
    </row>
    <row r="428" customFormat="false" ht="15" hidden="false" customHeight="true" outlineLevel="0" collapsed="false">
      <c r="A428" s="1" t="n">
        <v>2</v>
      </c>
      <c r="B428" s="1" t="n">
        <v>1248471</v>
      </c>
      <c r="C428" s="1" t="s">
        <v>36</v>
      </c>
      <c r="D428" s="1" t="s">
        <v>1911</v>
      </c>
      <c r="E428" s="15" t="n">
        <v>46219</v>
      </c>
      <c r="F428" s="15" t="n">
        <v>46219</v>
      </c>
      <c r="G428" s="1" t="s">
        <v>462</v>
      </c>
      <c r="H428" s="1" t="n">
        <v>1407492</v>
      </c>
      <c r="I428" s="1" t="n">
        <v>11</v>
      </c>
      <c r="J428" s="1" t="s">
        <v>1868</v>
      </c>
      <c r="K428" s="49" t="n">
        <v>593.78</v>
      </c>
      <c r="L428" s="1" t="s">
        <v>1869</v>
      </c>
    </row>
    <row r="429" customFormat="false" ht="15" hidden="false" customHeight="true" outlineLevel="0" collapsed="false">
      <c r="A429" s="1" t="n">
        <v>2</v>
      </c>
      <c r="B429" s="1" t="n">
        <v>14718</v>
      </c>
      <c r="C429" s="1" t="s">
        <v>36</v>
      </c>
      <c r="D429" s="1" t="s">
        <v>1872</v>
      </c>
      <c r="E429" s="15" t="n">
        <v>46219</v>
      </c>
      <c r="F429" s="15" t="n">
        <v>46218</v>
      </c>
      <c r="G429" s="1" t="s">
        <v>272</v>
      </c>
      <c r="H429" s="1" t="n">
        <v>1407393</v>
      </c>
      <c r="I429" s="1" t="n">
        <v>11</v>
      </c>
      <c r="J429" s="1" t="s">
        <v>1868</v>
      </c>
      <c r="K429" s="49" t="n">
        <v>4093.4</v>
      </c>
      <c r="L429" s="1" t="s">
        <v>1869</v>
      </c>
    </row>
    <row r="430" customFormat="false" ht="15" hidden="false" customHeight="true" outlineLevel="0" collapsed="false">
      <c r="A430" s="1" t="n">
        <v>2</v>
      </c>
      <c r="B430" s="1" t="n">
        <v>396500</v>
      </c>
      <c r="C430" s="1" t="s">
        <v>36</v>
      </c>
      <c r="D430" s="1" t="s">
        <v>1919</v>
      </c>
      <c r="E430" s="15" t="n">
        <v>46219</v>
      </c>
      <c r="F430" s="15" t="n">
        <v>46217</v>
      </c>
      <c r="G430" s="1" t="s">
        <v>96</v>
      </c>
      <c r="H430" s="1" t="n">
        <v>1405829</v>
      </c>
      <c r="I430" s="1" t="n">
        <v>11</v>
      </c>
      <c r="J430" s="1" t="s">
        <v>1868</v>
      </c>
      <c r="K430" s="49" t="n">
        <v>558.06</v>
      </c>
      <c r="L430" s="1" t="s">
        <v>1869</v>
      </c>
    </row>
    <row r="431" customFormat="false" ht="15" hidden="false" customHeight="true" outlineLevel="0" collapsed="false">
      <c r="A431" s="1" t="n">
        <v>2</v>
      </c>
      <c r="B431" s="1" t="n">
        <v>307804</v>
      </c>
      <c r="C431" s="1" t="s">
        <v>36</v>
      </c>
      <c r="D431" s="1" t="s">
        <v>1891</v>
      </c>
      <c r="E431" s="15" t="n">
        <v>46219</v>
      </c>
      <c r="F431" s="15" t="n">
        <v>46217</v>
      </c>
      <c r="G431" s="1" t="s">
        <v>231</v>
      </c>
      <c r="H431" s="1" t="n">
        <v>1406501</v>
      </c>
      <c r="I431" s="1" t="n">
        <v>11</v>
      </c>
      <c r="J431" s="1" t="s">
        <v>1868</v>
      </c>
      <c r="K431" s="49" t="n">
        <v>3065.5</v>
      </c>
      <c r="L431" s="1" t="s">
        <v>1869</v>
      </c>
    </row>
    <row r="432" customFormat="false" ht="15" hidden="false" customHeight="true" outlineLevel="0" collapsed="false">
      <c r="A432" s="1" t="n">
        <v>2</v>
      </c>
      <c r="B432" s="1" t="n">
        <v>3627</v>
      </c>
      <c r="C432" s="1" t="s">
        <v>36</v>
      </c>
      <c r="D432" s="1" t="s">
        <v>1873</v>
      </c>
      <c r="E432" s="15" t="n">
        <v>46219</v>
      </c>
      <c r="F432" s="15" t="n">
        <v>46219</v>
      </c>
      <c r="G432" s="1" t="s">
        <v>205</v>
      </c>
      <c r="H432" s="1" t="n">
        <v>1406906</v>
      </c>
      <c r="I432" s="1" t="n">
        <v>11</v>
      </c>
      <c r="J432" s="1" t="s">
        <v>1868</v>
      </c>
      <c r="K432" s="49" t="n">
        <v>533.5</v>
      </c>
      <c r="L432" s="1" t="s">
        <v>1869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76</v>
      </c>
      <c r="D433" s="1" t="s">
        <v>1924</v>
      </c>
      <c r="E433" s="15" t="n">
        <v>46219</v>
      </c>
      <c r="F433" s="15" t="n">
        <v>46217</v>
      </c>
      <c r="G433" s="1" t="s">
        <v>578</v>
      </c>
      <c r="H433" s="1" t="n">
        <v>1405844</v>
      </c>
      <c r="I433" s="1" t="n">
        <v>11</v>
      </c>
      <c r="J433" s="1" t="s">
        <v>1868</v>
      </c>
      <c r="K433" s="49" t="n">
        <v>1501.2</v>
      </c>
      <c r="L433" s="1" t="s">
        <v>1869</v>
      </c>
    </row>
    <row r="434" customFormat="false" ht="15" hidden="false" customHeight="true" outlineLevel="0" collapsed="false">
      <c r="A434" s="1" t="n">
        <v>2</v>
      </c>
      <c r="B434" s="1" t="n">
        <v>1203711</v>
      </c>
      <c r="C434" s="1" t="s">
        <v>49</v>
      </c>
      <c r="D434" s="1" t="s">
        <v>1875</v>
      </c>
      <c r="E434" s="15" t="n">
        <v>46219</v>
      </c>
      <c r="F434" s="15" t="n">
        <v>46217</v>
      </c>
      <c r="G434" s="1" t="s">
        <v>131</v>
      </c>
      <c r="H434" s="1" t="n">
        <v>1405760</v>
      </c>
      <c r="I434" s="1" t="n">
        <v>11</v>
      </c>
      <c r="J434" s="1" t="s">
        <v>1868</v>
      </c>
      <c r="K434" s="49" t="n">
        <v>1189.67</v>
      </c>
      <c r="L434" s="1" t="s">
        <v>1869</v>
      </c>
    </row>
    <row r="435" customFormat="false" ht="15" hidden="false" customHeight="true" outlineLevel="0" collapsed="false">
      <c r="A435" s="1" t="n">
        <v>2</v>
      </c>
      <c r="B435" s="1" t="n">
        <v>1936058</v>
      </c>
      <c r="C435" s="1" t="s">
        <v>67</v>
      </c>
      <c r="D435" s="1" t="s">
        <v>1875</v>
      </c>
      <c r="E435" s="15" t="n">
        <v>46219</v>
      </c>
      <c r="F435" s="15" t="n">
        <v>46217</v>
      </c>
      <c r="G435" s="1" t="s">
        <v>131</v>
      </c>
      <c r="H435" s="1" t="n">
        <v>1405744</v>
      </c>
      <c r="I435" s="1" t="n">
        <v>11</v>
      </c>
      <c r="J435" s="1" t="s">
        <v>1868</v>
      </c>
      <c r="K435" s="49" t="n">
        <v>2028.67</v>
      </c>
      <c r="L435" s="1" t="s">
        <v>1869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36</v>
      </c>
      <c r="D436" s="1" t="s">
        <v>1925</v>
      </c>
      <c r="E436" s="15" t="n">
        <v>46219</v>
      </c>
      <c r="F436" s="15" t="n">
        <v>46217</v>
      </c>
      <c r="G436" s="1" t="s">
        <v>469</v>
      </c>
      <c r="H436" s="1" t="n">
        <v>1405955</v>
      </c>
      <c r="I436" s="1" t="n">
        <v>11</v>
      </c>
      <c r="J436" s="1" t="s">
        <v>1868</v>
      </c>
      <c r="K436" s="49" t="n">
        <v>2095.8</v>
      </c>
      <c r="L436" s="1" t="s">
        <v>1869</v>
      </c>
    </row>
    <row r="437" customFormat="false" ht="15" hidden="false" customHeight="true" outlineLevel="0" collapsed="false">
      <c r="A437" s="1" t="n">
        <v>2</v>
      </c>
      <c r="B437" s="1" t="n">
        <v>3218197</v>
      </c>
      <c r="C437" s="1" t="s">
        <v>36</v>
      </c>
      <c r="D437" s="1" t="s">
        <v>1917</v>
      </c>
      <c r="E437" s="15" t="n">
        <v>46219</v>
      </c>
      <c r="F437" s="15" t="n">
        <v>46216</v>
      </c>
      <c r="G437" s="1" t="s">
        <v>98</v>
      </c>
      <c r="H437" s="1" t="n">
        <v>1406318</v>
      </c>
      <c r="I437" s="1" t="n">
        <v>11</v>
      </c>
      <c r="J437" s="1" t="s">
        <v>1868</v>
      </c>
      <c r="K437" s="49" t="n">
        <v>2754.67</v>
      </c>
      <c r="L437" s="1" t="s">
        <v>1869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36</v>
      </c>
      <c r="D438" s="1" t="s">
        <v>1921</v>
      </c>
      <c r="E438" s="15" t="n">
        <v>46219</v>
      </c>
      <c r="F438" s="15" t="n">
        <v>46217</v>
      </c>
      <c r="G438" s="1" t="s">
        <v>94</v>
      </c>
      <c r="H438" s="1" t="n">
        <v>1406166</v>
      </c>
      <c r="I438" s="1" t="n">
        <v>11</v>
      </c>
      <c r="J438" s="1" t="s">
        <v>1868</v>
      </c>
      <c r="K438" s="49" t="n">
        <v>1822.73</v>
      </c>
      <c r="L438" s="1" t="s">
        <v>1869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36</v>
      </c>
      <c r="D439" s="1" t="s">
        <v>1909</v>
      </c>
      <c r="E439" s="15" t="n">
        <v>46219</v>
      </c>
      <c r="F439" s="15" t="n">
        <v>46218</v>
      </c>
      <c r="G439" s="1" t="s">
        <v>222</v>
      </c>
      <c r="H439" s="1" t="n">
        <v>1407280</v>
      </c>
      <c r="I439" s="1" t="n">
        <v>11</v>
      </c>
      <c r="J439" s="1" t="s">
        <v>1868</v>
      </c>
      <c r="K439" s="49" t="n">
        <v>1742.68</v>
      </c>
      <c r="L439" s="1" t="s">
        <v>1869</v>
      </c>
    </row>
    <row r="440" customFormat="false" ht="15" hidden="false" customHeight="true" outlineLevel="0" collapsed="false">
      <c r="A440" s="1" t="n">
        <v>2</v>
      </c>
      <c r="B440" s="1" t="n">
        <v>502367</v>
      </c>
      <c r="C440" s="1" t="s">
        <v>36</v>
      </c>
      <c r="D440" s="1" t="s">
        <v>1986</v>
      </c>
      <c r="E440" s="15" t="n">
        <v>46220</v>
      </c>
      <c r="F440" s="15" t="n">
        <v>46219</v>
      </c>
      <c r="G440" s="1" t="s">
        <v>293</v>
      </c>
      <c r="H440" s="1" t="n">
        <v>1410475</v>
      </c>
      <c r="I440" s="1" t="n">
        <v>11</v>
      </c>
      <c r="J440" s="1" t="s">
        <v>1868</v>
      </c>
      <c r="K440" s="49" t="n">
        <v>308.88</v>
      </c>
      <c r="L440" s="1" t="s">
        <v>1869</v>
      </c>
    </row>
    <row r="441" customFormat="false" ht="15" hidden="false" customHeight="true" outlineLevel="0" collapsed="false">
      <c r="A441" s="1" t="n">
        <v>2</v>
      </c>
      <c r="B441" s="1" t="n">
        <v>1608670</v>
      </c>
      <c r="C441" s="1" t="s">
        <v>36</v>
      </c>
      <c r="D441" s="1" t="s">
        <v>1918</v>
      </c>
      <c r="E441" s="15" t="n">
        <v>46220</v>
      </c>
      <c r="F441" s="15" t="n">
        <v>46220</v>
      </c>
      <c r="G441" s="1" t="s">
        <v>107</v>
      </c>
      <c r="H441" s="1" t="n">
        <v>1410712</v>
      </c>
      <c r="I441" s="1" t="n">
        <v>11</v>
      </c>
      <c r="J441" s="1" t="s">
        <v>1868</v>
      </c>
      <c r="K441" s="49" t="n">
        <v>1024.98</v>
      </c>
      <c r="L441" s="1" t="s">
        <v>1869</v>
      </c>
    </row>
    <row r="442" customFormat="false" ht="15" hidden="false" customHeight="true" outlineLevel="0" collapsed="false">
      <c r="A442" s="1" t="n">
        <v>2</v>
      </c>
      <c r="B442" s="1" t="n">
        <v>1693414</v>
      </c>
      <c r="C442" s="1" t="s">
        <v>36</v>
      </c>
      <c r="D442" s="1" t="s">
        <v>1877</v>
      </c>
      <c r="E442" s="15" t="n">
        <v>46220</v>
      </c>
      <c r="F442" s="15" t="n">
        <v>46218</v>
      </c>
      <c r="G442" s="1" t="s">
        <v>224</v>
      </c>
      <c r="H442" s="1" t="n">
        <v>1410758</v>
      </c>
      <c r="I442" s="1" t="n">
        <v>11</v>
      </c>
      <c r="J442" s="1" t="s">
        <v>1868</v>
      </c>
      <c r="K442" s="49" t="n">
        <v>281.82</v>
      </c>
      <c r="L442" s="1" t="s">
        <v>1869</v>
      </c>
    </row>
    <row r="443" customFormat="false" ht="15" hidden="false" customHeight="true" outlineLevel="0" collapsed="false">
      <c r="A443" s="1" t="n">
        <v>2</v>
      </c>
      <c r="B443" s="1" t="n">
        <v>14728</v>
      </c>
      <c r="C443" s="1" t="s">
        <v>36</v>
      </c>
      <c r="D443" s="1" t="s">
        <v>1872</v>
      </c>
      <c r="E443" s="15" t="n">
        <v>46220</v>
      </c>
      <c r="F443" s="15" t="n">
        <v>46219</v>
      </c>
      <c r="G443" s="1" t="s">
        <v>272</v>
      </c>
      <c r="H443" s="1" t="n">
        <v>1411854</v>
      </c>
      <c r="I443" s="1" t="n">
        <v>11</v>
      </c>
      <c r="J443" s="1" t="s">
        <v>1868</v>
      </c>
      <c r="K443" s="49" t="n">
        <v>1269.94</v>
      </c>
      <c r="L443" s="1" t="s">
        <v>1869</v>
      </c>
    </row>
    <row r="444" customFormat="false" ht="15" hidden="false" customHeight="true" outlineLevel="0" collapsed="false">
      <c r="A444" s="1" t="n">
        <v>2</v>
      </c>
      <c r="B444" s="1" t="n">
        <v>580861</v>
      </c>
      <c r="C444" s="1" t="s">
        <v>36</v>
      </c>
      <c r="D444" s="1" t="s">
        <v>1975</v>
      </c>
      <c r="E444" s="15" t="n">
        <v>46220</v>
      </c>
      <c r="F444" s="15" t="n">
        <v>46218</v>
      </c>
      <c r="G444" s="1" t="s">
        <v>101</v>
      </c>
      <c r="H444" s="1" t="n">
        <v>1411536</v>
      </c>
      <c r="I444" s="1" t="n">
        <v>11</v>
      </c>
      <c r="J444" s="1" t="s">
        <v>1868</v>
      </c>
      <c r="K444" s="49" t="n">
        <v>2284.72</v>
      </c>
      <c r="L444" s="1" t="s">
        <v>1869</v>
      </c>
    </row>
    <row r="445" customFormat="false" ht="15" hidden="false" customHeight="true" outlineLevel="0" collapsed="false">
      <c r="A445" s="1" t="n">
        <v>2</v>
      </c>
      <c r="B445" s="1" t="n">
        <v>580864</v>
      </c>
      <c r="C445" s="1" t="s">
        <v>36</v>
      </c>
      <c r="D445" s="1" t="s">
        <v>1975</v>
      </c>
      <c r="E445" s="15" t="n">
        <v>46220</v>
      </c>
      <c r="F445" s="15" t="n">
        <v>46218</v>
      </c>
      <c r="G445" s="1" t="s">
        <v>101</v>
      </c>
      <c r="H445" s="1" t="n">
        <v>1411921</v>
      </c>
      <c r="I445" s="1" t="n">
        <v>11</v>
      </c>
      <c r="J445" s="1" t="s">
        <v>1868</v>
      </c>
      <c r="K445" s="49" t="n">
        <v>1472.09</v>
      </c>
      <c r="L445" s="1" t="s">
        <v>1869</v>
      </c>
    </row>
    <row r="446" customFormat="false" ht="15" hidden="false" customHeight="true" outlineLevel="0" collapsed="false">
      <c r="A446" s="1" t="n">
        <v>2</v>
      </c>
      <c r="B446" s="1" t="n">
        <v>580865</v>
      </c>
      <c r="C446" s="1" t="s">
        <v>36</v>
      </c>
      <c r="D446" s="1" t="s">
        <v>1975</v>
      </c>
      <c r="E446" s="15" t="n">
        <v>46220</v>
      </c>
      <c r="F446" s="15" t="n">
        <v>46218</v>
      </c>
      <c r="G446" s="1" t="s">
        <v>101</v>
      </c>
      <c r="H446" s="1" t="n">
        <v>1411773</v>
      </c>
      <c r="I446" s="1" t="n">
        <v>11</v>
      </c>
      <c r="J446" s="1" t="s">
        <v>1868</v>
      </c>
      <c r="K446" s="49" t="n">
        <v>823.61</v>
      </c>
      <c r="L446" s="1" t="s">
        <v>1869</v>
      </c>
    </row>
    <row r="447" customFormat="false" ht="15" hidden="false" customHeight="true" outlineLevel="0" collapsed="false">
      <c r="A447" s="1" t="n">
        <v>2</v>
      </c>
      <c r="B447" s="1" t="n">
        <v>605020</v>
      </c>
      <c r="C447" s="1" t="s">
        <v>61</v>
      </c>
      <c r="D447" s="1" t="s">
        <v>1913</v>
      </c>
      <c r="E447" s="15" t="n">
        <v>46220</v>
      </c>
      <c r="F447" s="15" t="n">
        <v>46219</v>
      </c>
      <c r="G447" s="1" t="s">
        <v>464</v>
      </c>
      <c r="H447" s="1" t="n">
        <v>1411342</v>
      </c>
      <c r="I447" s="1" t="n">
        <v>11</v>
      </c>
      <c r="J447" s="1" t="s">
        <v>1868</v>
      </c>
      <c r="K447" s="49" t="n">
        <v>189</v>
      </c>
      <c r="L447" s="1" t="s">
        <v>1869</v>
      </c>
    </row>
    <row r="448" customFormat="false" ht="15" hidden="false" customHeight="true" outlineLevel="0" collapsed="false">
      <c r="A448" s="1" t="n">
        <v>2</v>
      </c>
      <c r="B448" s="1" t="n">
        <v>2547</v>
      </c>
      <c r="C448" s="1" t="s">
        <v>36</v>
      </c>
      <c r="D448" s="1" t="s">
        <v>1880</v>
      </c>
      <c r="E448" s="15" t="n">
        <v>46220</v>
      </c>
      <c r="F448" s="15" t="n">
        <v>46220</v>
      </c>
      <c r="G448" s="1" t="s">
        <v>146</v>
      </c>
      <c r="H448" s="1" t="n">
        <v>1411709</v>
      </c>
      <c r="I448" s="1" t="n">
        <v>6</v>
      </c>
      <c r="J448" s="1" t="s">
        <v>1868</v>
      </c>
      <c r="K448" s="49" t="n">
        <v>1392.72</v>
      </c>
      <c r="L448" s="1" t="s">
        <v>1869</v>
      </c>
    </row>
    <row r="449" customFormat="false" ht="15" hidden="false" customHeight="true" outlineLevel="0" collapsed="false">
      <c r="A449" s="1" t="n">
        <v>2</v>
      </c>
      <c r="B449" s="1" t="n">
        <v>2546</v>
      </c>
      <c r="C449" s="1" t="s">
        <v>36</v>
      </c>
      <c r="D449" s="1" t="s">
        <v>1880</v>
      </c>
      <c r="E449" s="15" t="n">
        <v>46220</v>
      </c>
      <c r="F449" s="15" t="n">
        <v>46220</v>
      </c>
      <c r="G449" s="1" t="s">
        <v>146</v>
      </c>
      <c r="H449" s="1" t="n">
        <v>1411314</v>
      </c>
      <c r="I449" s="1" t="n">
        <v>6</v>
      </c>
      <c r="J449" s="1" t="s">
        <v>1868</v>
      </c>
      <c r="K449" s="49" t="n">
        <v>280</v>
      </c>
      <c r="L449" s="1" t="s">
        <v>1869</v>
      </c>
    </row>
    <row r="450" customFormat="false" ht="15" hidden="false" customHeight="true" outlineLevel="0" collapsed="false">
      <c r="A450" s="1" t="n">
        <v>2</v>
      </c>
      <c r="B450" s="1" t="n">
        <v>1032250</v>
      </c>
      <c r="C450" s="1" t="s">
        <v>36</v>
      </c>
      <c r="D450" s="1" t="s">
        <v>1881</v>
      </c>
      <c r="E450" s="15" t="n">
        <v>46220</v>
      </c>
      <c r="F450" s="15" t="n">
        <v>46219</v>
      </c>
      <c r="G450" s="1" t="s">
        <v>233</v>
      </c>
      <c r="H450" s="1" t="n">
        <v>1410446</v>
      </c>
      <c r="I450" s="1" t="n">
        <v>11</v>
      </c>
      <c r="J450" s="1" t="s">
        <v>1868</v>
      </c>
      <c r="K450" s="49" t="n">
        <v>254.6</v>
      </c>
      <c r="L450" s="1" t="s">
        <v>1869</v>
      </c>
    </row>
    <row r="451" customFormat="false" ht="15" hidden="false" customHeight="true" outlineLevel="0" collapsed="false">
      <c r="A451" s="1" t="n">
        <v>2</v>
      </c>
      <c r="B451" s="1" t="n">
        <v>337</v>
      </c>
      <c r="C451" s="1" t="s">
        <v>36</v>
      </c>
      <c r="D451" s="1" t="s">
        <v>1882</v>
      </c>
      <c r="E451" s="15" t="n">
        <v>46220</v>
      </c>
      <c r="F451" s="15" t="n">
        <v>46219</v>
      </c>
      <c r="G451" s="1" t="s">
        <v>243</v>
      </c>
      <c r="H451" s="1" t="n">
        <v>1410826</v>
      </c>
      <c r="I451" s="1" t="n">
        <v>11</v>
      </c>
      <c r="J451" s="1" t="s">
        <v>1868</v>
      </c>
      <c r="K451" s="49" t="n">
        <v>925</v>
      </c>
      <c r="L451" s="1" t="s">
        <v>1869</v>
      </c>
    </row>
    <row r="452" customFormat="false" ht="15" hidden="false" customHeight="true" outlineLevel="0" collapsed="false">
      <c r="A452" s="1" t="n">
        <v>2</v>
      </c>
      <c r="B452" s="1" t="n">
        <v>719</v>
      </c>
      <c r="C452" s="1" t="s">
        <v>88</v>
      </c>
      <c r="D452" s="1" t="s">
        <v>1876</v>
      </c>
      <c r="E452" s="15" t="n">
        <v>46220</v>
      </c>
      <c r="F452" s="15" t="n">
        <v>46219</v>
      </c>
      <c r="G452" s="1" t="s">
        <v>211</v>
      </c>
      <c r="H452" s="1" t="n">
        <v>1410461</v>
      </c>
      <c r="I452" s="1" t="n">
        <v>11</v>
      </c>
      <c r="J452" s="1" t="s">
        <v>1868</v>
      </c>
      <c r="K452" s="49" t="n">
        <v>184.9</v>
      </c>
      <c r="L452" s="1" t="s">
        <v>1869</v>
      </c>
    </row>
    <row r="453" customFormat="false" ht="15" hidden="false" customHeight="true" outlineLevel="0" collapsed="false">
      <c r="A453" s="1" t="n">
        <v>2</v>
      </c>
      <c r="B453" s="1" t="n">
        <v>10807</v>
      </c>
      <c r="C453" s="1" t="s">
        <v>36</v>
      </c>
      <c r="D453" s="1" t="s">
        <v>1953</v>
      </c>
      <c r="E453" s="15" t="n">
        <v>46220</v>
      </c>
      <c r="F453" s="15" t="n">
        <v>46217</v>
      </c>
      <c r="G453" s="1" t="s">
        <v>717</v>
      </c>
      <c r="H453" s="1" t="n">
        <v>1410510</v>
      </c>
      <c r="I453" s="1" t="n">
        <v>11</v>
      </c>
      <c r="J453" s="1" t="s">
        <v>1868</v>
      </c>
      <c r="K453" s="49" t="n">
        <v>1011.15</v>
      </c>
      <c r="L453" s="1" t="s">
        <v>1869</v>
      </c>
    </row>
    <row r="454" customFormat="false" ht="15" hidden="false" customHeight="true" outlineLevel="0" collapsed="false">
      <c r="A454" s="1" t="n">
        <v>2</v>
      </c>
      <c r="B454" s="1" t="n">
        <v>15</v>
      </c>
      <c r="C454" s="1" t="s">
        <v>36</v>
      </c>
      <c r="D454" s="1" t="s">
        <v>1990</v>
      </c>
      <c r="E454" s="15" t="n">
        <v>46220</v>
      </c>
      <c r="F454" s="15" t="n">
        <v>46220</v>
      </c>
      <c r="G454" s="1" t="s">
        <v>624</v>
      </c>
      <c r="H454" s="1" t="n">
        <v>1428281</v>
      </c>
      <c r="I454" s="1" t="n">
        <v>11</v>
      </c>
      <c r="J454" s="1" t="s">
        <v>1868</v>
      </c>
      <c r="K454" s="49" t="n">
        <v>120</v>
      </c>
      <c r="L454" s="1" t="s">
        <v>1869</v>
      </c>
    </row>
    <row r="455" customFormat="false" ht="15" hidden="false" customHeight="true" outlineLevel="0" collapsed="false">
      <c r="A455" s="1" t="n">
        <v>2</v>
      </c>
      <c r="B455" s="1" t="n">
        <v>23</v>
      </c>
      <c r="C455" s="1" t="s">
        <v>36</v>
      </c>
      <c r="D455" s="1" t="s">
        <v>1990</v>
      </c>
      <c r="E455" s="15" t="n">
        <v>46220</v>
      </c>
      <c r="F455" s="15" t="n">
        <v>46220</v>
      </c>
      <c r="G455" s="1" t="s">
        <v>624</v>
      </c>
      <c r="H455" s="1" t="n">
        <v>1428438</v>
      </c>
      <c r="I455" s="1" t="n">
        <v>11</v>
      </c>
      <c r="J455" s="1" t="s">
        <v>1868</v>
      </c>
      <c r="K455" s="49" t="n">
        <v>140</v>
      </c>
      <c r="L455" s="1" t="s">
        <v>1869</v>
      </c>
    </row>
    <row r="456" customFormat="false" ht="15" hidden="false" customHeight="true" outlineLevel="0" collapsed="false">
      <c r="A456" s="1" t="n">
        <v>2</v>
      </c>
      <c r="B456" s="1" t="n">
        <v>22</v>
      </c>
      <c r="C456" s="1" t="s">
        <v>36</v>
      </c>
      <c r="D456" s="1" t="s">
        <v>1990</v>
      </c>
      <c r="E456" s="15" t="n">
        <v>46220</v>
      </c>
      <c r="F456" s="15" t="n">
        <v>46220</v>
      </c>
      <c r="G456" s="1" t="s">
        <v>624</v>
      </c>
      <c r="H456" s="1" t="n">
        <v>1428427</v>
      </c>
      <c r="I456" s="1" t="n">
        <v>11</v>
      </c>
      <c r="J456" s="1" t="s">
        <v>1868</v>
      </c>
      <c r="K456" s="49" t="n">
        <v>140</v>
      </c>
      <c r="L456" s="1" t="s">
        <v>1869</v>
      </c>
    </row>
    <row r="457" customFormat="false" ht="15" hidden="false" customHeight="true" outlineLevel="0" collapsed="false">
      <c r="A457" s="1" t="n">
        <v>2</v>
      </c>
      <c r="B457" s="1" t="n">
        <v>19</v>
      </c>
      <c r="C457" s="1" t="s">
        <v>36</v>
      </c>
      <c r="D457" s="1" t="s">
        <v>1990</v>
      </c>
      <c r="E457" s="15" t="n">
        <v>46220</v>
      </c>
      <c r="F457" s="15" t="n">
        <v>46220</v>
      </c>
      <c r="G457" s="1" t="s">
        <v>624</v>
      </c>
      <c r="H457" s="1" t="n">
        <v>1428390</v>
      </c>
      <c r="I457" s="1" t="n">
        <v>11</v>
      </c>
      <c r="J457" s="1" t="s">
        <v>1868</v>
      </c>
      <c r="K457" s="49" t="n">
        <v>120</v>
      </c>
      <c r="L457" s="1" t="s">
        <v>1869</v>
      </c>
    </row>
    <row r="458" customFormat="false" ht="15" hidden="false" customHeight="true" outlineLevel="0" collapsed="false">
      <c r="A458" s="1" t="n">
        <v>2</v>
      </c>
      <c r="B458" s="1" t="n">
        <v>20</v>
      </c>
      <c r="C458" s="1" t="s">
        <v>36</v>
      </c>
      <c r="D458" s="1" t="s">
        <v>1990</v>
      </c>
      <c r="E458" s="15" t="n">
        <v>46220</v>
      </c>
      <c r="F458" s="15" t="n">
        <v>46220</v>
      </c>
      <c r="G458" s="1" t="s">
        <v>624</v>
      </c>
      <c r="H458" s="1" t="n">
        <v>1428379</v>
      </c>
      <c r="I458" s="1" t="n">
        <v>11</v>
      </c>
      <c r="J458" s="1" t="s">
        <v>1868</v>
      </c>
      <c r="K458" s="49" t="n">
        <v>200</v>
      </c>
      <c r="L458" s="1" t="s">
        <v>1869</v>
      </c>
    </row>
    <row r="459" customFormat="false" ht="15" hidden="false" customHeight="true" outlineLevel="0" collapsed="false">
      <c r="A459" s="1" t="n">
        <v>2</v>
      </c>
      <c r="B459" s="1" t="n">
        <v>18</v>
      </c>
      <c r="C459" s="1" t="s">
        <v>36</v>
      </c>
      <c r="D459" s="1" t="s">
        <v>1990</v>
      </c>
      <c r="E459" s="15" t="n">
        <v>46220</v>
      </c>
      <c r="F459" s="15" t="n">
        <v>46220</v>
      </c>
      <c r="G459" s="1" t="s">
        <v>624</v>
      </c>
      <c r="H459" s="1" t="n">
        <v>1428370</v>
      </c>
      <c r="I459" s="1" t="n">
        <v>11</v>
      </c>
      <c r="J459" s="1" t="s">
        <v>1868</v>
      </c>
      <c r="K459" s="49" t="n">
        <v>120</v>
      </c>
      <c r="L459" s="1" t="s">
        <v>1869</v>
      </c>
    </row>
    <row r="460" customFormat="false" ht="15" hidden="false" customHeight="true" outlineLevel="0" collapsed="false">
      <c r="A460" s="1" t="n">
        <v>2</v>
      </c>
      <c r="B460" s="1" t="n">
        <v>17</v>
      </c>
      <c r="C460" s="1" t="s">
        <v>36</v>
      </c>
      <c r="D460" s="1" t="s">
        <v>1990</v>
      </c>
      <c r="E460" s="15" t="n">
        <v>46220</v>
      </c>
      <c r="F460" s="15" t="n">
        <v>46220</v>
      </c>
      <c r="G460" s="1" t="s">
        <v>624</v>
      </c>
      <c r="H460" s="1" t="n">
        <v>1428365</v>
      </c>
      <c r="I460" s="1" t="n">
        <v>11</v>
      </c>
      <c r="J460" s="1" t="s">
        <v>1868</v>
      </c>
      <c r="K460" s="49" t="n">
        <v>120</v>
      </c>
      <c r="L460" s="1" t="s">
        <v>1869</v>
      </c>
    </row>
    <row r="461" customFormat="false" ht="15" hidden="false" customHeight="true" outlineLevel="0" collapsed="false">
      <c r="A461" s="1" t="n">
        <v>2</v>
      </c>
      <c r="B461" s="1" t="n">
        <v>16</v>
      </c>
      <c r="C461" s="1" t="s">
        <v>36</v>
      </c>
      <c r="D461" s="1" t="s">
        <v>1990</v>
      </c>
      <c r="E461" s="15" t="n">
        <v>46220</v>
      </c>
      <c r="F461" s="15" t="n">
        <v>46220</v>
      </c>
      <c r="G461" s="1" t="s">
        <v>624</v>
      </c>
      <c r="H461" s="1" t="n">
        <v>1428357</v>
      </c>
      <c r="I461" s="1" t="n">
        <v>11</v>
      </c>
      <c r="J461" s="1" t="s">
        <v>1868</v>
      </c>
      <c r="K461" s="49" t="n">
        <v>140</v>
      </c>
      <c r="L461" s="1" t="s">
        <v>1869</v>
      </c>
    </row>
    <row r="462" customFormat="false" ht="15" hidden="false" customHeight="true" outlineLevel="0" collapsed="false">
      <c r="A462" s="1" t="n">
        <v>2</v>
      </c>
      <c r="B462" s="1" t="n">
        <v>3554</v>
      </c>
      <c r="C462" s="1" t="s">
        <v>36</v>
      </c>
      <c r="D462" s="1" t="s">
        <v>1890</v>
      </c>
      <c r="E462" s="15" t="n">
        <v>46220</v>
      </c>
      <c r="F462" s="15" t="n">
        <v>46219</v>
      </c>
      <c r="G462" s="1" t="s">
        <v>187</v>
      </c>
      <c r="H462" s="1" t="n">
        <v>1410433</v>
      </c>
      <c r="I462" s="1" t="n">
        <v>11</v>
      </c>
      <c r="J462" s="1" t="s">
        <v>1868</v>
      </c>
      <c r="K462" s="49" t="n">
        <v>125</v>
      </c>
      <c r="L462" s="1" t="s">
        <v>1869</v>
      </c>
    </row>
    <row r="463" customFormat="false" ht="15" hidden="false" customHeight="true" outlineLevel="0" collapsed="false">
      <c r="A463" s="1" t="n">
        <v>2</v>
      </c>
      <c r="B463" s="1" t="n">
        <v>364</v>
      </c>
      <c r="C463" s="1" t="s">
        <v>36</v>
      </c>
      <c r="D463" s="1" t="s">
        <v>1907</v>
      </c>
      <c r="E463" s="15" t="n">
        <v>46220</v>
      </c>
      <c r="F463" s="15" t="n">
        <v>46220</v>
      </c>
      <c r="G463" s="1" t="s">
        <v>1908</v>
      </c>
      <c r="H463" s="1" t="n">
        <v>1411966</v>
      </c>
      <c r="I463" s="1" t="n">
        <v>11</v>
      </c>
      <c r="J463" s="1" t="s">
        <v>1868</v>
      </c>
      <c r="K463" s="49" t="n">
        <v>228</v>
      </c>
      <c r="L463" s="1" t="s">
        <v>1869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1870</v>
      </c>
      <c r="D464" s="1" t="s">
        <v>1871</v>
      </c>
      <c r="E464" s="15" t="n">
        <v>46221</v>
      </c>
      <c r="F464" s="15" t="n">
        <v>46220</v>
      </c>
      <c r="G464" s="1" t="s">
        <v>416</v>
      </c>
      <c r="H464" s="1" t="n">
        <v>1414655</v>
      </c>
      <c r="I464" s="1" t="n">
        <v>11</v>
      </c>
      <c r="J464" s="1" t="s">
        <v>1868</v>
      </c>
      <c r="K464" s="49" t="n">
        <v>97.5</v>
      </c>
      <c r="L464" s="1" t="s">
        <v>1869</v>
      </c>
    </row>
    <row r="465" customFormat="false" ht="15" hidden="false" customHeight="true" outlineLevel="0" collapsed="false">
      <c r="A465" s="1" t="n">
        <v>2</v>
      </c>
      <c r="B465" s="1" t="n">
        <v>580863</v>
      </c>
      <c r="C465" s="1" t="s">
        <v>36</v>
      </c>
      <c r="D465" s="1" t="s">
        <v>1975</v>
      </c>
      <c r="E465" s="15" t="n">
        <v>46221</v>
      </c>
      <c r="F465" s="15" t="n">
        <v>46218</v>
      </c>
      <c r="G465" s="1" t="s">
        <v>101</v>
      </c>
      <c r="H465" s="1" t="n">
        <v>1414799</v>
      </c>
      <c r="I465" s="1" t="n">
        <v>11</v>
      </c>
      <c r="J465" s="1" t="s">
        <v>1868</v>
      </c>
      <c r="K465" s="49" t="n">
        <v>2827.44</v>
      </c>
      <c r="L465" s="1" t="s">
        <v>1869</v>
      </c>
    </row>
    <row r="466" customFormat="false" ht="15" hidden="false" customHeight="true" outlineLevel="0" collapsed="false">
      <c r="A466" s="1" t="n">
        <v>2</v>
      </c>
      <c r="B466" s="1" t="n">
        <v>3855</v>
      </c>
      <c r="C466" s="1" t="s">
        <v>36</v>
      </c>
      <c r="D466" s="1" t="s">
        <v>1991</v>
      </c>
      <c r="E466" s="15" t="n">
        <v>46221</v>
      </c>
      <c r="F466" s="15" t="n">
        <v>46220</v>
      </c>
      <c r="G466" s="1" t="s">
        <v>1196</v>
      </c>
      <c r="H466" s="1" t="n">
        <v>1414980</v>
      </c>
      <c r="I466" s="1" t="n">
        <v>39</v>
      </c>
      <c r="J466" s="1" t="s">
        <v>1868</v>
      </c>
      <c r="K466" s="49" t="n">
        <v>1109.15</v>
      </c>
      <c r="L466" s="1" t="s">
        <v>1936</v>
      </c>
    </row>
    <row r="467" customFormat="false" ht="15" hidden="false" customHeight="true" outlineLevel="0" collapsed="false">
      <c r="A467" s="1" t="n">
        <v>2</v>
      </c>
      <c r="B467" s="1" t="n">
        <v>535</v>
      </c>
      <c r="C467" s="1" t="s">
        <v>36</v>
      </c>
      <c r="D467" s="1" t="s">
        <v>1883</v>
      </c>
      <c r="E467" s="15" t="n">
        <v>46221</v>
      </c>
      <c r="F467" s="15" t="n">
        <v>46220</v>
      </c>
      <c r="G467" s="1" t="s">
        <v>144</v>
      </c>
      <c r="H467" s="1" t="n">
        <v>1414944</v>
      </c>
      <c r="I467" s="1" t="n">
        <v>11</v>
      </c>
      <c r="J467" s="1" t="s">
        <v>1868</v>
      </c>
      <c r="K467" s="49" t="n">
        <v>180</v>
      </c>
      <c r="L467" s="1" t="s">
        <v>1869</v>
      </c>
    </row>
    <row r="468" customFormat="false" ht="15" hidden="false" customHeight="true" outlineLevel="0" collapsed="false">
      <c r="A468" s="1" t="n">
        <v>2</v>
      </c>
      <c r="B468" s="1" t="n">
        <v>35</v>
      </c>
      <c r="C468" s="1" t="s">
        <v>36</v>
      </c>
      <c r="D468" s="1" t="s">
        <v>1990</v>
      </c>
      <c r="E468" s="15" t="n">
        <v>46221</v>
      </c>
      <c r="F468" s="15" t="n">
        <v>46221</v>
      </c>
      <c r="G468" s="1" t="s">
        <v>624</v>
      </c>
      <c r="H468" s="1" t="n">
        <v>1428457</v>
      </c>
      <c r="I468" s="1" t="n">
        <v>11</v>
      </c>
      <c r="J468" s="1" t="s">
        <v>1868</v>
      </c>
      <c r="K468" s="49" t="n">
        <v>120</v>
      </c>
      <c r="L468" s="1" t="s">
        <v>1869</v>
      </c>
    </row>
    <row r="469" customFormat="false" ht="15" hidden="false" customHeight="true" outlineLevel="0" collapsed="false">
      <c r="A469" s="1" t="n">
        <v>2</v>
      </c>
      <c r="B469" s="1" t="n">
        <v>3221212</v>
      </c>
      <c r="C469" s="1" t="s">
        <v>36</v>
      </c>
      <c r="D469" s="1" t="s">
        <v>1917</v>
      </c>
      <c r="E469" s="15" t="n">
        <v>46221</v>
      </c>
      <c r="F469" s="15" t="n">
        <v>46219</v>
      </c>
      <c r="G469" s="1" t="s">
        <v>98</v>
      </c>
      <c r="H469" s="1" t="n">
        <v>1414695</v>
      </c>
      <c r="I469" s="1" t="n">
        <v>11</v>
      </c>
      <c r="J469" s="1" t="s">
        <v>1868</v>
      </c>
      <c r="K469" s="49" t="n">
        <v>159.4</v>
      </c>
      <c r="L469" s="1" t="s">
        <v>1869</v>
      </c>
    </row>
    <row r="470" customFormat="false" ht="15" hidden="false" customHeight="true" outlineLevel="0" collapsed="false">
      <c r="A470" s="1" t="n">
        <v>2</v>
      </c>
      <c r="B470" s="1" t="n">
        <v>1649501</v>
      </c>
      <c r="C470" s="1" t="s">
        <v>1870</v>
      </c>
      <c r="D470" s="1" t="s">
        <v>1871</v>
      </c>
      <c r="E470" s="15" t="n">
        <v>46223</v>
      </c>
      <c r="F470" s="15" t="n">
        <v>46221</v>
      </c>
      <c r="G470" s="1" t="s">
        <v>416</v>
      </c>
      <c r="H470" s="1" t="n">
        <v>1423680</v>
      </c>
      <c r="I470" s="1" t="n">
        <v>11</v>
      </c>
      <c r="J470" s="1" t="s">
        <v>1868</v>
      </c>
      <c r="K470" s="49" t="n">
        <v>137</v>
      </c>
      <c r="L470" s="1" t="s">
        <v>1869</v>
      </c>
    </row>
    <row r="471" customFormat="false" ht="15" hidden="false" customHeight="true" outlineLevel="0" collapsed="false">
      <c r="A471" s="1" t="n">
        <v>2</v>
      </c>
      <c r="B471" s="1" t="n">
        <v>14751</v>
      </c>
      <c r="C471" s="1" t="s">
        <v>36</v>
      </c>
      <c r="D471" s="1" t="s">
        <v>1872</v>
      </c>
      <c r="E471" s="15" t="n">
        <v>46223</v>
      </c>
      <c r="F471" s="15" t="n">
        <v>46221</v>
      </c>
      <c r="G471" s="1" t="s">
        <v>272</v>
      </c>
      <c r="H471" s="1" t="n">
        <v>1424326</v>
      </c>
      <c r="I471" s="1" t="n">
        <v>11</v>
      </c>
      <c r="J471" s="1" t="s">
        <v>1868</v>
      </c>
      <c r="K471" s="49" t="n">
        <v>3804</v>
      </c>
      <c r="L471" s="1" t="s">
        <v>1869</v>
      </c>
    </row>
    <row r="472" customFormat="false" ht="15" hidden="false" customHeight="true" outlineLevel="0" collapsed="false">
      <c r="A472" s="1" t="n">
        <v>2</v>
      </c>
      <c r="B472" s="1" t="n">
        <v>1964289</v>
      </c>
      <c r="C472" s="1" t="s">
        <v>36</v>
      </c>
      <c r="D472" s="1" t="s">
        <v>1959</v>
      </c>
      <c r="E472" s="15" t="n">
        <v>46223</v>
      </c>
      <c r="F472" s="15" t="n">
        <v>46220</v>
      </c>
      <c r="G472" s="1" t="s">
        <v>176</v>
      </c>
      <c r="H472" s="1" t="n">
        <v>1423821</v>
      </c>
      <c r="I472" s="1" t="n">
        <v>11</v>
      </c>
      <c r="J472" s="1" t="s">
        <v>1868</v>
      </c>
      <c r="K472" s="49" t="n">
        <v>945.12</v>
      </c>
      <c r="L472" s="1" t="s">
        <v>1869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36</v>
      </c>
      <c r="D473" s="1" t="s">
        <v>1915</v>
      </c>
      <c r="E473" s="15" t="n">
        <v>46223</v>
      </c>
      <c r="F473" s="15" t="n">
        <v>46220</v>
      </c>
      <c r="G473" s="1" t="s">
        <v>192</v>
      </c>
      <c r="H473" s="1" t="n">
        <v>1423935</v>
      </c>
      <c r="I473" s="1" t="n">
        <v>11</v>
      </c>
      <c r="J473" s="1" t="s">
        <v>1868</v>
      </c>
      <c r="K473" s="49" t="n">
        <v>2030.92</v>
      </c>
      <c r="L473" s="1" t="s">
        <v>1869</v>
      </c>
    </row>
    <row r="474" customFormat="false" ht="15" hidden="false" customHeight="true" outlineLevel="0" collapsed="false">
      <c r="A474" s="1" t="n">
        <v>2</v>
      </c>
      <c r="B474" s="1" t="n">
        <v>2553</v>
      </c>
      <c r="C474" s="1" t="s">
        <v>36</v>
      </c>
      <c r="D474" s="1" t="s">
        <v>1880</v>
      </c>
      <c r="E474" s="15" t="n">
        <v>46223</v>
      </c>
      <c r="F474" s="15" t="n">
        <v>46223</v>
      </c>
      <c r="G474" s="1" t="s">
        <v>146</v>
      </c>
      <c r="H474" s="1" t="n">
        <v>1425087</v>
      </c>
      <c r="I474" s="1" t="n">
        <v>6</v>
      </c>
      <c r="J474" s="1" t="s">
        <v>1868</v>
      </c>
      <c r="K474" s="49" t="n">
        <v>210</v>
      </c>
      <c r="L474" s="1" t="s">
        <v>1869</v>
      </c>
    </row>
    <row r="475" customFormat="false" ht="15" hidden="false" customHeight="true" outlineLevel="0" collapsed="false">
      <c r="A475" s="1" t="n">
        <v>2</v>
      </c>
      <c r="B475" s="1" t="n">
        <v>2550</v>
      </c>
      <c r="C475" s="1" t="s">
        <v>36</v>
      </c>
      <c r="D475" s="1" t="s">
        <v>1880</v>
      </c>
      <c r="E475" s="15" t="n">
        <v>46223</v>
      </c>
      <c r="F475" s="15" t="n">
        <v>46223</v>
      </c>
      <c r="G475" s="1" t="s">
        <v>146</v>
      </c>
      <c r="H475" s="1" t="n">
        <v>1423704</v>
      </c>
      <c r="I475" s="1" t="n">
        <v>6</v>
      </c>
      <c r="J475" s="1" t="s">
        <v>1868</v>
      </c>
      <c r="K475" s="49" t="n">
        <v>949</v>
      </c>
      <c r="L475" s="1" t="s">
        <v>1869</v>
      </c>
    </row>
    <row r="476" customFormat="false" ht="15" hidden="false" customHeight="true" outlineLevel="0" collapsed="false">
      <c r="A476" s="1" t="n">
        <v>2</v>
      </c>
      <c r="B476" s="1" t="n">
        <v>31515</v>
      </c>
      <c r="C476" s="1" t="s">
        <v>36</v>
      </c>
      <c r="D476" s="1" t="s">
        <v>1885</v>
      </c>
      <c r="E476" s="15" t="n">
        <v>46223</v>
      </c>
      <c r="F476" s="15" t="n">
        <v>46223</v>
      </c>
      <c r="G476" s="1" t="s">
        <v>140</v>
      </c>
      <c r="H476" s="1" t="n">
        <v>1424565</v>
      </c>
      <c r="I476" s="1" t="n">
        <v>11</v>
      </c>
      <c r="J476" s="1" t="s">
        <v>1868</v>
      </c>
      <c r="K476" s="49" t="n">
        <v>199</v>
      </c>
      <c r="L476" s="1" t="s">
        <v>1869</v>
      </c>
    </row>
    <row r="477" customFormat="false" ht="15" hidden="false" customHeight="true" outlineLevel="0" collapsed="false">
      <c r="A477" s="1" t="n">
        <v>2</v>
      </c>
      <c r="B477" s="1" t="n">
        <v>1210021</v>
      </c>
      <c r="C477" s="1" t="s">
        <v>49</v>
      </c>
      <c r="D477" s="1" t="s">
        <v>1875</v>
      </c>
      <c r="E477" s="15" t="n">
        <v>46223</v>
      </c>
      <c r="F477" s="15" t="n">
        <v>46220</v>
      </c>
      <c r="G477" s="1" t="s">
        <v>131</v>
      </c>
      <c r="H477" s="1" t="n">
        <v>1424512</v>
      </c>
      <c r="I477" s="1" t="n">
        <v>11</v>
      </c>
      <c r="J477" s="1" t="s">
        <v>1868</v>
      </c>
      <c r="K477" s="49" t="n">
        <v>114.61</v>
      </c>
      <c r="L477" s="1" t="s">
        <v>1869</v>
      </c>
    </row>
    <row r="478" customFormat="false" ht="15" hidden="false" customHeight="true" outlineLevel="0" collapsed="false">
      <c r="A478" s="1" t="n">
        <v>2</v>
      </c>
      <c r="B478" s="1" t="n">
        <v>1943423</v>
      </c>
      <c r="C478" s="1" t="s">
        <v>67</v>
      </c>
      <c r="D478" s="1" t="s">
        <v>1875</v>
      </c>
      <c r="E478" s="15" t="n">
        <v>46223</v>
      </c>
      <c r="F478" s="15" t="n">
        <v>46220</v>
      </c>
      <c r="G478" s="1" t="s">
        <v>131</v>
      </c>
      <c r="H478" s="1" t="n">
        <v>1424518</v>
      </c>
      <c r="I478" s="1" t="n">
        <v>11</v>
      </c>
      <c r="J478" s="1" t="s">
        <v>1868</v>
      </c>
      <c r="K478" s="49" t="n">
        <v>637.11</v>
      </c>
      <c r="L478" s="1" t="s">
        <v>1869</v>
      </c>
    </row>
    <row r="479" customFormat="false" ht="15" hidden="false" customHeight="true" outlineLevel="0" collapsed="false">
      <c r="A479" s="1" t="n">
        <v>2</v>
      </c>
      <c r="B479" s="1" t="n">
        <v>1210020</v>
      </c>
      <c r="C479" s="1" t="s">
        <v>49</v>
      </c>
      <c r="D479" s="1" t="s">
        <v>1875</v>
      </c>
      <c r="E479" s="15" t="n">
        <v>46223</v>
      </c>
      <c r="F479" s="15" t="n">
        <v>46220</v>
      </c>
      <c r="G479" s="1" t="s">
        <v>131</v>
      </c>
      <c r="H479" s="1" t="n">
        <v>1424515</v>
      </c>
      <c r="I479" s="1" t="n">
        <v>11</v>
      </c>
      <c r="J479" s="1" t="s">
        <v>1868</v>
      </c>
      <c r="K479" s="49" t="n">
        <v>49.45</v>
      </c>
      <c r="L479" s="1" t="s">
        <v>1869</v>
      </c>
    </row>
    <row r="480" customFormat="false" ht="15" hidden="false" customHeight="true" outlineLevel="0" collapsed="false">
      <c r="A480" s="1" t="n">
        <v>2</v>
      </c>
      <c r="B480" s="1" t="n">
        <v>11173</v>
      </c>
      <c r="C480" s="1" t="s">
        <v>36</v>
      </c>
      <c r="D480" s="1" t="s">
        <v>1968</v>
      </c>
      <c r="E480" s="15" t="n">
        <v>46223</v>
      </c>
      <c r="F480" s="15" t="n">
        <v>46219</v>
      </c>
      <c r="G480" s="1" t="s">
        <v>280</v>
      </c>
      <c r="H480" s="1" t="n">
        <v>1424623</v>
      </c>
      <c r="I480" s="1" t="n">
        <v>11</v>
      </c>
      <c r="J480" s="1" t="s">
        <v>1868</v>
      </c>
      <c r="K480" s="49" t="n">
        <v>1785.13</v>
      </c>
      <c r="L480" s="1" t="s">
        <v>1869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36</v>
      </c>
      <c r="D481" s="1" t="s">
        <v>1990</v>
      </c>
      <c r="E481" s="15" t="n">
        <v>46223</v>
      </c>
      <c r="F481" s="15" t="n">
        <v>46223</v>
      </c>
      <c r="G481" s="1" t="s">
        <v>624</v>
      </c>
      <c r="H481" s="1" t="n">
        <v>1439463</v>
      </c>
      <c r="I481" s="1" t="n">
        <v>11</v>
      </c>
      <c r="J481" s="1" t="s">
        <v>1868</v>
      </c>
      <c r="K481" s="49" t="n">
        <v>140</v>
      </c>
      <c r="L481" s="1" t="s">
        <v>1869</v>
      </c>
    </row>
    <row r="482" customFormat="false" ht="15" hidden="false" customHeight="true" outlineLevel="0" collapsed="false">
      <c r="A482" s="1" t="n">
        <v>2</v>
      </c>
      <c r="B482" s="1" t="n">
        <v>64</v>
      </c>
      <c r="C482" s="1" t="s">
        <v>36</v>
      </c>
      <c r="D482" s="1" t="s">
        <v>1990</v>
      </c>
      <c r="E482" s="15" t="n">
        <v>46223</v>
      </c>
      <c r="F482" s="15" t="n">
        <v>46223</v>
      </c>
      <c r="G482" s="1" t="s">
        <v>624</v>
      </c>
      <c r="H482" s="1" t="n">
        <v>1439460</v>
      </c>
      <c r="I482" s="1" t="n">
        <v>11</v>
      </c>
      <c r="J482" s="1" t="s">
        <v>1868</v>
      </c>
      <c r="K482" s="49" t="n">
        <v>140</v>
      </c>
      <c r="L482" s="1" t="s">
        <v>1869</v>
      </c>
    </row>
    <row r="483" customFormat="false" ht="15" hidden="false" customHeight="true" outlineLevel="0" collapsed="false">
      <c r="A483" s="1" t="n">
        <v>2</v>
      </c>
      <c r="B483" s="1" t="n">
        <v>664184</v>
      </c>
      <c r="C483" s="1" t="s">
        <v>36</v>
      </c>
      <c r="D483" s="1" t="s">
        <v>1944</v>
      </c>
      <c r="E483" s="15" t="n">
        <v>46223</v>
      </c>
      <c r="F483" s="15" t="n">
        <v>46219</v>
      </c>
      <c r="G483" s="1" t="s">
        <v>338</v>
      </c>
      <c r="H483" s="1" t="n">
        <v>1423713</v>
      </c>
      <c r="I483" s="1" t="n">
        <v>11</v>
      </c>
      <c r="J483" s="1" t="s">
        <v>1868</v>
      </c>
      <c r="K483" s="49" t="n">
        <v>1143</v>
      </c>
      <c r="L483" s="1" t="s">
        <v>1869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1870</v>
      </c>
      <c r="D484" s="1" t="s">
        <v>1871</v>
      </c>
      <c r="E484" s="15" t="n">
        <v>46224</v>
      </c>
      <c r="F484" s="15" t="n">
        <v>46223</v>
      </c>
      <c r="G484" s="1" t="s">
        <v>416</v>
      </c>
      <c r="H484" s="1" t="n">
        <v>1427577</v>
      </c>
      <c r="I484" s="1" t="n">
        <v>11</v>
      </c>
      <c r="J484" s="1" t="s">
        <v>1868</v>
      </c>
      <c r="K484" s="49" t="n">
        <v>151</v>
      </c>
      <c r="L484" s="1" t="s">
        <v>1869</v>
      </c>
    </row>
    <row r="485" customFormat="false" ht="15" hidden="false" customHeight="true" outlineLevel="0" collapsed="false">
      <c r="A485" s="1" t="n">
        <v>2</v>
      </c>
      <c r="B485" s="1" t="n">
        <v>4132</v>
      </c>
      <c r="C485" s="1" t="s">
        <v>36</v>
      </c>
      <c r="D485" s="1" t="s">
        <v>1879</v>
      </c>
      <c r="E485" s="15" t="n">
        <v>46224</v>
      </c>
      <c r="F485" s="15" t="n">
        <v>46223</v>
      </c>
      <c r="G485" s="1" t="s">
        <v>105</v>
      </c>
      <c r="H485" s="1" t="n">
        <v>1427554</v>
      </c>
      <c r="I485" s="1" t="n">
        <v>11</v>
      </c>
      <c r="J485" s="1" t="s">
        <v>1868</v>
      </c>
      <c r="K485" s="49" t="n">
        <v>232.05</v>
      </c>
      <c r="L485" s="1" t="s">
        <v>1869</v>
      </c>
    </row>
    <row r="486" customFormat="false" ht="15" hidden="false" customHeight="true" outlineLevel="0" collapsed="false">
      <c r="A486" s="1" t="n">
        <v>2</v>
      </c>
      <c r="B486" s="1" t="n">
        <v>2556</v>
      </c>
      <c r="C486" s="1" t="s">
        <v>36</v>
      </c>
      <c r="D486" s="1" t="s">
        <v>1880</v>
      </c>
      <c r="E486" s="15" t="n">
        <v>46224</v>
      </c>
      <c r="F486" s="15" t="n">
        <v>46224</v>
      </c>
      <c r="G486" s="1" t="s">
        <v>146</v>
      </c>
      <c r="H486" s="1" t="n">
        <v>1429592</v>
      </c>
      <c r="I486" s="1" t="n">
        <v>6</v>
      </c>
      <c r="J486" s="1" t="s">
        <v>1868</v>
      </c>
      <c r="K486" s="49" t="n">
        <v>210</v>
      </c>
      <c r="L486" s="1" t="s">
        <v>1869</v>
      </c>
    </row>
    <row r="487" customFormat="false" ht="15" hidden="false" customHeight="true" outlineLevel="0" collapsed="false">
      <c r="A487" s="1" t="n">
        <v>2</v>
      </c>
      <c r="B487" s="1" t="n">
        <v>2555</v>
      </c>
      <c r="C487" s="1" t="s">
        <v>36</v>
      </c>
      <c r="D487" s="1" t="s">
        <v>1880</v>
      </c>
      <c r="E487" s="15" t="n">
        <v>46224</v>
      </c>
      <c r="F487" s="15" t="n">
        <v>46224</v>
      </c>
      <c r="G487" s="1" t="s">
        <v>146</v>
      </c>
      <c r="H487" s="1" t="n">
        <v>1429542</v>
      </c>
      <c r="I487" s="1" t="n">
        <v>6</v>
      </c>
      <c r="J487" s="1" t="s">
        <v>1868</v>
      </c>
      <c r="K487" s="49" t="n">
        <v>55</v>
      </c>
      <c r="L487" s="1" t="s">
        <v>1869</v>
      </c>
    </row>
    <row r="488" customFormat="false" ht="15" hidden="false" customHeight="true" outlineLevel="0" collapsed="false">
      <c r="A488" s="1" t="n">
        <v>2</v>
      </c>
      <c r="B488" s="1" t="n">
        <v>2554</v>
      </c>
      <c r="C488" s="1" t="s">
        <v>36</v>
      </c>
      <c r="D488" s="1" t="s">
        <v>1880</v>
      </c>
      <c r="E488" s="15" t="n">
        <v>46224</v>
      </c>
      <c r="F488" s="15" t="n">
        <v>46224</v>
      </c>
      <c r="G488" s="1" t="s">
        <v>146</v>
      </c>
      <c r="H488" s="1" t="n">
        <v>1429010</v>
      </c>
      <c r="I488" s="1" t="n">
        <v>6</v>
      </c>
      <c r="J488" s="1" t="s">
        <v>1868</v>
      </c>
      <c r="K488" s="49" t="n">
        <v>1446.94</v>
      </c>
      <c r="L488" s="1" t="s">
        <v>1869</v>
      </c>
    </row>
    <row r="489" customFormat="false" ht="15" hidden="false" customHeight="true" outlineLevel="0" collapsed="false">
      <c r="A489" s="1" t="n">
        <v>2</v>
      </c>
      <c r="B489" s="1" t="n">
        <v>9481</v>
      </c>
      <c r="C489" s="1" t="s">
        <v>36</v>
      </c>
      <c r="D489" s="1" t="s">
        <v>1992</v>
      </c>
      <c r="E489" s="15" t="n">
        <v>46224</v>
      </c>
      <c r="F489" s="15" t="n">
        <v>46223</v>
      </c>
      <c r="G489" s="1" t="s">
        <v>328</v>
      </c>
      <c r="H489" s="1" t="n">
        <v>1427596</v>
      </c>
      <c r="I489" s="1" t="n">
        <v>39</v>
      </c>
      <c r="J489" s="1" t="s">
        <v>1868</v>
      </c>
      <c r="K489" s="49" t="n">
        <v>800</v>
      </c>
      <c r="L489" s="1" t="s">
        <v>1936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88</v>
      </c>
      <c r="D490" s="1" t="s">
        <v>1876</v>
      </c>
      <c r="E490" s="15" t="n">
        <v>46224</v>
      </c>
      <c r="F490" s="15" t="n">
        <v>46223</v>
      </c>
      <c r="G490" s="1" t="s">
        <v>211</v>
      </c>
      <c r="H490" s="1" t="n">
        <v>1427568</v>
      </c>
      <c r="I490" s="1" t="n">
        <v>11</v>
      </c>
      <c r="J490" s="1" t="s">
        <v>1868</v>
      </c>
      <c r="K490" s="49" t="n">
        <v>182.36</v>
      </c>
      <c r="L490" s="1" t="s">
        <v>1869</v>
      </c>
    </row>
    <row r="491" customFormat="false" ht="15" hidden="false" customHeight="true" outlineLevel="0" collapsed="false">
      <c r="A491" s="1" t="n">
        <v>2</v>
      </c>
      <c r="B491" s="1" t="n">
        <v>3579</v>
      </c>
      <c r="C491" s="1" t="s">
        <v>36</v>
      </c>
      <c r="D491" s="1" t="s">
        <v>1890</v>
      </c>
      <c r="E491" s="15" t="n">
        <v>46224</v>
      </c>
      <c r="F491" s="15" t="n">
        <v>46223</v>
      </c>
      <c r="G491" s="1" t="s">
        <v>187</v>
      </c>
      <c r="H491" s="1" t="n">
        <v>1427544</v>
      </c>
      <c r="I491" s="1" t="n">
        <v>11</v>
      </c>
      <c r="J491" s="1" t="s">
        <v>1868</v>
      </c>
      <c r="K491" s="49" t="n">
        <v>179</v>
      </c>
      <c r="L491" s="1" t="s">
        <v>1869</v>
      </c>
    </row>
    <row r="492" customFormat="false" ht="15" hidden="false" customHeight="true" outlineLevel="0" collapsed="false">
      <c r="A492" s="1" t="n">
        <v>2</v>
      </c>
      <c r="B492" s="1" t="n">
        <v>1695862</v>
      </c>
      <c r="C492" s="1" t="s">
        <v>36</v>
      </c>
      <c r="D492" s="1" t="s">
        <v>1877</v>
      </c>
      <c r="E492" s="15" t="n">
        <v>46225</v>
      </c>
      <c r="F492" s="15" t="n">
        <v>46223</v>
      </c>
      <c r="G492" s="1" t="s">
        <v>224</v>
      </c>
      <c r="H492" s="1" t="n">
        <v>1434765</v>
      </c>
      <c r="I492" s="1" t="n">
        <v>11</v>
      </c>
      <c r="J492" s="1" t="s">
        <v>1868</v>
      </c>
      <c r="K492" s="49" t="n">
        <v>554.4</v>
      </c>
      <c r="L492" s="1" t="s">
        <v>1869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36</v>
      </c>
      <c r="D493" s="1" t="s">
        <v>1899</v>
      </c>
      <c r="E493" s="15" t="n">
        <v>46225</v>
      </c>
      <c r="F493" s="15" t="n">
        <v>46224</v>
      </c>
      <c r="G493" s="1" t="s">
        <v>340</v>
      </c>
      <c r="H493" s="1" t="n">
        <v>1435876</v>
      </c>
      <c r="I493" s="1" t="n">
        <v>11</v>
      </c>
      <c r="J493" s="1" t="s">
        <v>1868</v>
      </c>
      <c r="K493" s="49" t="n">
        <v>1821.1</v>
      </c>
      <c r="L493" s="1" t="s">
        <v>1869</v>
      </c>
    </row>
    <row r="494" customFormat="false" ht="15" hidden="false" customHeight="true" outlineLevel="0" collapsed="false">
      <c r="A494" s="1" t="n">
        <v>2</v>
      </c>
      <c r="B494" s="1" t="n">
        <v>261</v>
      </c>
      <c r="C494" s="1" t="s">
        <v>36</v>
      </c>
      <c r="D494" s="1" t="s">
        <v>1966</v>
      </c>
      <c r="E494" s="15" t="n">
        <v>46225</v>
      </c>
      <c r="F494" s="15" t="n">
        <v>46225</v>
      </c>
      <c r="G494" s="1" t="s">
        <v>813</v>
      </c>
      <c r="H494" s="1" t="n">
        <v>1435793</v>
      </c>
      <c r="I494" s="1" t="n">
        <v>11</v>
      </c>
      <c r="J494" s="1" t="s">
        <v>1868</v>
      </c>
      <c r="K494" s="49" t="n">
        <v>1040</v>
      </c>
      <c r="L494" s="1" t="s">
        <v>1869</v>
      </c>
    </row>
    <row r="495" customFormat="false" ht="15" hidden="false" customHeight="true" outlineLevel="0" collapsed="false">
      <c r="A495" s="1" t="n">
        <v>2</v>
      </c>
      <c r="B495" s="1" t="n">
        <v>740921</v>
      </c>
      <c r="C495" s="1" t="s">
        <v>1930</v>
      </c>
      <c r="D495" s="1" t="s">
        <v>1951</v>
      </c>
      <c r="E495" s="15" t="n">
        <v>46225</v>
      </c>
      <c r="F495" s="15" t="n">
        <v>46224</v>
      </c>
      <c r="G495" s="1" t="s">
        <v>135</v>
      </c>
      <c r="H495" s="1" t="n">
        <v>1436101</v>
      </c>
      <c r="I495" s="1" t="n">
        <v>39</v>
      </c>
      <c r="J495" s="1" t="s">
        <v>1868</v>
      </c>
      <c r="K495" s="49" t="n">
        <v>391.26</v>
      </c>
      <c r="L495" s="1" t="s">
        <v>1936</v>
      </c>
    </row>
    <row r="496" customFormat="false" ht="15" hidden="false" customHeight="true" outlineLevel="0" collapsed="false">
      <c r="A496" s="1" t="n">
        <v>2</v>
      </c>
      <c r="B496" s="1" t="n">
        <v>5844</v>
      </c>
      <c r="C496" s="1" t="s">
        <v>36</v>
      </c>
      <c r="D496" s="1" t="s">
        <v>1892</v>
      </c>
      <c r="E496" s="15" t="n">
        <v>46225</v>
      </c>
      <c r="F496" s="15" t="n">
        <v>46225</v>
      </c>
      <c r="G496" s="1" t="s">
        <v>103</v>
      </c>
      <c r="H496" s="1" t="n">
        <v>1435769</v>
      </c>
      <c r="I496" s="1" t="n">
        <v>11</v>
      </c>
      <c r="J496" s="1" t="s">
        <v>1868</v>
      </c>
      <c r="K496" s="49" t="n">
        <v>409.65</v>
      </c>
      <c r="L496" s="1" t="s">
        <v>1869</v>
      </c>
    </row>
    <row r="497" customFormat="false" ht="15" hidden="false" customHeight="true" outlineLevel="0" collapsed="false">
      <c r="A497" s="1" t="n">
        <v>2</v>
      </c>
      <c r="B497" s="1" t="n">
        <v>393890</v>
      </c>
      <c r="C497" s="1" t="s">
        <v>36</v>
      </c>
      <c r="D497" s="1" t="s">
        <v>1894</v>
      </c>
      <c r="E497" s="15" t="n">
        <v>46225</v>
      </c>
      <c r="F497" s="15" t="n">
        <v>46224</v>
      </c>
      <c r="G497" s="1" t="s">
        <v>180</v>
      </c>
      <c r="H497" s="1" t="n">
        <v>1436038</v>
      </c>
      <c r="I497" s="1" t="n">
        <v>11</v>
      </c>
      <c r="J497" s="1" t="s">
        <v>1868</v>
      </c>
      <c r="K497" s="49" t="n">
        <v>3493.2</v>
      </c>
      <c r="L497" s="1" t="s">
        <v>1869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36</v>
      </c>
      <c r="D498" s="1" t="s">
        <v>1880</v>
      </c>
      <c r="E498" s="15" t="n">
        <v>46225</v>
      </c>
      <c r="F498" s="15" t="n">
        <v>46225</v>
      </c>
      <c r="G498" s="1" t="s">
        <v>146</v>
      </c>
      <c r="H498" s="1" t="n">
        <v>1435859</v>
      </c>
      <c r="I498" s="1" t="n">
        <v>6</v>
      </c>
      <c r="J498" s="1" t="s">
        <v>1868</v>
      </c>
      <c r="K498" s="49" t="n">
        <v>210</v>
      </c>
      <c r="L498" s="1" t="s">
        <v>1869</v>
      </c>
    </row>
    <row r="499" customFormat="false" ht="15" hidden="false" customHeight="true" outlineLevel="0" collapsed="false">
      <c r="A499" s="1" t="n">
        <v>2</v>
      </c>
      <c r="B499" s="1" t="n">
        <v>1625</v>
      </c>
      <c r="C499" s="1" t="s">
        <v>76</v>
      </c>
      <c r="D499" s="1" t="s">
        <v>1886</v>
      </c>
      <c r="E499" s="15" t="n">
        <v>46225</v>
      </c>
      <c r="F499" s="15" t="n">
        <v>46224</v>
      </c>
      <c r="G499" s="1" t="s">
        <v>129</v>
      </c>
      <c r="H499" s="1" t="n">
        <v>1435965</v>
      </c>
      <c r="I499" s="1" t="n">
        <v>11</v>
      </c>
      <c r="J499" s="1" t="s">
        <v>1868</v>
      </c>
      <c r="K499" s="49" t="n">
        <v>328.54</v>
      </c>
      <c r="L499" s="1" t="s">
        <v>1869</v>
      </c>
    </row>
    <row r="500" customFormat="false" ht="15" hidden="false" customHeight="true" outlineLevel="0" collapsed="false">
      <c r="A500" s="1" t="n">
        <v>2</v>
      </c>
      <c r="B500" s="1" t="n">
        <v>1949480</v>
      </c>
      <c r="C500" s="1" t="s">
        <v>67</v>
      </c>
      <c r="D500" s="1" t="s">
        <v>1875</v>
      </c>
      <c r="E500" s="15" t="n">
        <v>46225</v>
      </c>
      <c r="F500" s="15" t="n">
        <v>46224</v>
      </c>
      <c r="G500" s="1" t="s">
        <v>131</v>
      </c>
      <c r="H500" s="1" t="n">
        <v>1435826</v>
      </c>
      <c r="I500" s="1" t="n">
        <v>11</v>
      </c>
      <c r="J500" s="1" t="s">
        <v>1868</v>
      </c>
      <c r="K500" s="49" t="n">
        <v>1712.69</v>
      </c>
      <c r="L500" s="1" t="s">
        <v>1869</v>
      </c>
    </row>
    <row r="501" customFormat="false" ht="15" hidden="false" customHeight="true" outlineLevel="0" collapsed="false">
      <c r="A501" s="1" t="n">
        <v>2</v>
      </c>
      <c r="B501" s="1" t="n">
        <v>1215300</v>
      </c>
      <c r="C501" s="1" t="s">
        <v>49</v>
      </c>
      <c r="D501" s="1" t="s">
        <v>1875</v>
      </c>
      <c r="E501" s="15" t="n">
        <v>46225</v>
      </c>
      <c r="F501" s="15" t="n">
        <v>46224</v>
      </c>
      <c r="G501" s="1" t="s">
        <v>131</v>
      </c>
      <c r="H501" s="1" t="n">
        <v>1435821</v>
      </c>
      <c r="I501" s="1" t="n">
        <v>11</v>
      </c>
      <c r="J501" s="1" t="s">
        <v>1868</v>
      </c>
      <c r="K501" s="49" t="n">
        <v>203.42</v>
      </c>
      <c r="L501" s="1" t="s">
        <v>1869</v>
      </c>
    </row>
    <row r="502" customFormat="false" ht="15" hidden="false" customHeight="true" outlineLevel="0" collapsed="false">
      <c r="A502" s="1" t="n">
        <v>2</v>
      </c>
      <c r="B502" s="1" t="n">
        <v>21</v>
      </c>
      <c r="C502" s="1" t="s">
        <v>36</v>
      </c>
      <c r="D502" s="1" t="s">
        <v>1990</v>
      </c>
      <c r="E502" s="15" t="n">
        <v>46225</v>
      </c>
      <c r="F502" s="15" t="n">
        <v>46220</v>
      </c>
      <c r="G502" s="1" t="s">
        <v>624</v>
      </c>
      <c r="H502" s="1" t="n">
        <v>1439039</v>
      </c>
      <c r="I502" s="1" t="n">
        <v>11</v>
      </c>
      <c r="J502" s="1" t="s">
        <v>1868</v>
      </c>
      <c r="K502" s="49" t="n">
        <v>120</v>
      </c>
      <c r="L502" s="1" t="s">
        <v>1869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1870</v>
      </c>
      <c r="D503" s="1" t="s">
        <v>1871</v>
      </c>
      <c r="E503" s="15" t="n">
        <v>46226</v>
      </c>
      <c r="F503" s="15" t="n">
        <v>46225</v>
      </c>
      <c r="G503" s="1" t="s">
        <v>416</v>
      </c>
      <c r="H503" s="1" t="n">
        <v>1438798</v>
      </c>
      <c r="I503" s="1" t="n">
        <v>11</v>
      </c>
      <c r="J503" s="1" t="s">
        <v>1868</v>
      </c>
      <c r="K503" s="49" t="n">
        <v>130.5</v>
      </c>
      <c r="L503" s="1" t="s">
        <v>1869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36</v>
      </c>
      <c r="D504" s="1" t="s">
        <v>1877</v>
      </c>
      <c r="E504" s="15" t="n">
        <v>46226</v>
      </c>
      <c r="F504" s="15" t="n">
        <v>46225</v>
      </c>
      <c r="G504" s="1" t="s">
        <v>224</v>
      </c>
      <c r="H504" s="1" t="n">
        <v>1439289</v>
      </c>
      <c r="I504" s="1" t="n">
        <v>11</v>
      </c>
      <c r="J504" s="1" t="s">
        <v>1868</v>
      </c>
      <c r="K504" s="49" t="n">
        <v>1188</v>
      </c>
      <c r="L504" s="1" t="s">
        <v>1869</v>
      </c>
    </row>
    <row r="505" customFormat="false" ht="15" hidden="false" customHeight="true" outlineLevel="0" collapsed="false">
      <c r="A505" s="1" t="n">
        <v>2</v>
      </c>
      <c r="B505" s="1" t="n">
        <v>886799</v>
      </c>
      <c r="C505" s="1" t="s">
        <v>36</v>
      </c>
      <c r="D505" s="1" t="s">
        <v>1926</v>
      </c>
      <c r="E505" s="15" t="n">
        <v>46226</v>
      </c>
      <c r="F505" s="15" t="n">
        <v>46225</v>
      </c>
      <c r="G505" s="1" t="s">
        <v>220</v>
      </c>
      <c r="H505" s="1" t="n">
        <v>1439398</v>
      </c>
      <c r="I505" s="1" t="n">
        <v>11</v>
      </c>
      <c r="J505" s="1" t="s">
        <v>1868</v>
      </c>
      <c r="K505" s="49" t="n">
        <v>3018.1</v>
      </c>
      <c r="L505" s="1" t="s">
        <v>1869</v>
      </c>
    </row>
    <row r="506" customFormat="false" ht="15" hidden="false" customHeight="true" outlineLevel="0" collapsed="false">
      <c r="A506" s="1" t="n">
        <v>2</v>
      </c>
      <c r="B506" s="1" t="n">
        <v>608657</v>
      </c>
      <c r="C506" s="1" t="s">
        <v>61</v>
      </c>
      <c r="D506" s="1" t="s">
        <v>1913</v>
      </c>
      <c r="E506" s="15" t="n">
        <v>46226</v>
      </c>
      <c r="F506" s="15" t="n">
        <v>46225</v>
      </c>
      <c r="G506" s="1" t="s">
        <v>464</v>
      </c>
      <c r="H506" s="1" t="n">
        <v>1439986</v>
      </c>
      <c r="I506" s="1" t="n">
        <v>11</v>
      </c>
      <c r="J506" s="1" t="s">
        <v>1868</v>
      </c>
      <c r="K506" s="49" t="n">
        <v>305</v>
      </c>
      <c r="L506" s="1" t="s">
        <v>1869</v>
      </c>
    </row>
    <row r="507" customFormat="false" ht="15" hidden="false" customHeight="true" outlineLevel="0" collapsed="false">
      <c r="A507" s="1" t="n">
        <v>2</v>
      </c>
      <c r="B507" s="1" t="n">
        <v>173594</v>
      </c>
      <c r="C507" s="1" t="s">
        <v>36</v>
      </c>
      <c r="D507" s="1" t="s">
        <v>1884</v>
      </c>
      <c r="E507" s="15" t="n">
        <v>46226</v>
      </c>
      <c r="F507" s="15" t="n">
        <v>46225</v>
      </c>
      <c r="G507" s="1" t="s">
        <v>373</v>
      </c>
      <c r="H507" s="1" t="n">
        <v>1439203</v>
      </c>
      <c r="I507" s="1" t="n">
        <v>11</v>
      </c>
      <c r="J507" s="1" t="s">
        <v>1868</v>
      </c>
      <c r="K507" s="49" t="n">
        <v>3811.4</v>
      </c>
      <c r="L507" s="1" t="s">
        <v>1869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36</v>
      </c>
      <c r="D508" s="1" t="s">
        <v>1993</v>
      </c>
      <c r="E508" s="15" t="n">
        <v>46226</v>
      </c>
      <c r="F508" s="15" t="n">
        <v>46225</v>
      </c>
      <c r="G508" s="1" t="s">
        <v>178</v>
      </c>
      <c r="H508" s="1" t="n">
        <v>1439313</v>
      </c>
      <c r="I508" s="1" t="n">
        <v>11</v>
      </c>
      <c r="J508" s="1" t="s">
        <v>1868</v>
      </c>
      <c r="K508" s="49" t="n">
        <v>1009.92</v>
      </c>
      <c r="L508" s="1" t="s">
        <v>1869</v>
      </c>
    </row>
    <row r="509" customFormat="false" ht="15" hidden="false" customHeight="true" outlineLevel="0" collapsed="false">
      <c r="A509" s="1" t="n">
        <v>2</v>
      </c>
      <c r="B509" s="1" t="n">
        <v>34738</v>
      </c>
      <c r="C509" s="1" t="s">
        <v>76</v>
      </c>
      <c r="D509" s="1" t="s">
        <v>1967</v>
      </c>
      <c r="E509" s="15" t="n">
        <v>46226</v>
      </c>
      <c r="F509" s="15" t="n">
        <v>46221</v>
      </c>
      <c r="G509" s="1" t="s">
        <v>330</v>
      </c>
      <c r="H509" s="1" t="n">
        <v>1438943</v>
      </c>
      <c r="I509" s="1" t="n">
        <v>11</v>
      </c>
      <c r="J509" s="1" t="s">
        <v>1868</v>
      </c>
      <c r="K509" s="49" t="n">
        <v>1773.2</v>
      </c>
      <c r="L509" s="1" t="s">
        <v>1869</v>
      </c>
    </row>
    <row r="510" customFormat="false" ht="15" hidden="false" customHeight="true" outlineLevel="0" collapsed="false">
      <c r="A510" s="1" t="n">
        <v>2</v>
      </c>
      <c r="B510" s="1" t="n">
        <v>728</v>
      </c>
      <c r="C510" s="1" t="s">
        <v>88</v>
      </c>
      <c r="D510" s="1" t="s">
        <v>1876</v>
      </c>
      <c r="E510" s="15" t="n">
        <v>46226</v>
      </c>
      <c r="F510" s="15" t="n">
        <v>46225</v>
      </c>
      <c r="G510" s="1" t="s">
        <v>211</v>
      </c>
      <c r="H510" s="1" t="n">
        <v>1438982</v>
      </c>
      <c r="I510" s="1" t="n">
        <v>11</v>
      </c>
      <c r="J510" s="1" t="s">
        <v>1868</v>
      </c>
      <c r="K510" s="49" t="n">
        <v>247.23</v>
      </c>
      <c r="L510" s="1" t="s">
        <v>1869</v>
      </c>
    </row>
    <row r="511" customFormat="false" ht="15" hidden="false" customHeight="true" outlineLevel="0" collapsed="false">
      <c r="A511" s="1" t="n">
        <v>2</v>
      </c>
      <c r="B511" s="1" t="n">
        <v>21189</v>
      </c>
      <c r="C511" s="1" t="s">
        <v>85</v>
      </c>
      <c r="D511" s="1" t="s">
        <v>1943</v>
      </c>
      <c r="E511" s="15" t="n">
        <v>46226</v>
      </c>
      <c r="F511" s="15" t="n">
        <v>46221</v>
      </c>
      <c r="G511" s="1" t="s">
        <v>628</v>
      </c>
      <c r="H511" s="1" t="n">
        <v>1438828</v>
      </c>
      <c r="I511" s="1" t="n">
        <v>11</v>
      </c>
      <c r="J511" s="1" t="s">
        <v>1868</v>
      </c>
      <c r="K511" s="49" t="n">
        <v>6005.5</v>
      </c>
      <c r="L511" s="1" t="s">
        <v>1869</v>
      </c>
    </row>
    <row r="512" customFormat="false" ht="15" hidden="false" customHeight="true" outlineLevel="0" collapsed="false">
      <c r="A512" s="1" t="n">
        <v>2</v>
      </c>
      <c r="B512" s="1" t="n">
        <v>651350</v>
      </c>
      <c r="C512" s="1" t="s">
        <v>36</v>
      </c>
      <c r="D512" s="1" t="s">
        <v>1921</v>
      </c>
      <c r="E512" s="15" t="n">
        <v>46226</v>
      </c>
      <c r="F512" s="15" t="n">
        <v>46225</v>
      </c>
      <c r="G512" s="1" t="s">
        <v>94</v>
      </c>
      <c r="H512" s="1" t="n">
        <v>1440005</v>
      </c>
      <c r="I512" s="1" t="n">
        <v>11</v>
      </c>
      <c r="J512" s="1" t="s">
        <v>1868</v>
      </c>
      <c r="K512" s="49" t="n">
        <v>727.23</v>
      </c>
      <c r="L512" s="1" t="s">
        <v>1869</v>
      </c>
    </row>
    <row r="513" customFormat="false" ht="15" hidden="false" customHeight="true" outlineLevel="0" collapsed="false">
      <c r="A513" s="1" t="n">
        <v>2</v>
      </c>
      <c r="B513" s="1" t="n">
        <v>1611346</v>
      </c>
      <c r="C513" s="1" t="s">
        <v>36</v>
      </c>
      <c r="D513" s="1" t="s">
        <v>1918</v>
      </c>
      <c r="E513" s="15" t="n">
        <v>46227</v>
      </c>
      <c r="F513" s="15" t="n">
        <v>46227</v>
      </c>
      <c r="G513" s="1" t="s">
        <v>107</v>
      </c>
      <c r="H513" s="1" t="n">
        <v>1443728</v>
      </c>
      <c r="I513" s="1" t="n">
        <v>11</v>
      </c>
      <c r="J513" s="1" t="s">
        <v>1868</v>
      </c>
      <c r="K513" s="49" t="n">
        <v>791.24</v>
      </c>
      <c r="L513" s="1" t="s">
        <v>1869</v>
      </c>
    </row>
    <row r="514" customFormat="false" ht="15" hidden="false" customHeight="true" outlineLevel="0" collapsed="false">
      <c r="A514" s="1" t="n">
        <v>2</v>
      </c>
      <c r="B514" s="1" t="n">
        <v>1652599</v>
      </c>
      <c r="C514" s="1" t="s">
        <v>1870</v>
      </c>
      <c r="D514" s="1" t="s">
        <v>1871</v>
      </c>
      <c r="E514" s="15" t="n">
        <v>46227</v>
      </c>
      <c r="F514" s="15" t="n">
        <v>46227</v>
      </c>
      <c r="G514" s="1" t="s">
        <v>416</v>
      </c>
      <c r="H514" s="1" t="n">
        <v>1444716</v>
      </c>
      <c r="I514" s="1" t="n">
        <v>11</v>
      </c>
      <c r="J514" s="1" t="s">
        <v>1868</v>
      </c>
      <c r="K514" s="49" t="n">
        <v>71.5</v>
      </c>
      <c r="L514" s="1" t="s">
        <v>1869</v>
      </c>
    </row>
    <row r="515" customFormat="false" ht="15" hidden="false" customHeight="true" outlineLevel="0" collapsed="false">
      <c r="A515" s="1" t="n">
        <v>2</v>
      </c>
      <c r="B515" s="1" t="n">
        <v>1698151</v>
      </c>
      <c r="C515" s="1" t="s">
        <v>36</v>
      </c>
      <c r="D515" s="1" t="s">
        <v>1877</v>
      </c>
      <c r="E515" s="15" t="n">
        <v>46227</v>
      </c>
      <c r="F515" s="15" t="n">
        <v>46226</v>
      </c>
      <c r="G515" s="1" t="s">
        <v>224</v>
      </c>
      <c r="H515" s="1" t="n">
        <v>1444838</v>
      </c>
      <c r="I515" s="1" t="n">
        <v>11</v>
      </c>
      <c r="J515" s="1" t="s">
        <v>1868</v>
      </c>
      <c r="K515" s="49" t="n">
        <v>1111.12</v>
      </c>
      <c r="L515" s="1" t="s">
        <v>1869</v>
      </c>
    </row>
    <row r="516" customFormat="false" ht="15" hidden="false" customHeight="true" outlineLevel="0" collapsed="false">
      <c r="A516" s="1" t="n">
        <v>2</v>
      </c>
      <c r="B516" s="1" t="n">
        <v>1698937</v>
      </c>
      <c r="C516" s="1" t="s">
        <v>36</v>
      </c>
      <c r="D516" s="1" t="s">
        <v>1877</v>
      </c>
      <c r="E516" s="15" t="n">
        <v>46227</v>
      </c>
      <c r="F516" s="15" t="n">
        <v>46226</v>
      </c>
      <c r="G516" s="1" t="s">
        <v>224</v>
      </c>
      <c r="H516" s="1" t="n">
        <v>1443660</v>
      </c>
      <c r="I516" s="1" t="n">
        <v>11</v>
      </c>
      <c r="J516" s="1" t="s">
        <v>1868</v>
      </c>
      <c r="K516" s="49" t="n">
        <v>590.09</v>
      </c>
      <c r="L516" s="1" t="s">
        <v>1869</v>
      </c>
    </row>
    <row r="517" customFormat="false" ht="15" hidden="false" customHeight="true" outlineLevel="0" collapsed="false">
      <c r="A517" s="1" t="n">
        <v>2</v>
      </c>
      <c r="B517" s="1" t="n">
        <v>294640</v>
      </c>
      <c r="C517" s="1" t="s">
        <v>76</v>
      </c>
      <c r="D517" s="1" t="s">
        <v>1994</v>
      </c>
      <c r="E517" s="15" t="n">
        <v>46227</v>
      </c>
      <c r="F517" s="15" t="n">
        <v>46226</v>
      </c>
      <c r="G517" s="1" t="s">
        <v>1198</v>
      </c>
      <c r="H517" s="1" t="n">
        <v>1444921</v>
      </c>
      <c r="I517" s="1" t="n">
        <v>11</v>
      </c>
      <c r="J517" s="1" t="s">
        <v>1868</v>
      </c>
      <c r="K517" s="49" t="n">
        <v>2070</v>
      </c>
      <c r="L517" s="1" t="s">
        <v>1869</v>
      </c>
    </row>
    <row r="518" customFormat="false" ht="15" hidden="false" customHeight="true" outlineLevel="0" collapsed="false">
      <c r="A518" s="1" t="n">
        <v>2</v>
      </c>
      <c r="B518" s="1" t="n">
        <v>7695</v>
      </c>
      <c r="C518" s="1" t="s">
        <v>36</v>
      </c>
      <c r="D518" s="1" t="s">
        <v>1985</v>
      </c>
      <c r="E518" s="15" t="n">
        <v>46227</v>
      </c>
      <c r="F518" s="15" t="n">
        <v>46226</v>
      </c>
      <c r="G518" s="1" t="s">
        <v>1089</v>
      </c>
      <c r="H518" s="1" t="n">
        <v>1443898</v>
      </c>
      <c r="I518" s="1" t="n">
        <v>39</v>
      </c>
      <c r="J518" s="1" t="s">
        <v>1868</v>
      </c>
      <c r="K518" s="49" t="n">
        <v>325</v>
      </c>
      <c r="L518" s="1" t="s">
        <v>1936</v>
      </c>
    </row>
    <row r="519" customFormat="false" ht="15" hidden="false" customHeight="true" outlineLevel="0" collapsed="false">
      <c r="A519" s="1" t="n">
        <v>2</v>
      </c>
      <c r="B519" s="1" t="n">
        <v>2561</v>
      </c>
      <c r="C519" s="1" t="s">
        <v>36</v>
      </c>
      <c r="D519" s="1" t="s">
        <v>1880</v>
      </c>
      <c r="E519" s="15" t="n">
        <v>46227</v>
      </c>
      <c r="F519" s="15" t="n">
        <v>46227</v>
      </c>
      <c r="G519" s="1" t="s">
        <v>146</v>
      </c>
      <c r="H519" s="1" t="n">
        <v>1445121</v>
      </c>
      <c r="I519" s="1" t="n">
        <v>6</v>
      </c>
      <c r="J519" s="1" t="s">
        <v>1868</v>
      </c>
      <c r="K519" s="49" t="n">
        <v>280</v>
      </c>
      <c r="L519" s="1" t="s">
        <v>1869</v>
      </c>
    </row>
    <row r="520" customFormat="false" ht="15" hidden="false" customHeight="true" outlineLevel="0" collapsed="false">
      <c r="A520" s="1" t="n">
        <v>2</v>
      </c>
      <c r="B520" s="1" t="n">
        <v>2560</v>
      </c>
      <c r="C520" s="1" t="s">
        <v>36</v>
      </c>
      <c r="D520" s="1" t="s">
        <v>1880</v>
      </c>
      <c r="E520" s="15" t="n">
        <v>46227</v>
      </c>
      <c r="F520" s="15" t="n">
        <v>46227</v>
      </c>
      <c r="G520" s="1" t="s">
        <v>146</v>
      </c>
      <c r="H520" s="1" t="n">
        <v>1445080</v>
      </c>
      <c r="I520" s="1" t="n">
        <v>6</v>
      </c>
      <c r="J520" s="1" t="s">
        <v>1868</v>
      </c>
      <c r="K520" s="49" t="n">
        <v>1919.18</v>
      </c>
      <c r="L520" s="1" t="s">
        <v>1869</v>
      </c>
    </row>
    <row r="521" customFormat="false" ht="15" hidden="false" customHeight="true" outlineLevel="0" collapsed="false">
      <c r="A521" s="1" t="n">
        <v>2</v>
      </c>
      <c r="B521" s="1" t="n">
        <v>21130</v>
      </c>
      <c r="C521" s="1" t="s">
        <v>36</v>
      </c>
      <c r="D521" s="1" t="s">
        <v>1896</v>
      </c>
      <c r="E521" s="15" t="n">
        <v>46227</v>
      </c>
      <c r="F521" s="15" t="n">
        <v>46227</v>
      </c>
      <c r="G521" s="1" t="s">
        <v>182</v>
      </c>
      <c r="H521" s="1" t="n">
        <v>1443802</v>
      </c>
      <c r="I521" s="1" t="n">
        <v>11</v>
      </c>
      <c r="J521" s="1" t="s">
        <v>1868</v>
      </c>
      <c r="K521" s="49" t="n">
        <v>581.65</v>
      </c>
      <c r="L521" s="1" t="s">
        <v>1869</v>
      </c>
    </row>
    <row r="522" customFormat="false" ht="15" hidden="false" customHeight="true" outlineLevel="0" collapsed="false">
      <c r="A522" s="1" t="n">
        <v>2</v>
      </c>
      <c r="B522" s="1" t="n">
        <v>568309</v>
      </c>
      <c r="C522" s="1" t="s">
        <v>1903</v>
      </c>
      <c r="D522" s="1" t="s">
        <v>1904</v>
      </c>
      <c r="E522" s="15" t="n">
        <v>46227</v>
      </c>
      <c r="F522" s="15" t="n">
        <v>46225</v>
      </c>
      <c r="G522" s="1" t="s">
        <v>229</v>
      </c>
      <c r="H522" s="1" t="n">
        <v>1443849</v>
      </c>
      <c r="I522" s="1" t="n">
        <v>11</v>
      </c>
      <c r="J522" s="1" t="s">
        <v>1868</v>
      </c>
      <c r="K522" s="49" t="n">
        <v>20148.15</v>
      </c>
      <c r="L522" s="1" t="s">
        <v>1869</v>
      </c>
    </row>
    <row r="523" customFormat="false" ht="15" hidden="false" customHeight="true" outlineLevel="0" collapsed="false">
      <c r="A523" s="1" t="n">
        <v>2</v>
      </c>
      <c r="B523" s="1" t="n">
        <v>1033458</v>
      </c>
      <c r="C523" s="1" t="s">
        <v>36</v>
      </c>
      <c r="D523" s="1" t="s">
        <v>1881</v>
      </c>
      <c r="E523" s="15" t="n">
        <v>46227</v>
      </c>
      <c r="F523" s="15" t="n">
        <v>46226</v>
      </c>
      <c r="G523" s="1" t="s">
        <v>233</v>
      </c>
      <c r="H523" s="1" t="n">
        <v>1443650</v>
      </c>
      <c r="I523" s="1" t="n">
        <v>11</v>
      </c>
      <c r="J523" s="1" t="s">
        <v>1868</v>
      </c>
      <c r="K523" s="49" t="n">
        <v>254</v>
      </c>
      <c r="L523" s="1" t="s">
        <v>1869</v>
      </c>
    </row>
    <row r="524" customFormat="false" ht="15" hidden="false" customHeight="true" outlineLevel="0" collapsed="false">
      <c r="A524" s="1" t="n">
        <v>2</v>
      </c>
      <c r="B524" s="1" t="n">
        <v>375</v>
      </c>
      <c r="C524" s="1" t="s">
        <v>36</v>
      </c>
      <c r="D524" s="1" t="s">
        <v>1907</v>
      </c>
      <c r="E524" s="15" t="n">
        <v>46227</v>
      </c>
      <c r="F524" s="15" t="n">
        <v>46227</v>
      </c>
      <c r="G524" s="1" t="s">
        <v>109</v>
      </c>
      <c r="H524" s="1" t="n">
        <v>1443784</v>
      </c>
      <c r="I524" s="1" t="n">
        <v>11</v>
      </c>
      <c r="J524" s="1" t="s">
        <v>1868</v>
      </c>
      <c r="K524" s="49" t="n">
        <v>270</v>
      </c>
      <c r="L524" s="1" t="s">
        <v>1869</v>
      </c>
    </row>
    <row r="525" customFormat="false" ht="15" hidden="false" customHeight="true" outlineLevel="0" collapsed="false">
      <c r="A525" s="1" t="n">
        <v>2</v>
      </c>
      <c r="B525" s="1" t="n">
        <v>2562</v>
      </c>
      <c r="C525" s="1" t="s">
        <v>36</v>
      </c>
      <c r="D525" s="1" t="s">
        <v>1880</v>
      </c>
      <c r="E525" s="15" t="n">
        <v>46228</v>
      </c>
      <c r="F525" s="15" t="n">
        <v>46228</v>
      </c>
      <c r="G525" s="1" t="s">
        <v>146</v>
      </c>
      <c r="H525" s="1" t="n">
        <v>1448190</v>
      </c>
      <c r="I525" s="1" t="n">
        <v>6</v>
      </c>
      <c r="J525" s="1" t="s">
        <v>1868</v>
      </c>
      <c r="K525" s="49" t="n">
        <v>200</v>
      </c>
      <c r="L525" s="1" t="s">
        <v>1869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76</v>
      </c>
      <c r="D526" s="1" t="s">
        <v>1886</v>
      </c>
      <c r="E526" s="15" t="n">
        <v>46228</v>
      </c>
      <c r="F526" s="15" t="n">
        <v>46227</v>
      </c>
      <c r="G526" s="1" t="s">
        <v>129</v>
      </c>
      <c r="H526" s="1" t="n">
        <v>1448473</v>
      </c>
      <c r="I526" s="1" t="n">
        <v>11</v>
      </c>
      <c r="J526" s="1" t="s">
        <v>1868</v>
      </c>
      <c r="K526" s="49" t="n">
        <v>1481.04</v>
      </c>
      <c r="L526" s="1" t="s">
        <v>1869</v>
      </c>
    </row>
    <row r="527" customFormat="false" ht="15" hidden="false" customHeight="true" outlineLevel="0" collapsed="false">
      <c r="A527" s="1" t="n">
        <v>2</v>
      </c>
      <c r="B527" s="1" t="n">
        <v>731</v>
      </c>
      <c r="C527" s="1" t="s">
        <v>88</v>
      </c>
      <c r="D527" s="1" t="s">
        <v>1876</v>
      </c>
      <c r="E527" s="15" t="n">
        <v>46228</v>
      </c>
      <c r="F527" s="15" t="n">
        <v>46227</v>
      </c>
      <c r="G527" s="1" t="s">
        <v>211</v>
      </c>
      <c r="H527" s="1" t="n">
        <v>1448465</v>
      </c>
      <c r="I527" s="1" t="n">
        <v>11</v>
      </c>
      <c r="J527" s="1" t="s">
        <v>1868</v>
      </c>
      <c r="K527" s="49" t="n">
        <v>239.7</v>
      </c>
      <c r="L527" s="1" t="s">
        <v>1869</v>
      </c>
    </row>
    <row r="528" customFormat="false" ht="15" hidden="false" customHeight="true" outlineLevel="0" collapsed="false">
      <c r="A528" s="1" t="n">
        <v>2</v>
      </c>
      <c r="B528" s="1" t="n">
        <v>10760</v>
      </c>
      <c r="C528" s="1" t="s">
        <v>36</v>
      </c>
      <c r="D528" s="1" t="s">
        <v>1961</v>
      </c>
      <c r="E528" s="15" t="n">
        <v>46228</v>
      </c>
      <c r="F528" s="15" t="n">
        <v>46227</v>
      </c>
      <c r="G528" s="1" t="s">
        <v>198</v>
      </c>
      <c r="H528" s="1" t="n">
        <v>1448220</v>
      </c>
      <c r="I528" s="1" t="n">
        <v>11</v>
      </c>
      <c r="J528" s="1" t="s">
        <v>1868</v>
      </c>
      <c r="K528" s="49" t="n">
        <v>228</v>
      </c>
      <c r="L528" s="1" t="s">
        <v>1869</v>
      </c>
    </row>
    <row r="529" customFormat="false" ht="15" hidden="false" customHeight="true" outlineLevel="0" collapsed="false">
      <c r="A529" s="1" t="n">
        <v>2</v>
      </c>
      <c r="B529" s="1" t="n">
        <v>544</v>
      </c>
      <c r="C529" s="1" t="s">
        <v>36</v>
      </c>
      <c r="D529" s="1" t="s">
        <v>1883</v>
      </c>
      <c r="E529" s="15" t="n">
        <v>46228</v>
      </c>
      <c r="F529" s="15" t="n">
        <v>46227</v>
      </c>
      <c r="G529" s="1" t="s">
        <v>144</v>
      </c>
      <c r="H529" s="1" t="n">
        <v>1448211</v>
      </c>
      <c r="I529" s="1" t="n">
        <v>11</v>
      </c>
      <c r="J529" s="1" t="s">
        <v>1868</v>
      </c>
      <c r="K529" s="49" t="n">
        <v>168</v>
      </c>
      <c r="L529" s="1" t="s">
        <v>1869</v>
      </c>
    </row>
    <row r="530" customFormat="false" ht="15" hidden="false" customHeight="true" outlineLevel="0" collapsed="false">
      <c r="A530" s="1" t="n">
        <v>2</v>
      </c>
      <c r="B530" s="1" t="n">
        <v>15180</v>
      </c>
      <c r="C530" s="1" t="s">
        <v>36</v>
      </c>
      <c r="D530" s="1" t="s">
        <v>1867</v>
      </c>
      <c r="E530" s="15" t="n">
        <v>46230</v>
      </c>
      <c r="F530" s="15" t="n">
        <v>46230</v>
      </c>
      <c r="G530" s="1" t="s">
        <v>296</v>
      </c>
      <c r="H530" s="1" t="n">
        <v>1459253</v>
      </c>
      <c r="I530" s="1" t="n">
        <v>11</v>
      </c>
      <c r="J530" s="1" t="s">
        <v>1868</v>
      </c>
      <c r="K530" s="49" t="n">
        <v>272.52</v>
      </c>
      <c r="L530" s="1" t="s">
        <v>1869</v>
      </c>
    </row>
    <row r="531" customFormat="false" ht="15" hidden="false" customHeight="true" outlineLevel="0" collapsed="false">
      <c r="A531" s="1" t="n">
        <v>2</v>
      </c>
      <c r="B531" s="1" t="n">
        <v>1653050</v>
      </c>
      <c r="C531" s="1" t="s">
        <v>1870</v>
      </c>
      <c r="D531" s="1" t="s">
        <v>1871</v>
      </c>
      <c r="E531" s="15" t="n">
        <v>46230</v>
      </c>
      <c r="F531" s="15" t="n">
        <v>46228</v>
      </c>
      <c r="G531" s="1" t="s">
        <v>416</v>
      </c>
      <c r="H531" s="1" t="n">
        <v>1458280</v>
      </c>
      <c r="I531" s="1" t="n">
        <v>11</v>
      </c>
      <c r="J531" s="1" t="s">
        <v>1868</v>
      </c>
      <c r="K531" s="49" t="n">
        <v>158</v>
      </c>
      <c r="L531" s="1" t="s">
        <v>1869</v>
      </c>
    </row>
    <row r="532" customFormat="false" ht="15" hidden="false" customHeight="true" outlineLevel="0" collapsed="false">
      <c r="A532" s="1" t="n">
        <v>2</v>
      </c>
      <c r="B532" s="1" t="n">
        <v>14816</v>
      </c>
      <c r="C532" s="1" t="s">
        <v>36</v>
      </c>
      <c r="D532" s="1" t="s">
        <v>1872</v>
      </c>
      <c r="E532" s="15" t="n">
        <v>46230</v>
      </c>
      <c r="F532" s="15" t="n">
        <v>46228</v>
      </c>
      <c r="G532" s="1" t="s">
        <v>272</v>
      </c>
      <c r="H532" s="1" t="n">
        <v>1459647</v>
      </c>
      <c r="I532" s="1" t="n">
        <v>11</v>
      </c>
      <c r="J532" s="1" t="s">
        <v>1868</v>
      </c>
      <c r="K532" s="49" t="n">
        <v>4958.1</v>
      </c>
      <c r="L532" s="1" t="s">
        <v>1869</v>
      </c>
    </row>
    <row r="533" customFormat="false" ht="15" hidden="false" customHeight="true" outlineLevel="0" collapsed="false">
      <c r="A533" s="1" t="n">
        <v>2</v>
      </c>
      <c r="B533" s="1" t="n">
        <v>2563</v>
      </c>
      <c r="C533" s="1" t="s">
        <v>36</v>
      </c>
      <c r="D533" s="1" t="s">
        <v>1880</v>
      </c>
      <c r="E533" s="15" t="n">
        <v>46230</v>
      </c>
      <c r="F533" s="15" t="n">
        <v>46230</v>
      </c>
      <c r="G533" s="1" t="s">
        <v>146</v>
      </c>
      <c r="H533" s="1" t="n">
        <v>1459242</v>
      </c>
      <c r="I533" s="1" t="n">
        <v>6</v>
      </c>
      <c r="J533" s="1" t="s">
        <v>1868</v>
      </c>
      <c r="K533" s="49" t="n">
        <v>210</v>
      </c>
      <c r="L533" s="1" t="s">
        <v>1869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36</v>
      </c>
      <c r="D534" s="1" t="s">
        <v>1995</v>
      </c>
      <c r="E534" s="15" t="n">
        <v>46230</v>
      </c>
      <c r="F534" s="15" t="n">
        <v>46229</v>
      </c>
      <c r="G534" s="1" t="s">
        <v>1136</v>
      </c>
      <c r="H534" s="1" t="n">
        <v>1458366</v>
      </c>
      <c r="I534" s="1" t="n">
        <v>11</v>
      </c>
      <c r="J534" s="1" t="s">
        <v>1868</v>
      </c>
      <c r="K534" s="49" t="n">
        <v>778</v>
      </c>
      <c r="L534" s="1" t="s">
        <v>1869</v>
      </c>
    </row>
    <row r="535" customFormat="false" ht="15" hidden="false" customHeight="true" outlineLevel="0" collapsed="false">
      <c r="A535" s="1" t="n">
        <v>2</v>
      </c>
      <c r="B535" s="1" t="n">
        <v>32052</v>
      </c>
      <c r="C535" s="1" t="s">
        <v>36</v>
      </c>
      <c r="D535" s="1" t="s">
        <v>1887</v>
      </c>
      <c r="E535" s="15" t="n">
        <v>46230</v>
      </c>
      <c r="F535" s="15" t="n">
        <v>46228</v>
      </c>
      <c r="G535" s="1" t="s">
        <v>142</v>
      </c>
      <c r="H535" s="1" t="n">
        <v>1458277</v>
      </c>
      <c r="I535" s="1" t="n">
        <v>11</v>
      </c>
      <c r="J535" s="1" t="s">
        <v>1868</v>
      </c>
      <c r="K535" s="49" t="n">
        <v>528</v>
      </c>
      <c r="L535" s="1" t="s">
        <v>1869</v>
      </c>
    </row>
    <row r="536" customFormat="false" ht="15" hidden="false" customHeight="true" outlineLevel="0" collapsed="false">
      <c r="A536" s="1" t="n">
        <v>2</v>
      </c>
      <c r="B536" s="1" t="n">
        <v>1955856</v>
      </c>
      <c r="C536" s="1" t="s">
        <v>67</v>
      </c>
      <c r="D536" s="1" t="s">
        <v>1875</v>
      </c>
      <c r="E536" s="15" t="n">
        <v>46230</v>
      </c>
      <c r="F536" s="15" t="n">
        <v>46227</v>
      </c>
      <c r="G536" s="1" t="s">
        <v>131</v>
      </c>
      <c r="H536" s="1" t="n">
        <v>1459398</v>
      </c>
      <c r="I536" s="1" t="n">
        <v>11</v>
      </c>
      <c r="J536" s="1" t="s">
        <v>1868</v>
      </c>
      <c r="K536" s="49" t="n">
        <v>868.27</v>
      </c>
      <c r="L536" s="1" t="s">
        <v>1869</v>
      </c>
    </row>
    <row r="537" customFormat="false" ht="15" hidden="false" customHeight="true" outlineLevel="0" collapsed="false">
      <c r="A537" s="1" t="n">
        <v>2</v>
      </c>
      <c r="B537" s="1" t="n">
        <v>1221623</v>
      </c>
      <c r="C537" s="1" t="s">
        <v>49</v>
      </c>
      <c r="D537" s="1" t="s">
        <v>1875</v>
      </c>
      <c r="E537" s="15" t="n">
        <v>46230</v>
      </c>
      <c r="F537" s="15" t="n">
        <v>46227</v>
      </c>
      <c r="G537" s="1" t="s">
        <v>131</v>
      </c>
      <c r="H537" s="1" t="n">
        <v>1459403</v>
      </c>
      <c r="I537" s="1" t="n">
        <v>11</v>
      </c>
      <c r="J537" s="1" t="s">
        <v>1868</v>
      </c>
      <c r="K537" s="49" t="n">
        <v>655.24</v>
      </c>
      <c r="L537" s="1" t="s">
        <v>1869</v>
      </c>
    </row>
    <row r="538" customFormat="false" ht="15" hidden="false" customHeight="true" outlineLevel="0" collapsed="false">
      <c r="A538" s="1" t="n">
        <v>2</v>
      </c>
      <c r="B538" s="1" t="n">
        <v>345</v>
      </c>
      <c r="C538" s="1" t="s">
        <v>36</v>
      </c>
      <c r="D538" s="1" t="s">
        <v>1882</v>
      </c>
      <c r="E538" s="15" t="n">
        <v>46230</v>
      </c>
      <c r="F538" s="15" t="n">
        <v>46228</v>
      </c>
      <c r="G538" s="1" t="s">
        <v>243</v>
      </c>
      <c r="H538" s="1" t="n">
        <v>1458288</v>
      </c>
      <c r="I538" s="1" t="n">
        <v>11</v>
      </c>
      <c r="J538" s="1" t="s">
        <v>1868</v>
      </c>
      <c r="K538" s="49" t="n">
        <v>950</v>
      </c>
      <c r="L538" s="1" t="s">
        <v>1869</v>
      </c>
    </row>
    <row r="539" customFormat="false" ht="15" hidden="false" customHeight="true" outlineLevel="0" collapsed="false">
      <c r="A539" s="1" t="n">
        <v>2</v>
      </c>
      <c r="B539" s="1" t="n">
        <v>81</v>
      </c>
      <c r="C539" s="1" t="s">
        <v>36</v>
      </c>
      <c r="D539" s="1" t="s">
        <v>1990</v>
      </c>
      <c r="E539" s="15" t="n">
        <v>46230</v>
      </c>
      <c r="F539" s="15" t="n">
        <v>46228</v>
      </c>
      <c r="G539" s="1" t="s">
        <v>624</v>
      </c>
      <c r="H539" s="1" t="n">
        <v>1459315</v>
      </c>
      <c r="I539" s="1" t="n">
        <v>11</v>
      </c>
      <c r="J539" s="1" t="s">
        <v>1868</v>
      </c>
      <c r="K539" s="49" t="n">
        <v>140</v>
      </c>
      <c r="L539" s="1" t="s">
        <v>1869</v>
      </c>
    </row>
    <row r="540" customFormat="false" ht="15" hidden="false" customHeight="true" outlineLevel="0" collapsed="false">
      <c r="A540" s="1" t="n">
        <v>2</v>
      </c>
      <c r="B540" s="1" t="n">
        <v>924535</v>
      </c>
      <c r="C540" s="1" t="s">
        <v>1932</v>
      </c>
      <c r="D540" s="1" t="s">
        <v>1933</v>
      </c>
      <c r="E540" s="15" t="n">
        <v>46230</v>
      </c>
      <c r="F540" s="15" t="n">
        <v>46228</v>
      </c>
      <c r="G540" s="1" t="s">
        <v>235</v>
      </c>
      <c r="H540" s="1" t="n">
        <v>1459299</v>
      </c>
      <c r="I540" s="1" t="n">
        <v>11</v>
      </c>
      <c r="J540" s="1" t="s">
        <v>1868</v>
      </c>
      <c r="K540" s="49" t="n">
        <v>304.43</v>
      </c>
      <c r="L540" s="1" t="s">
        <v>1869</v>
      </c>
    </row>
    <row r="541" customFormat="false" ht="15" hidden="false" customHeight="true" outlineLevel="0" collapsed="false">
      <c r="A541" s="1" t="n">
        <v>2</v>
      </c>
      <c r="B541" s="1" t="n">
        <v>3618</v>
      </c>
      <c r="C541" s="1" t="s">
        <v>36</v>
      </c>
      <c r="D541" s="1" t="s">
        <v>1890</v>
      </c>
      <c r="E541" s="15" t="n">
        <v>46230</v>
      </c>
      <c r="F541" s="15" t="n">
        <v>46230</v>
      </c>
      <c r="G541" s="1" t="s">
        <v>187</v>
      </c>
      <c r="H541" s="1" t="n">
        <v>1459556</v>
      </c>
      <c r="I541" s="1" t="n">
        <v>11</v>
      </c>
      <c r="J541" s="1" t="s">
        <v>1868</v>
      </c>
      <c r="K541" s="49" t="n">
        <v>125</v>
      </c>
      <c r="L541" s="1" t="s">
        <v>1869</v>
      </c>
    </row>
    <row r="542" customFormat="false" ht="15" hidden="false" customHeight="true" outlineLevel="0" collapsed="false">
      <c r="A542" s="1" t="n">
        <v>2</v>
      </c>
      <c r="B542" s="1" t="n">
        <v>1653511</v>
      </c>
      <c r="C542" s="1" t="s">
        <v>1870</v>
      </c>
      <c r="D542" s="1" t="s">
        <v>1871</v>
      </c>
      <c r="E542" s="15" t="n">
        <v>46231</v>
      </c>
      <c r="F542" s="15" t="n">
        <v>46230</v>
      </c>
      <c r="G542" s="1" t="s">
        <v>416</v>
      </c>
      <c r="H542" s="1" t="n">
        <v>1464416</v>
      </c>
      <c r="I542" s="1" t="n">
        <v>11</v>
      </c>
      <c r="J542" s="1" t="s">
        <v>1868</v>
      </c>
      <c r="K542" s="49" t="n">
        <v>54</v>
      </c>
      <c r="L542" s="1" t="s">
        <v>1869</v>
      </c>
    </row>
    <row r="543" customFormat="false" ht="15" hidden="false" customHeight="true" outlineLevel="0" collapsed="false">
      <c r="A543" s="1" t="n">
        <v>2</v>
      </c>
      <c r="B543" s="1" t="n">
        <v>3718</v>
      </c>
      <c r="C543" s="1" t="s">
        <v>36</v>
      </c>
      <c r="D543" s="1" t="s">
        <v>1873</v>
      </c>
      <c r="E543" s="15" t="n">
        <v>46231</v>
      </c>
      <c r="F543" s="15" t="n">
        <v>46230</v>
      </c>
      <c r="G543" s="1" t="s">
        <v>205</v>
      </c>
      <c r="H543" s="1" t="n">
        <v>1464429</v>
      </c>
      <c r="I543" s="1" t="n">
        <v>11</v>
      </c>
      <c r="J543" s="1" t="s">
        <v>1868</v>
      </c>
      <c r="K543" s="49" t="n">
        <v>505.5</v>
      </c>
      <c r="L543" s="1" t="s">
        <v>1869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36</v>
      </c>
      <c r="D544" s="1" t="s">
        <v>1884</v>
      </c>
      <c r="E544" s="15" t="n">
        <v>46231</v>
      </c>
      <c r="F544" s="15" t="n">
        <v>46231</v>
      </c>
      <c r="G544" s="1" t="s">
        <v>373</v>
      </c>
      <c r="H544" s="1" t="n">
        <v>1464568</v>
      </c>
      <c r="I544" s="1" t="n">
        <v>11</v>
      </c>
      <c r="J544" s="1" t="s">
        <v>1868</v>
      </c>
      <c r="K544" s="49" t="n">
        <v>1262.8</v>
      </c>
      <c r="L544" s="1" t="s">
        <v>1869</v>
      </c>
    </row>
    <row r="545" customFormat="false" ht="15" hidden="false" customHeight="true" outlineLevel="0" collapsed="false">
      <c r="A545" s="1" t="n">
        <v>2</v>
      </c>
      <c r="B545" s="1" t="n">
        <v>4207</v>
      </c>
      <c r="C545" s="1" t="s">
        <v>36</v>
      </c>
      <c r="D545" s="1" t="s">
        <v>1879</v>
      </c>
      <c r="E545" s="15" t="n">
        <v>46231</v>
      </c>
      <c r="F545" s="15" t="n">
        <v>46230</v>
      </c>
      <c r="G545" s="1" t="s">
        <v>105</v>
      </c>
      <c r="H545" s="1" t="n">
        <v>1464442</v>
      </c>
      <c r="I545" s="1" t="n">
        <v>11</v>
      </c>
      <c r="J545" s="1" t="s">
        <v>1868</v>
      </c>
      <c r="K545" s="49" t="n">
        <v>244</v>
      </c>
      <c r="L545" s="1" t="s">
        <v>1869</v>
      </c>
    </row>
    <row r="546" customFormat="false" ht="15" hidden="false" customHeight="true" outlineLevel="0" collapsed="false">
      <c r="A546" s="1" t="n">
        <v>2</v>
      </c>
      <c r="B546" s="1" t="n">
        <v>2568</v>
      </c>
      <c r="C546" s="1" t="s">
        <v>36</v>
      </c>
      <c r="D546" s="1" t="s">
        <v>1880</v>
      </c>
      <c r="E546" s="15" t="n">
        <v>46231</v>
      </c>
      <c r="F546" s="15" t="n">
        <v>46231</v>
      </c>
      <c r="G546" s="1" t="s">
        <v>146</v>
      </c>
      <c r="H546" s="1" t="n">
        <v>1465066</v>
      </c>
      <c r="I546" s="1" t="n">
        <v>6</v>
      </c>
      <c r="J546" s="1" t="s">
        <v>1868</v>
      </c>
      <c r="K546" s="49" t="n">
        <v>1389.41</v>
      </c>
      <c r="L546" s="1" t="s">
        <v>1869</v>
      </c>
    </row>
    <row r="547" customFormat="false" ht="15" hidden="false" customHeight="true" outlineLevel="0" collapsed="false">
      <c r="A547" s="1" t="n">
        <v>2</v>
      </c>
      <c r="B547" s="1" t="n">
        <v>1033945</v>
      </c>
      <c r="C547" s="1" t="s">
        <v>36</v>
      </c>
      <c r="D547" s="1" t="s">
        <v>1881</v>
      </c>
      <c r="E547" s="15" t="n">
        <v>46231</v>
      </c>
      <c r="F547" s="15" t="n">
        <v>46230</v>
      </c>
      <c r="G547" s="1" t="s">
        <v>233</v>
      </c>
      <c r="H547" s="1" t="n">
        <v>1464435</v>
      </c>
      <c r="I547" s="1" t="n">
        <v>11</v>
      </c>
      <c r="J547" s="1" t="s">
        <v>1868</v>
      </c>
      <c r="K547" s="49" t="n">
        <v>355.62</v>
      </c>
      <c r="L547" s="1" t="s">
        <v>1869</v>
      </c>
    </row>
    <row r="548" customFormat="false" ht="15" hidden="false" customHeight="true" outlineLevel="0" collapsed="false">
      <c r="A548" s="1" t="n">
        <v>2</v>
      </c>
      <c r="B548" s="1" t="n">
        <v>1654882</v>
      </c>
      <c r="C548" s="1" t="s">
        <v>1870</v>
      </c>
      <c r="D548" s="1" t="s">
        <v>1871</v>
      </c>
      <c r="E548" s="15" t="n">
        <v>46232</v>
      </c>
      <c r="F548" s="15" t="n">
        <v>46232</v>
      </c>
      <c r="G548" s="1" t="s">
        <v>416</v>
      </c>
      <c r="H548" s="1" t="n">
        <v>1469138</v>
      </c>
      <c r="I548" s="1" t="n">
        <v>11</v>
      </c>
      <c r="J548" s="1" t="s">
        <v>1868</v>
      </c>
      <c r="K548" s="49" t="n">
        <v>129.5</v>
      </c>
      <c r="L548" s="1" t="s">
        <v>1869</v>
      </c>
    </row>
    <row r="549" customFormat="false" ht="15" hidden="false" customHeight="true" outlineLevel="0" collapsed="false">
      <c r="A549" s="1" t="n">
        <v>2</v>
      </c>
      <c r="B549" s="1" t="n">
        <v>253576</v>
      </c>
      <c r="C549" s="1" t="s">
        <v>36</v>
      </c>
      <c r="D549" s="1" t="s">
        <v>1996</v>
      </c>
      <c r="E549" s="15" t="n">
        <v>46232</v>
      </c>
      <c r="F549" s="15" t="n">
        <v>46231</v>
      </c>
      <c r="G549" s="1" t="s">
        <v>1186</v>
      </c>
      <c r="H549" s="1" t="n">
        <v>1468972</v>
      </c>
      <c r="I549" s="1" t="n">
        <v>11</v>
      </c>
      <c r="J549" s="1" t="s">
        <v>1868</v>
      </c>
      <c r="K549" s="49" t="n">
        <v>306.18</v>
      </c>
      <c r="L549" s="1" t="s">
        <v>1869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76</v>
      </c>
      <c r="D550" s="1" t="s">
        <v>1886</v>
      </c>
      <c r="E550" s="15" t="n">
        <v>46232</v>
      </c>
      <c r="F550" s="15" t="n">
        <v>46231</v>
      </c>
      <c r="G550" s="1" t="s">
        <v>129</v>
      </c>
      <c r="H550" s="1" t="n">
        <v>1469131</v>
      </c>
      <c r="I550" s="1" t="n">
        <v>11</v>
      </c>
      <c r="J550" s="1" t="s">
        <v>1868</v>
      </c>
      <c r="K550" s="49" t="n">
        <v>926.71</v>
      </c>
      <c r="L550" s="1" t="s">
        <v>1869</v>
      </c>
    </row>
    <row r="551" customFormat="false" ht="15" hidden="false" customHeight="true" outlineLevel="0" collapsed="false">
      <c r="A551" s="1" t="n">
        <v>2</v>
      </c>
      <c r="B551" s="1" t="n">
        <v>1295</v>
      </c>
      <c r="C551" s="1" t="s">
        <v>36</v>
      </c>
      <c r="D551" s="1" t="s">
        <v>1997</v>
      </c>
      <c r="E551" s="15" t="n">
        <v>46232</v>
      </c>
      <c r="F551" s="15" t="n">
        <v>46231</v>
      </c>
      <c r="G551" s="1" t="s">
        <v>1077</v>
      </c>
      <c r="H551" s="1" t="n">
        <v>1468983</v>
      </c>
      <c r="I551" s="1" t="n">
        <v>11</v>
      </c>
      <c r="J551" s="1" t="s">
        <v>1868</v>
      </c>
      <c r="K551" s="49" t="n">
        <v>139</v>
      </c>
      <c r="L551" s="1" t="s">
        <v>1869</v>
      </c>
    </row>
    <row r="552" customFormat="false" ht="15" hidden="false" customHeight="true" outlineLevel="0" collapsed="false">
      <c r="A552" s="1" t="n">
        <v>2</v>
      </c>
      <c r="B552" s="1" t="n">
        <v>256582</v>
      </c>
      <c r="C552" s="1" t="s">
        <v>36</v>
      </c>
      <c r="D552" s="1" t="s">
        <v>1910</v>
      </c>
      <c r="E552" s="15" t="n">
        <v>46233</v>
      </c>
      <c r="F552" s="15" t="n">
        <v>46232</v>
      </c>
      <c r="G552" s="1" t="s">
        <v>553</v>
      </c>
      <c r="H552" s="1" t="n">
        <v>1473497</v>
      </c>
      <c r="I552" s="1" t="n">
        <v>11</v>
      </c>
      <c r="J552" s="1" t="s">
        <v>1868</v>
      </c>
      <c r="K552" s="49" t="n">
        <v>894.16</v>
      </c>
      <c r="L552" s="1" t="s">
        <v>1869</v>
      </c>
    </row>
    <row r="553" customFormat="false" ht="15" hidden="false" customHeight="true" outlineLevel="0" collapsed="false">
      <c r="A553" s="1" t="n">
        <v>2</v>
      </c>
      <c r="B553" s="1" t="n">
        <v>1253268</v>
      </c>
      <c r="C553" s="1" t="s">
        <v>36</v>
      </c>
      <c r="D553" s="1" t="s">
        <v>1911</v>
      </c>
      <c r="E553" s="15" t="n">
        <v>46233</v>
      </c>
      <c r="F553" s="15" t="n">
        <v>46233</v>
      </c>
      <c r="G553" s="1" t="s">
        <v>462</v>
      </c>
      <c r="H553" s="1" t="n">
        <v>1473201</v>
      </c>
      <c r="I553" s="1" t="n">
        <v>11</v>
      </c>
      <c r="J553" s="1" t="s">
        <v>1868</v>
      </c>
      <c r="K553" s="49" t="n">
        <v>459.25</v>
      </c>
      <c r="L553" s="1" t="s">
        <v>1869</v>
      </c>
    </row>
    <row r="554" customFormat="false" ht="15" hidden="false" customHeight="true" outlineLevel="0" collapsed="false">
      <c r="A554" s="1" t="n">
        <v>2</v>
      </c>
      <c r="B554" s="1" t="n">
        <v>14864</v>
      </c>
      <c r="C554" s="1" t="s">
        <v>36</v>
      </c>
      <c r="D554" s="1" t="s">
        <v>1872</v>
      </c>
      <c r="E554" s="15" t="n">
        <v>46233</v>
      </c>
      <c r="F554" s="15" t="n">
        <v>46232</v>
      </c>
      <c r="G554" s="1" t="s">
        <v>272</v>
      </c>
      <c r="H554" s="1" t="n">
        <v>1472744</v>
      </c>
      <c r="I554" s="1" t="n">
        <v>11</v>
      </c>
      <c r="J554" s="1" t="s">
        <v>1868</v>
      </c>
      <c r="K554" s="49" t="n">
        <v>3840</v>
      </c>
      <c r="L554" s="1" t="s">
        <v>1869</v>
      </c>
    </row>
    <row r="555" customFormat="false" ht="15" hidden="false" customHeight="true" outlineLevel="0" collapsed="false">
      <c r="A555" s="1" t="n">
        <v>2</v>
      </c>
      <c r="B555" s="1" t="n">
        <v>197070</v>
      </c>
      <c r="C555" s="1" t="s">
        <v>36</v>
      </c>
      <c r="D555" s="1" t="s">
        <v>1888</v>
      </c>
      <c r="E555" s="15" t="n">
        <v>46233</v>
      </c>
      <c r="F555" s="15" t="n">
        <v>46233</v>
      </c>
      <c r="G555" s="1" t="s">
        <v>196</v>
      </c>
      <c r="H555" s="1" t="n">
        <v>1472934</v>
      </c>
      <c r="I555" s="1" t="n">
        <v>11</v>
      </c>
      <c r="J555" s="1" t="s">
        <v>1868</v>
      </c>
      <c r="K555" s="49" t="n">
        <v>830.88</v>
      </c>
      <c r="L555" s="1" t="s">
        <v>1869</v>
      </c>
    </row>
    <row r="556" customFormat="false" ht="15" hidden="false" customHeight="true" outlineLevel="0" collapsed="false">
      <c r="A556" s="1" t="n">
        <v>2</v>
      </c>
      <c r="B556" s="1" t="n">
        <v>5889</v>
      </c>
      <c r="C556" s="1" t="s">
        <v>36</v>
      </c>
      <c r="D556" s="1" t="s">
        <v>1892</v>
      </c>
      <c r="E556" s="15" t="n">
        <v>46233</v>
      </c>
      <c r="F556" s="15" t="n">
        <v>46233</v>
      </c>
      <c r="G556" s="1" t="s">
        <v>103</v>
      </c>
      <c r="H556" s="1" t="n">
        <v>1472907</v>
      </c>
      <c r="I556" s="1" t="n">
        <v>11</v>
      </c>
      <c r="J556" s="1" t="s">
        <v>1868</v>
      </c>
      <c r="K556" s="49" t="n">
        <v>524.65</v>
      </c>
      <c r="L556" s="1" t="s">
        <v>1869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36</v>
      </c>
      <c r="D557" s="1" t="s">
        <v>1880</v>
      </c>
      <c r="E557" s="15" t="n">
        <v>46233</v>
      </c>
      <c r="F557" s="15" t="n">
        <v>46233</v>
      </c>
      <c r="G557" s="1" t="s">
        <v>146</v>
      </c>
      <c r="H557" s="1" t="n">
        <v>1473466</v>
      </c>
      <c r="I557" s="1" t="n">
        <v>6</v>
      </c>
      <c r="J557" s="1" t="s">
        <v>1868</v>
      </c>
      <c r="K557" s="49" t="n">
        <v>210</v>
      </c>
      <c r="L557" s="1" t="s">
        <v>1869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36</v>
      </c>
      <c r="D558" s="1" t="s">
        <v>1880</v>
      </c>
      <c r="E558" s="15" t="n">
        <v>46233</v>
      </c>
      <c r="F558" s="15" t="n">
        <v>46233</v>
      </c>
      <c r="G558" s="1" t="s">
        <v>146</v>
      </c>
      <c r="H558" s="1" t="n">
        <v>1473455</v>
      </c>
      <c r="I558" s="1" t="n">
        <v>6</v>
      </c>
      <c r="J558" s="1" t="s">
        <v>1868</v>
      </c>
      <c r="K558" s="49" t="n">
        <v>196</v>
      </c>
      <c r="L558" s="1" t="s">
        <v>1869</v>
      </c>
    </row>
    <row r="559" customFormat="false" ht="15" hidden="false" customHeight="true" outlineLevel="0" collapsed="false">
      <c r="A559" s="1" t="n">
        <v>2</v>
      </c>
      <c r="B559" s="1" t="n">
        <v>351</v>
      </c>
      <c r="C559" s="1" t="s">
        <v>36</v>
      </c>
      <c r="D559" s="1" t="s">
        <v>1882</v>
      </c>
      <c r="E559" s="15" t="n">
        <v>46233</v>
      </c>
      <c r="F559" s="15" t="n">
        <v>46232</v>
      </c>
      <c r="G559" s="1" t="s">
        <v>243</v>
      </c>
      <c r="H559" s="1" t="n">
        <v>1473968</v>
      </c>
      <c r="I559" s="1" t="n">
        <v>11</v>
      </c>
      <c r="J559" s="1" t="s">
        <v>1868</v>
      </c>
      <c r="K559" s="49" t="n">
        <v>733.78</v>
      </c>
      <c r="L559" s="1" t="s">
        <v>1869</v>
      </c>
    </row>
    <row r="560" customFormat="false" ht="15" hidden="false" customHeight="true" outlineLevel="0" collapsed="false">
      <c r="A560" s="1" t="n">
        <v>2</v>
      </c>
      <c r="B560" s="1" t="n">
        <v>737</v>
      </c>
      <c r="C560" s="1" t="s">
        <v>88</v>
      </c>
      <c r="D560" s="1" t="s">
        <v>1876</v>
      </c>
      <c r="E560" s="15" t="n">
        <v>46233</v>
      </c>
      <c r="F560" s="15" t="n">
        <v>46232</v>
      </c>
      <c r="G560" s="1" t="s">
        <v>211</v>
      </c>
      <c r="H560" s="1" t="n">
        <v>1472600</v>
      </c>
      <c r="I560" s="1" t="n">
        <v>11</v>
      </c>
      <c r="J560" s="1" t="s">
        <v>1868</v>
      </c>
      <c r="K560" s="49" t="n">
        <v>284.7</v>
      </c>
      <c r="L560" s="1" t="s">
        <v>1869</v>
      </c>
    </row>
    <row r="561" customFormat="false" ht="15" hidden="false" customHeight="true" outlineLevel="0" collapsed="false">
      <c r="A561" s="1" t="n">
        <v>2</v>
      </c>
      <c r="B561" s="1" t="n">
        <v>523</v>
      </c>
      <c r="C561" s="1" t="s">
        <v>36</v>
      </c>
      <c r="D561" s="1" t="s">
        <v>1906</v>
      </c>
      <c r="E561" s="15" t="n">
        <v>46233</v>
      </c>
      <c r="F561" s="15" t="n">
        <v>46233</v>
      </c>
      <c r="G561" s="1" t="s">
        <v>356</v>
      </c>
      <c r="H561" s="1" t="n">
        <v>1473869</v>
      </c>
      <c r="I561" s="1" t="n">
        <v>11</v>
      </c>
      <c r="J561" s="1" t="s">
        <v>1868</v>
      </c>
      <c r="K561" s="49" t="n">
        <v>160.32</v>
      </c>
      <c r="L561" s="1" t="s">
        <v>1869</v>
      </c>
    </row>
    <row r="562" customFormat="false" ht="15" hidden="false" customHeight="true" outlineLevel="0" collapsed="false">
      <c r="A562" s="1" t="n">
        <v>2</v>
      </c>
      <c r="B562" s="1" t="n">
        <v>562</v>
      </c>
      <c r="C562" s="1" t="s">
        <v>36</v>
      </c>
      <c r="D562" s="1" t="s">
        <v>1883</v>
      </c>
      <c r="E562" s="15" t="n">
        <v>46233</v>
      </c>
      <c r="F562" s="15" t="n">
        <v>46232</v>
      </c>
      <c r="G562" s="1" t="s">
        <v>144</v>
      </c>
      <c r="H562" s="1" t="n">
        <v>1472573</v>
      </c>
      <c r="I562" s="1" t="n">
        <v>11</v>
      </c>
      <c r="J562" s="1" t="s">
        <v>1868</v>
      </c>
      <c r="K562" s="49" t="n">
        <v>180</v>
      </c>
      <c r="L562" s="1" t="s">
        <v>1869</v>
      </c>
    </row>
    <row r="563" customFormat="false" ht="15" hidden="false" customHeight="true" outlineLevel="0" collapsed="false">
      <c r="A563" s="1" t="n">
        <v>2</v>
      </c>
      <c r="B563" s="1" t="n">
        <v>1614426</v>
      </c>
      <c r="C563" s="1" t="s">
        <v>36</v>
      </c>
      <c r="D563" s="1" t="s">
        <v>1918</v>
      </c>
      <c r="E563" s="15" t="n">
        <v>46234</v>
      </c>
      <c r="F563" s="15" t="n">
        <v>46234</v>
      </c>
      <c r="G563" s="1" t="s">
        <v>107</v>
      </c>
      <c r="H563" s="1" t="n">
        <v>1478618</v>
      </c>
      <c r="I563" s="1" t="n">
        <v>11</v>
      </c>
      <c r="J563" s="1" t="s">
        <v>1868</v>
      </c>
      <c r="K563" s="49" t="n">
        <v>2380.38</v>
      </c>
      <c r="L563" s="1" t="s">
        <v>1869</v>
      </c>
    </row>
    <row r="564" customFormat="false" ht="15" hidden="false" customHeight="true" outlineLevel="0" collapsed="false">
      <c r="A564" s="1" t="n">
        <v>2</v>
      </c>
      <c r="B564" s="1" t="n">
        <v>1656279</v>
      </c>
      <c r="C564" s="1" t="s">
        <v>1870</v>
      </c>
      <c r="D564" s="1" t="s">
        <v>1871</v>
      </c>
      <c r="E564" s="15" t="n">
        <v>46234</v>
      </c>
      <c r="F564" s="15" t="n">
        <v>46234</v>
      </c>
      <c r="G564" s="1" t="s">
        <v>416</v>
      </c>
      <c r="H564" s="1" t="n">
        <v>1478657</v>
      </c>
      <c r="I564" s="1" t="n">
        <v>11</v>
      </c>
      <c r="J564" s="1" t="s">
        <v>1868</v>
      </c>
      <c r="K564" s="49" t="n">
        <v>125</v>
      </c>
      <c r="L564" s="1" t="s">
        <v>1869</v>
      </c>
    </row>
    <row r="565" customFormat="false" ht="15" hidden="false" customHeight="true" outlineLevel="0" collapsed="false">
      <c r="A565" s="1" t="n">
        <v>2</v>
      </c>
      <c r="B565" s="1" t="n">
        <v>1702357</v>
      </c>
      <c r="C565" s="1" t="s">
        <v>36</v>
      </c>
      <c r="D565" s="1" t="s">
        <v>1877</v>
      </c>
      <c r="E565" s="15" t="n">
        <v>46234</v>
      </c>
      <c r="F565" s="15" t="n">
        <v>46233</v>
      </c>
      <c r="G565" s="1" t="s">
        <v>224</v>
      </c>
      <c r="H565" s="1" t="n">
        <v>1477784</v>
      </c>
      <c r="I565" s="1" t="n">
        <v>11</v>
      </c>
      <c r="J565" s="1" t="s">
        <v>1868</v>
      </c>
      <c r="K565" s="49" t="n">
        <v>328.14</v>
      </c>
      <c r="L565" s="1" t="s">
        <v>1869</v>
      </c>
    </row>
    <row r="566" customFormat="false" ht="15" hidden="false" customHeight="true" outlineLevel="0" collapsed="false">
      <c r="A566" s="1" t="n">
        <v>2</v>
      </c>
      <c r="B566" s="1" t="n">
        <v>2578</v>
      </c>
      <c r="C566" s="1" t="s">
        <v>36</v>
      </c>
      <c r="D566" s="1" t="s">
        <v>1880</v>
      </c>
      <c r="E566" s="15" t="n">
        <v>46234</v>
      </c>
      <c r="F566" s="15" t="n">
        <v>46234</v>
      </c>
      <c r="G566" s="1" t="s">
        <v>146</v>
      </c>
      <c r="H566" s="1" t="n">
        <v>1479031</v>
      </c>
      <c r="I566" s="1" t="n">
        <v>6</v>
      </c>
      <c r="J566" s="1" t="s">
        <v>1868</v>
      </c>
      <c r="K566" s="49" t="n">
        <v>1612.25</v>
      </c>
      <c r="L566" s="1" t="s">
        <v>1869</v>
      </c>
    </row>
    <row r="567" customFormat="false" ht="15" hidden="false" customHeight="true" outlineLevel="0" collapsed="false">
      <c r="A567" s="1" t="n">
        <v>2</v>
      </c>
      <c r="B567" s="1" t="n">
        <v>31668</v>
      </c>
      <c r="C567" s="1" t="s">
        <v>36</v>
      </c>
      <c r="D567" s="1" t="s">
        <v>1885</v>
      </c>
      <c r="E567" s="15" t="n">
        <v>46234</v>
      </c>
      <c r="F567" s="15" t="n">
        <v>46232</v>
      </c>
      <c r="G567" s="1" t="s">
        <v>140</v>
      </c>
      <c r="H567" s="1" t="n">
        <v>1477699</v>
      </c>
      <c r="I567" s="1" t="n">
        <v>11</v>
      </c>
      <c r="J567" s="1" t="s">
        <v>1868</v>
      </c>
      <c r="K567" s="49" t="n">
        <v>266</v>
      </c>
      <c r="L567" s="1" t="s">
        <v>1869</v>
      </c>
    </row>
    <row r="568" customFormat="false" ht="15" hidden="false" customHeight="true" outlineLevel="0" collapsed="false">
      <c r="A568" s="1" t="n">
        <v>2</v>
      </c>
      <c r="B568" s="1" t="n">
        <v>1032720</v>
      </c>
      <c r="C568" s="1" t="s">
        <v>36</v>
      </c>
      <c r="D568" s="1" t="s">
        <v>1881</v>
      </c>
      <c r="E568" s="15" t="n">
        <v>46234</v>
      </c>
      <c r="F568" s="15" t="n">
        <v>46223</v>
      </c>
      <c r="G568" s="1" t="s">
        <v>233</v>
      </c>
      <c r="H568" s="1" t="n">
        <v>1478208</v>
      </c>
      <c r="I568" s="1" t="n">
        <v>11</v>
      </c>
      <c r="J568" s="1" t="s">
        <v>1868</v>
      </c>
      <c r="K568" s="49" t="n">
        <v>296.49</v>
      </c>
      <c r="L568" s="1" t="s">
        <v>1869</v>
      </c>
    </row>
    <row r="569" customFormat="false" ht="15" hidden="false" customHeight="true" outlineLevel="0" collapsed="false">
      <c r="A569" s="1" t="n">
        <v>2</v>
      </c>
      <c r="B569" s="1" t="n">
        <v>1964124</v>
      </c>
      <c r="C569" s="1" t="s">
        <v>67</v>
      </c>
      <c r="D569" s="1" t="s">
        <v>1875</v>
      </c>
      <c r="E569" s="15" t="n">
        <v>46234</v>
      </c>
      <c r="F569" s="15" t="n">
        <v>46233</v>
      </c>
      <c r="G569" s="1" t="s">
        <v>131</v>
      </c>
      <c r="H569" s="1" t="n">
        <v>1478177</v>
      </c>
      <c r="I569" s="1" t="n">
        <v>11</v>
      </c>
      <c r="J569" s="1" t="s">
        <v>1868</v>
      </c>
      <c r="K569" s="49" t="n">
        <v>1308.86</v>
      </c>
      <c r="L569" s="1" t="s">
        <v>1869</v>
      </c>
    </row>
    <row r="570" customFormat="false" ht="15" hidden="false" customHeight="true" outlineLevel="0" collapsed="false">
      <c r="A570" s="1" t="n">
        <v>2</v>
      </c>
      <c r="B570" s="1" t="n">
        <v>1228757</v>
      </c>
      <c r="C570" s="1" t="s">
        <v>49</v>
      </c>
      <c r="D570" s="1" t="s">
        <v>1875</v>
      </c>
      <c r="E570" s="15" t="n">
        <v>46234</v>
      </c>
      <c r="F570" s="15" t="n">
        <v>46233</v>
      </c>
      <c r="G570" s="1" t="s">
        <v>131</v>
      </c>
      <c r="H570" s="1" t="n">
        <v>1478164</v>
      </c>
      <c r="I570" s="1" t="n">
        <v>11</v>
      </c>
      <c r="J570" s="1" t="s">
        <v>1868</v>
      </c>
      <c r="K570" s="49" t="n">
        <v>190.71</v>
      </c>
      <c r="L570" s="1" t="s">
        <v>1869</v>
      </c>
    </row>
    <row r="571" customFormat="false" ht="15" hidden="false" customHeight="true" outlineLevel="0" collapsed="false">
      <c r="A571" s="1" t="n">
        <v>2</v>
      </c>
      <c r="B571" s="1" t="n">
        <v>1228756</v>
      </c>
      <c r="C571" s="1" t="s">
        <v>49</v>
      </c>
      <c r="D571" s="1" t="s">
        <v>1875</v>
      </c>
      <c r="E571" s="15" t="n">
        <v>46234</v>
      </c>
      <c r="F571" s="15" t="n">
        <v>46233</v>
      </c>
      <c r="G571" s="1" t="s">
        <v>131</v>
      </c>
      <c r="H571" s="1" t="n">
        <v>1478084</v>
      </c>
      <c r="I571" s="1" t="n">
        <v>11</v>
      </c>
      <c r="J571" s="1" t="s">
        <v>1868</v>
      </c>
      <c r="K571" s="49" t="n">
        <v>327.46</v>
      </c>
      <c r="L571" s="1" t="s">
        <v>1869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67</v>
      </c>
      <c r="D572" s="1" t="s">
        <v>1875</v>
      </c>
      <c r="E572" s="15" t="n">
        <v>46234</v>
      </c>
      <c r="F572" s="15" t="n">
        <v>46233</v>
      </c>
      <c r="G572" s="1" t="s">
        <v>131</v>
      </c>
      <c r="H572" s="1" t="n">
        <v>1477980</v>
      </c>
      <c r="I572" s="1" t="n">
        <v>11</v>
      </c>
      <c r="J572" s="1" t="s">
        <v>1868</v>
      </c>
      <c r="K572" s="49" t="n">
        <v>45.18</v>
      </c>
      <c r="L572" s="1" t="s">
        <v>1869</v>
      </c>
    </row>
    <row r="573" customFormat="false" ht="15" hidden="false" customHeight="true" outlineLevel="0" collapsed="false">
      <c r="A573" s="1" t="n">
        <v>2</v>
      </c>
      <c r="B573" s="1" t="n">
        <v>1964129</v>
      </c>
      <c r="C573" s="1" t="s">
        <v>67</v>
      </c>
      <c r="D573" s="1" t="s">
        <v>1875</v>
      </c>
      <c r="E573" s="15" t="n">
        <v>46234</v>
      </c>
      <c r="F573" s="15" t="n">
        <v>46233</v>
      </c>
      <c r="G573" s="1" t="s">
        <v>131</v>
      </c>
      <c r="H573" s="1" t="n">
        <v>1477931</v>
      </c>
      <c r="I573" s="1" t="n">
        <v>11</v>
      </c>
      <c r="J573" s="1" t="s">
        <v>1868</v>
      </c>
      <c r="K573" s="49" t="n">
        <v>2636.73</v>
      </c>
      <c r="L573" s="1" t="s">
        <v>1869</v>
      </c>
    </row>
    <row r="574" customFormat="false" ht="15" hidden="false" customHeight="true" outlineLevel="0" collapsed="false">
      <c r="A574" s="1" t="n">
        <v>2</v>
      </c>
      <c r="B574" s="1" t="n">
        <v>102</v>
      </c>
      <c r="C574" s="1" t="s">
        <v>36</v>
      </c>
      <c r="D574" s="1" t="s">
        <v>1990</v>
      </c>
      <c r="E574" s="15" t="n">
        <v>46234</v>
      </c>
      <c r="F574" s="15" t="n">
        <v>46234</v>
      </c>
      <c r="G574" s="1" t="s">
        <v>624</v>
      </c>
      <c r="H574" s="1" t="n">
        <v>1482223</v>
      </c>
      <c r="I574" s="1" t="n">
        <v>11</v>
      </c>
      <c r="J574" s="1" t="s">
        <v>1868</v>
      </c>
      <c r="K574" s="49" t="n">
        <v>140</v>
      </c>
      <c r="L574" s="1" t="s">
        <v>1869</v>
      </c>
    </row>
    <row r="575" customFormat="false" ht="15" hidden="false" customHeight="true" outlineLevel="0" collapsed="false">
      <c r="A575" s="1" t="n">
        <v>2</v>
      </c>
      <c r="B575" s="1" t="n">
        <v>932576</v>
      </c>
      <c r="C575" s="1" t="s">
        <v>1932</v>
      </c>
      <c r="D575" s="1" t="s">
        <v>1933</v>
      </c>
      <c r="E575" s="15" t="n">
        <v>46234</v>
      </c>
      <c r="F575" s="15" t="n">
        <v>46233</v>
      </c>
      <c r="G575" s="1" t="s">
        <v>235</v>
      </c>
      <c r="H575" s="1" t="n">
        <v>1478268</v>
      </c>
      <c r="I575" s="1" t="n">
        <v>11</v>
      </c>
      <c r="J575" s="1" t="s">
        <v>1868</v>
      </c>
      <c r="K575" s="49" t="n">
        <v>314.42</v>
      </c>
      <c r="L575" s="1" t="s">
        <v>1869</v>
      </c>
    </row>
    <row r="576" customFormat="false" ht="15" hidden="false" customHeight="true" outlineLevel="0" collapsed="false">
      <c r="A576" s="1" t="n">
        <v>2</v>
      </c>
      <c r="B576" s="1" t="n">
        <v>389</v>
      </c>
      <c r="C576" s="1" t="s">
        <v>36</v>
      </c>
      <c r="D576" s="1" t="s">
        <v>1907</v>
      </c>
      <c r="E576" s="15" t="n">
        <v>46234</v>
      </c>
      <c r="F576" s="15" t="n">
        <v>46234</v>
      </c>
      <c r="G576" s="1" t="s">
        <v>109</v>
      </c>
      <c r="H576" s="1" t="n">
        <v>1477858</v>
      </c>
      <c r="I576" s="1" t="n">
        <v>11</v>
      </c>
      <c r="J576" s="1" t="s">
        <v>1868</v>
      </c>
      <c r="K576" s="49" t="n">
        <v>228</v>
      </c>
      <c r="L576" s="1" t="s">
        <v>1869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36</v>
      </c>
      <c r="D577" s="1" t="s">
        <v>1884</v>
      </c>
      <c r="E577" s="15" t="n">
        <v>46235</v>
      </c>
      <c r="F577" s="15" t="n">
        <v>46234</v>
      </c>
      <c r="G577" s="1" t="s">
        <v>373</v>
      </c>
      <c r="H577" s="1" t="n">
        <v>1481937</v>
      </c>
      <c r="I577" s="1" t="n">
        <v>11</v>
      </c>
      <c r="J577" s="1" t="s">
        <v>1868</v>
      </c>
      <c r="K577" s="49" t="n">
        <v>1349.7</v>
      </c>
      <c r="L577" s="1" t="s">
        <v>1869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76</v>
      </c>
      <c r="D578" s="1" t="s">
        <v>1924</v>
      </c>
      <c r="E578" s="15" t="n">
        <v>46235</v>
      </c>
      <c r="F578" s="15" t="n">
        <v>46234</v>
      </c>
      <c r="G578" s="1" t="s">
        <v>578</v>
      </c>
      <c r="H578" s="1" t="n">
        <v>1482072</v>
      </c>
      <c r="I578" s="1" t="n">
        <v>11</v>
      </c>
      <c r="J578" s="1" t="s">
        <v>1868</v>
      </c>
      <c r="K578" s="49" t="n">
        <v>2975.9</v>
      </c>
      <c r="L578" s="1" t="s">
        <v>1869</v>
      </c>
    </row>
    <row r="579" customFormat="false" ht="15" hidden="false" customHeight="true" outlineLevel="0" collapsed="false">
      <c r="A579" s="1" t="n">
        <v>2</v>
      </c>
      <c r="B579" s="1" t="n">
        <v>740</v>
      </c>
      <c r="C579" s="1" t="s">
        <v>88</v>
      </c>
      <c r="D579" s="1" t="s">
        <v>1876</v>
      </c>
      <c r="E579" s="15" t="n">
        <v>46235</v>
      </c>
      <c r="F579" s="15" t="n">
        <v>46234</v>
      </c>
      <c r="G579" s="1" t="s">
        <v>211</v>
      </c>
      <c r="H579" s="1" t="n">
        <v>1481872</v>
      </c>
      <c r="I579" s="1" t="n">
        <v>11</v>
      </c>
      <c r="J579" s="1" t="s">
        <v>1868</v>
      </c>
      <c r="K579" s="49" t="n">
        <v>357.1</v>
      </c>
      <c r="L579" s="1" t="s">
        <v>1869</v>
      </c>
    </row>
    <row r="580" customFormat="false" ht="15" hidden="false" customHeight="true" outlineLevel="0" collapsed="false">
      <c r="A580" s="1" t="n">
        <v>2</v>
      </c>
      <c r="B580" s="1" t="n">
        <v>569</v>
      </c>
      <c r="C580" s="1" t="s">
        <v>36</v>
      </c>
      <c r="D580" s="1" t="s">
        <v>1883</v>
      </c>
      <c r="E580" s="15" t="n">
        <v>46235</v>
      </c>
      <c r="F580" s="15" t="n">
        <v>46234</v>
      </c>
      <c r="G580" s="1" t="s">
        <v>144</v>
      </c>
      <c r="H580" s="1" t="n">
        <v>1481847</v>
      </c>
      <c r="I580" s="1" t="n">
        <v>11</v>
      </c>
      <c r="J580" s="1" t="s">
        <v>1868</v>
      </c>
      <c r="K580" s="49" t="n">
        <v>180</v>
      </c>
      <c r="L580" s="1" t="s">
        <v>1869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1870</v>
      </c>
      <c r="D581" s="1" t="s">
        <v>1871</v>
      </c>
      <c r="E581" s="15" t="n">
        <v>46237</v>
      </c>
      <c r="F581" s="15" t="n">
        <v>46235</v>
      </c>
      <c r="G581" s="1" t="s">
        <v>416</v>
      </c>
      <c r="H581" s="1" t="n">
        <v>1493056</v>
      </c>
      <c r="I581" s="1" t="n">
        <v>11</v>
      </c>
      <c r="J581" s="1" t="s">
        <v>1868</v>
      </c>
      <c r="K581" s="49" t="n">
        <v>120</v>
      </c>
      <c r="L581" s="1" t="s">
        <v>1869</v>
      </c>
    </row>
    <row r="582" customFormat="false" ht="15" hidden="false" customHeight="true" outlineLevel="0" collapsed="false">
      <c r="A582" s="1" t="n">
        <v>2</v>
      </c>
      <c r="B582" s="1" t="n">
        <v>315892</v>
      </c>
      <c r="C582" s="1" t="s">
        <v>36</v>
      </c>
      <c r="D582" s="1" t="s">
        <v>1889</v>
      </c>
      <c r="E582" s="15" t="n">
        <v>46237</v>
      </c>
      <c r="F582" s="15" t="n">
        <v>46234</v>
      </c>
      <c r="G582" s="1" t="s">
        <v>96</v>
      </c>
      <c r="H582" s="1" t="n">
        <v>1495108</v>
      </c>
      <c r="I582" s="1" t="n">
        <v>11</v>
      </c>
      <c r="J582" s="1" t="s">
        <v>1868</v>
      </c>
      <c r="K582" s="49" t="n">
        <v>1242.42</v>
      </c>
      <c r="L582" s="1" t="s">
        <v>1869</v>
      </c>
    </row>
    <row r="583" customFormat="false" ht="15" hidden="false" customHeight="true" outlineLevel="0" collapsed="false">
      <c r="A583" s="1" t="n">
        <v>2</v>
      </c>
      <c r="B583" s="1" t="n">
        <v>395656</v>
      </c>
      <c r="C583" s="1" t="s">
        <v>36</v>
      </c>
      <c r="D583" s="1" t="s">
        <v>1894</v>
      </c>
      <c r="E583" s="15" t="n">
        <v>46237</v>
      </c>
      <c r="F583" s="15" t="n">
        <v>46234</v>
      </c>
      <c r="G583" s="1" t="s">
        <v>180</v>
      </c>
      <c r="H583" s="1" t="n">
        <v>1493100</v>
      </c>
      <c r="I583" s="1" t="n">
        <v>11</v>
      </c>
      <c r="J583" s="1" t="s">
        <v>1868</v>
      </c>
      <c r="K583" s="49" t="n">
        <v>439.5</v>
      </c>
      <c r="L583" s="1" t="s">
        <v>1869</v>
      </c>
    </row>
    <row r="584" customFormat="false" ht="15" hidden="false" customHeight="true" outlineLevel="0" collapsed="false">
      <c r="A584" s="1" t="n">
        <v>2</v>
      </c>
      <c r="B584" s="1" t="n">
        <v>19579</v>
      </c>
      <c r="C584" s="1" t="s">
        <v>85</v>
      </c>
      <c r="D584" s="1" t="s">
        <v>1916</v>
      </c>
      <c r="E584" s="15" t="n">
        <v>46237</v>
      </c>
      <c r="F584" s="15" t="n">
        <v>46235</v>
      </c>
      <c r="G584" s="1" t="s">
        <v>392</v>
      </c>
      <c r="H584" s="1" t="n">
        <v>1493332</v>
      </c>
      <c r="I584" s="1" t="n">
        <v>11</v>
      </c>
      <c r="J584" s="1" t="s">
        <v>1868</v>
      </c>
      <c r="K584" s="49" t="n">
        <v>4690.22</v>
      </c>
      <c r="L584" s="1" t="s">
        <v>1869</v>
      </c>
    </row>
    <row r="585" customFormat="false" ht="15" hidden="false" customHeight="true" outlineLevel="0" collapsed="false">
      <c r="A585" s="1" t="n">
        <v>2</v>
      </c>
      <c r="B585" s="1" t="n">
        <v>2582</v>
      </c>
      <c r="C585" s="1" t="s">
        <v>36</v>
      </c>
      <c r="D585" s="1" t="s">
        <v>1880</v>
      </c>
      <c r="E585" s="15" t="n">
        <v>46237</v>
      </c>
      <c r="F585" s="15" t="n">
        <v>46237</v>
      </c>
      <c r="G585" s="1" t="s">
        <v>146</v>
      </c>
      <c r="H585" s="1" t="n">
        <v>1493427</v>
      </c>
      <c r="I585" s="1" t="n">
        <v>6</v>
      </c>
      <c r="J585" s="1" t="s">
        <v>1868</v>
      </c>
      <c r="K585" s="49" t="n">
        <v>210</v>
      </c>
      <c r="L585" s="1" t="s">
        <v>1869</v>
      </c>
    </row>
    <row r="586" customFormat="false" ht="15" hidden="false" customHeight="true" outlineLevel="0" collapsed="false">
      <c r="A586" s="1" t="n">
        <v>2</v>
      </c>
      <c r="B586" s="1" t="n">
        <v>2581</v>
      </c>
      <c r="C586" s="1" t="s">
        <v>36</v>
      </c>
      <c r="D586" s="1" t="s">
        <v>1880</v>
      </c>
      <c r="E586" s="15" t="n">
        <v>46237</v>
      </c>
      <c r="F586" s="15" t="n">
        <v>46237</v>
      </c>
      <c r="G586" s="1" t="s">
        <v>146</v>
      </c>
      <c r="H586" s="1" t="n">
        <v>1493407</v>
      </c>
      <c r="I586" s="1" t="n">
        <v>6</v>
      </c>
      <c r="J586" s="1" t="s">
        <v>1868</v>
      </c>
      <c r="K586" s="49" t="n">
        <v>280</v>
      </c>
      <c r="L586" s="1" t="s">
        <v>1869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36</v>
      </c>
      <c r="D587" s="1" t="s">
        <v>1887</v>
      </c>
      <c r="E587" s="15" t="n">
        <v>46237</v>
      </c>
      <c r="F587" s="15" t="n">
        <v>46235</v>
      </c>
      <c r="G587" s="1" t="s">
        <v>142</v>
      </c>
      <c r="H587" s="1" t="n">
        <v>1495002</v>
      </c>
      <c r="I587" s="1" t="n">
        <v>11</v>
      </c>
      <c r="J587" s="1" t="s">
        <v>1868</v>
      </c>
      <c r="K587" s="49" t="n">
        <v>3277.5</v>
      </c>
      <c r="L587" s="1" t="s">
        <v>1869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1870</v>
      </c>
      <c r="D588" s="1" t="s">
        <v>1871</v>
      </c>
      <c r="E588" s="15" t="n">
        <v>46238</v>
      </c>
      <c r="F588" s="15" t="n">
        <v>46237</v>
      </c>
      <c r="G588" s="1" t="s">
        <v>416</v>
      </c>
      <c r="H588" s="1" t="n">
        <v>1498975</v>
      </c>
      <c r="I588" s="1" t="n">
        <v>11</v>
      </c>
      <c r="J588" s="1" t="s">
        <v>1868</v>
      </c>
      <c r="K588" s="49" t="n">
        <v>144.5</v>
      </c>
      <c r="L588" s="1" t="s">
        <v>1869</v>
      </c>
    </row>
    <row r="589" customFormat="false" ht="15" hidden="false" customHeight="true" outlineLevel="0" collapsed="false">
      <c r="A589" s="1" t="n">
        <v>2</v>
      </c>
      <c r="B589" s="1" t="n">
        <v>4280</v>
      </c>
      <c r="C589" s="1" t="s">
        <v>36</v>
      </c>
      <c r="D589" s="1" t="s">
        <v>1879</v>
      </c>
      <c r="E589" s="15" t="n">
        <v>46238</v>
      </c>
      <c r="F589" s="15" t="n">
        <v>46237</v>
      </c>
      <c r="G589" s="1" t="s">
        <v>105</v>
      </c>
      <c r="H589" s="1" t="n">
        <v>1499869</v>
      </c>
      <c r="I589" s="1" t="n">
        <v>11</v>
      </c>
      <c r="J589" s="1" t="s">
        <v>1868</v>
      </c>
      <c r="K589" s="49" t="n">
        <v>219.3</v>
      </c>
      <c r="L589" s="1" t="s">
        <v>1869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36</v>
      </c>
      <c r="D590" s="1" t="s">
        <v>1880</v>
      </c>
      <c r="E590" s="15" t="n">
        <v>46238</v>
      </c>
      <c r="F590" s="15" t="n">
        <v>46238</v>
      </c>
      <c r="G590" s="1" t="s">
        <v>146</v>
      </c>
      <c r="H590" s="1" t="n">
        <v>1500211</v>
      </c>
      <c r="I590" s="1" t="n">
        <v>6</v>
      </c>
      <c r="J590" s="1" t="s">
        <v>1868</v>
      </c>
      <c r="K590" s="49" t="n">
        <v>1910</v>
      </c>
      <c r="L590" s="1" t="s">
        <v>1869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36</v>
      </c>
      <c r="D591" s="1" t="s">
        <v>1883</v>
      </c>
      <c r="E591" s="15" t="n">
        <v>46238</v>
      </c>
      <c r="F591" s="15" t="n">
        <v>46237</v>
      </c>
      <c r="G591" s="1" t="s">
        <v>144</v>
      </c>
      <c r="H591" s="1" t="n">
        <v>1499197</v>
      </c>
      <c r="I591" s="1" t="n">
        <v>11</v>
      </c>
      <c r="J591" s="1" t="s">
        <v>1868</v>
      </c>
      <c r="K591" s="49" t="n">
        <v>180</v>
      </c>
      <c r="L591" s="1" t="s">
        <v>1869</v>
      </c>
    </row>
    <row r="592" customFormat="false" ht="15" hidden="false" customHeight="true" outlineLevel="0" collapsed="false">
      <c r="A592" s="1" t="n">
        <v>2</v>
      </c>
      <c r="B592" s="1" t="n">
        <v>367</v>
      </c>
      <c r="C592" s="1" t="s">
        <v>36</v>
      </c>
      <c r="D592" s="1" t="s">
        <v>1998</v>
      </c>
      <c r="E592" s="15" t="n">
        <v>46239</v>
      </c>
      <c r="F592" s="15" t="n">
        <v>46239</v>
      </c>
      <c r="G592" s="1" t="s">
        <v>1234</v>
      </c>
      <c r="H592" s="1" t="n">
        <v>1504750</v>
      </c>
      <c r="I592" s="1" t="n">
        <v>11</v>
      </c>
      <c r="J592" s="1" t="s">
        <v>1868</v>
      </c>
      <c r="K592" s="49" t="n">
        <v>390</v>
      </c>
      <c r="L592" s="1" t="s">
        <v>1869</v>
      </c>
    </row>
    <row r="593" customFormat="false" ht="15" hidden="false" customHeight="true" outlineLevel="0" collapsed="false">
      <c r="A593" s="1" t="n">
        <v>2</v>
      </c>
      <c r="B593" s="1" t="n">
        <v>227803</v>
      </c>
      <c r="C593" s="1" t="s">
        <v>88</v>
      </c>
      <c r="D593" s="1" t="s">
        <v>1895</v>
      </c>
      <c r="E593" s="15" t="n">
        <v>46239</v>
      </c>
      <c r="F593" s="15" t="n">
        <v>46238</v>
      </c>
      <c r="G593" s="1" t="s">
        <v>439</v>
      </c>
      <c r="H593" s="1" t="n">
        <v>1503388</v>
      </c>
      <c r="I593" s="1" t="n">
        <v>11</v>
      </c>
      <c r="J593" s="1" t="s">
        <v>1868</v>
      </c>
      <c r="K593" s="49" t="n">
        <v>362.06</v>
      </c>
      <c r="L593" s="1" t="s">
        <v>1869</v>
      </c>
    </row>
    <row r="594" customFormat="false" ht="15" hidden="false" customHeight="true" outlineLevel="0" collapsed="false">
      <c r="A594" s="1" t="n">
        <v>2</v>
      </c>
      <c r="B594" s="1" t="n">
        <v>174275</v>
      </c>
      <c r="C594" s="1" t="s">
        <v>36</v>
      </c>
      <c r="D594" s="1" t="s">
        <v>1884</v>
      </c>
      <c r="E594" s="15" t="n">
        <v>46239</v>
      </c>
      <c r="F594" s="15" t="n">
        <v>46238</v>
      </c>
      <c r="G594" s="1" t="s">
        <v>373</v>
      </c>
      <c r="H594" s="1" t="n">
        <v>1503570</v>
      </c>
      <c r="I594" s="1" t="n">
        <v>11</v>
      </c>
      <c r="J594" s="1" t="s">
        <v>1868</v>
      </c>
      <c r="K594" s="49" t="n">
        <v>2347.2</v>
      </c>
      <c r="L594" s="1" t="s">
        <v>1869</v>
      </c>
    </row>
    <row r="595" customFormat="false" ht="15" hidden="false" customHeight="true" outlineLevel="0" collapsed="false">
      <c r="A595" s="1" t="n">
        <v>2</v>
      </c>
      <c r="B595" s="1" t="n">
        <v>2586</v>
      </c>
      <c r="C595" s="1" t="s">
        <v>36</v>
      </c>
      <c r="D595" s="1" t="s">
        <v>1880</v>
      </c>
      <c r="E595" s="15" t="n">
        <v>46239</v>
      </c>
      <c r="F595" s="15" t="n">
        <v>46239</v>
      </c>
      <c r="G595" s="1" t="s">
        <v>146</v>
      </c>
      <c r="H595" s="1" t="n">
        <v>1503494</v>
      </c>
      <c r="I595" s="1" t="n">
        <v>6</v>
      </c>
      <c r="J595" s="1" t="s">
        <v>1868</v>
      </c>
      <c r="K595" s="49" t="n">
        <v>210</v>
      </c>
      <c r="L595" s="1" t="s">
        <v>1869</v>
      </c>
    </row>
    <row r="596" customFormat="false" ht="15" hidden="false" customHeight="true" outlineLevel="0" collapsed="false">
      <c r="A596" s="1" t="n">
        <v>2</v>
      </c>
      <c r="B596" s="1" t="n">
        <v>747</v>
      </c>
      <c r="C596" s="1" t="s">
        <v>88</v>
      </c>
      <c r="D596" s="1" t="s">
        <v>1876</v>
      </c>
      <c r="E596" s="15" t="n">
        <v>46239</v>
      </c>
      <c r="F596" s="15" t="n">
        <v>46238</v>
      </c>
      <c r="G596" s="1" t="s">
        <v>211</v>
      </c>
      <c r="H596" s="1" t="n">
        <v>1503440</v>
      </c>
      <c r="I596" s="1" t="n">
        <v>11</v>
      </c>
      <c r="J596" s="1" t="s">
        <v>1868</v>
      </c>
      <c r="K596" s="49" t="n">
        <v>312.1</v>
      </c>
      <c r="L596" s="1" t="s">
        <v>1869</v>
      </c>
    </row>
    <row r="597" customFormat="false" ht="15" hidden="false" customHeight="true" outlineLevel="0" collapsed="false">
      <c r="A597" s="1" t="n">
        <v>2</v>
      </c>
      <c r="B597" s="1" t="n">
        <v>123</v>
      </c>
      <c r="C597" s="1" t="s">
        <v>36</v>
      </c>
      <c r="D597" s="1" t="s">
        <v>1990</v>
      </c>
      <c r="E597" s="15" t="n">
        <v>46239</v>
      </c>
      <c r="F597" s="15" t="n">
        <v>46239</v>
      </c>
      <c r="G597" s="1" t="s">
        <v>624</v>
      </c>
      <c r="H597" s="1" t="n">
        <v>1508121</v>
      </c>
      <c r="I597" s="1" t="n">
        <v>11</v>
      </c>
      <c r="J597" s="1" t="s">
        <v>1868</v>
      </c>
      <c r="K597" s="49" t="n">
        <v>200</v>
      </c>
      <c r="L597" s="1" t="s">
        <v>1869</v>
      </c>
    </row>
    <row r="598" customFormat="false" ht="15" hidden="false" customHeight="true" outlineLevel="0" collapsed="false">
      <c r="A598" s="1" t="n">
        <v>2</v>
      </c>
      <c r="B598" s="1" t="n">
        <v>940437</v>
      </c>
      <c r="C598" s="1" t="s">
        <v>1932</v>
      </c>
      <c r="D598" s="1" t="s">
        <v>1933</v>
      </c>
      <c r="E598" s="15" t="n">
        <v>46239</v>
      </c>
      <c r="F598" s="15" t="n">
        <v>46238</v>
      </c>
      <c r="G598" s="1" t="s">
        <v>235</v>
      </c>
      <c r="H598" s="1" t="n">
        <v>1504545</v>
      </c>
      <c r="I598" s="1" t="n">
        <v>11</v>
      </c>
      <c r="J598" s="1" t="s">
        <v>1868</v>
      </c>
      <c r="K598" s="49" t="n">
        <v>2447.06</v>
      </c>
      <c r="L598" s="1" t="s">
        <v>1869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36</v>
      </c>
      <c r="D599" s="1" t="s">
        <v>1890</v>
      </c>
      <c r="E599" s="15" t="n">
        <v>46239</v>
      </c>
      <c r="F599" s="15" t="n">
        <v>46238</v>
      </c>
      <c r="G599" s="1" t="s">
        <v>187</v>
      </c>
      <c r="H599" s="1" t="n">
        <v>1503424</v>
      </c>
      <c r="I599" s="1" t="n">
        <v>11</v>
      </c>
      <c r="J599" s="1" t="s">
        <v>1868</v>
      </c>
      <c r="K599" s="49" t="n">
        <v>166</v>
      </c>
      <c r="L599" s="1" t="s">
        <v>1869</v>
      </c>
    </row>
    <row r="600" customFormat="false" ht="15" hidden="false" customHeight="true" outlineLevel="0" collapsed="false">
      <c r="A600" s="1" t="n">
        <v>2</v>
      </c>
      <c r="B600" s="1" t="n">
        <v>1915874</v>
      </c>
      <c r="C600" s="1" t="s">
        <v>36</v>
      </c>
      <c r="D600" s="1" t="s">
        <v>1962</v>
      </c>
      <c r="E600" s="15" t="n">
        <v>46239</v>
      </c>
      <c r="F600" s="15" t="n">
        <v>46234</v>
      </c>
      <c r="G600" s="1" t="s">
        <v>870</v>
      </c>
      <c r="H600" s="1" t="n">
        <v>1503877</v>
      </c>
      <c r="I600" s="1" t="n">
        <v>11</v>
      </c>
      <c r="J600" s="1" t="s">
        <v>1868</v>
      </c>
      <c r="K600" s="49" t="n">
        <v>1184.7</v>
      </c>
      <c r="L600" s="1" t="s">
        <v>1869</v>
      </c>
    </row>
    <row r="601" customFormat="false" ht="15" hidden="false" customHeight="true" outlineLevel="0" collapsed="false">
      <c r="A601" s="1" t="n">
        <v>2</v>
      </c>
      <c r="B601" s="1" t="n">
        <v>1915876</v>
      </c>
      <c r="C601" s="1" t="s">
        <v>36</v>
      </c>
      <c r="D601" s="1" t="s">
        <v>1962</v>
      </c>
      <c r="E601" s="15" t="n">
        <v>46239</v>
      </c>
      <c r="F601" s="15" t="n">
        <v>46234</v>
      </c>
      <c r="G601" s="1" t="s">
        <v>870</v>
      </c>
      <c r="H601" s="1" t="n">
        <v>1503915</v>
      </c>
      <c r="I601" s="1" t="n">
        <v>11</v>
      </c>
      <c r="J601" s="1" t="s">
        <v>1868</v>
      </c>
      <c r="K601" s="49" t="n">
        <v>1184.7</v>
      </c>
      <c r="L601" s="1" t="s">
        <v>1869</v>
      </c>
    </row>
    <row r="602" customFormat="false" ht="15" hidden="false" customHeight="true" outlineLevel="0" collapsed="false">
      <c r="A602" s="1" t="n">
        <v>2</v>
      </c>
      <c r="B602" s="1" t="n">
        <v>1915875</v>
      </c>
      <c r="C602" s="1" t="s">
        <v>36</v>
      </c>
      <c r="D602" s="1" t="s">
        <v>1962</v>
      </c>
      <c r="E602" s="15" t="n">
        <v>46239</v>
      </c>
      <c r="F602" s="15" t="n">
        <v>46234</v>
      </c>
      <c r="G602" s="1" t="s">
        <v>870</v>
      </c>
      <c r="H602" s="1" t="n">
        <v>1503892</v>
      </c>
      <c r="I602" s="1" t="n">
        <v>11</v>
      </c>
      <c r="J602" s="1" t="s">
        <v>1868</v>
      </c>
      <c r="K602" s="49" t="n">
        <v>1220.6</v>
      </c>
      <c r="L602" s="1" t="s">
        <v>1869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1870</v>
      </c>
      <c r="D603" s="1" t="s">
        <v>1871</v>
      </c>
      <c r="E603" s="15" t="n">
        <v>46240</v>
      </c>
      <c r="F603" s="15" t="n">
        <v>46239</v>
      </c>
      <c r="G603" s="1" t="s">
        <v>416</v>
      </c>
      <c r="H603" s="1" t="n">
        <v>1508132</v>
      </c>
      <c r="I603" s="1" t="n">
        <v>11</v>
      </c>
      <c r="J603" s="1" t="s">
        <v>1868</v>
      </c>
      <c r="K603" s="49" t="n">
        <v>184</v>
      </c>
      <c r="L603" s="1" t="s">
        <v>1869</v>
      </c>
    </row>
    <row r="604" customFormat="false" ht="15" hidden="false" customHeight="true" outlineLevel="0" collapsed="false">
      <c r="A604" s="1" t="n">
        <v>2</v>
      </c>
      <c r="B604" s="1" t="n">
        <v>616330</v>
      </c>
      <c r="C604" s="1" t="s">
        <v>61</v>
      </c>
      <c r="D604" s="1" t="s">
        <v>1913</v>
      </c>
      <c r="E604" s="15" t="n">
        <v>46240</v>
      </c>
      <c r="F604" s="15" t="n">
        <v>46239</v>
      </c>
      <c r="G604" s="1" t="s">
        <v>464</v>
      </c>
      <c r="H604" s="1" t="n">
        <v>1509755</v>
      </c>
      <c r="I604" s="1" t="n">
        <v>11</v>
      </c>
      <c r="J604" s="1" t="s">
        <v>1868</v>
      </c>
      <c r="K604" s="49" t="n">
        <v>485</v>
      </c>
      <c r="L604" s="1" t="s">
        <v>1869</v>
      </c>
    </row>
    <row r="605" customFormat="false" ht="15" hidden="false" customHeight="true" outlineLevel="0" collapsed="false">
      <c r="A605" s="1" t="n">
        <v>2</v>
      </c>
      <c r="B605" s="1" t="n">
        <v>3785</v>
      </c>
      <c r="C605" s="1" t="s">
        <v>36</v>
      </c>
      <c r="D605" s="1" t="s">
        <v>1873</v>
      </c>
      <c r="E605" s="15" t="n">
        <v>46240</v>
      </c>
      <c r="F605" s="15" t="n">
        <v>46240</v>
      </c>
      <c r="G605" s="1" t="s">
        <v>205</v>
      </c>
      <c r="H605" s="1" t="n">
        <v>1551459</v>
      </c>
      <c r="I605" s="1" t="n">
        <v>11</v>
      </c>
      <c r="J605" s="1" t="s">
        <v>1868</v>
      </c>
      <c r="K605" s="49" t="n">
        <v>589.5</v>
      </c>
      <c r="L605" s="1" t="s">
        <v>1869</v>
      </c>
    </row>
    <row r="606" customFormat="false" ht="15" hidden="false" customHeight="true" outlineLevel="0" collapsed="false">
      <c r="A606" s="1" t="n">
        <v>2</v>
      </c>
      <c r="B606" s="1" t="n">
        <v>396443</v>
      </c>
      <c r="C606" s="1" t="s">
        <v>36</v>
      </c>
      <c r="D606" s="1" t="s">
        <v>1894</v>
      </c>
      <c r="E606" s="15" t="n">
        <v>46240</v>
      </c>
      <c r="F606" s="15" t="n">
        <v>46239</v>
      </c>
      <c r="G606" s="1" t="s">
        <v>180</v>
      </c>
      <c r="H606" s="1" t="n">
        <v>1508952</v>
      </c>
      <c r="I606" s="1" t="n">
        <v>11</v>
      </c>
      <c r="J606" s="1" t="s">
        <v>1868</v>
      </c>
      <c r="K606" s="49" t="n">
        <v>1884.59</v>
      </c>
      <c r="L606" s="1" t="s">
        <v>1869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36</v>
      </c>
      <c r="D607" s="1" t="s">
        <v>1880</v>
      </c>
      <c r="E607" s="15" t="n">
        <v>46240</v>
      </c>
      <c r="F607" s="15" t="n">
        <v>46240</v>
      </c>
      <c r="G607" s="1" t="s">
        <v>146</v>
      </c>
      <c r="H607" s="1" t="n">
        <v>1509485</v>
      </c>
      <c r="I607" s="1" t="n">
        <v>6</v>
      </c>
      <c r="J607" s="1" t="s">
        <v>1868</v>
      </c>
      <c r="K607" s="49" t="n">
        <v>300</v>
      </c>
      <c r="L607" s="1" t="s">
        <v>1869</v>
      </c>
    </row>
    <row r="608" customFormat="false" ht="15" hidden="false" customHeight="true" outlineLevel="0" collapsed="false">
      <c r="A608" s="1" t="n">
        <v>2</v>
      </c>
      <c r="B608" s="1" t="n">
        <v>2658</v>
      </c>
      <c r="C608" s="1" t="s">
        <v>76</v>
      </c>
      <c r="D608" s="1" t="s">
        <v>1886</v>
      </c>
      <c r="E608" s="15" t="n">
        <v>46240</v>
      </c>
      <c r="F608" s="15" t="n">
        <v>46239</v>
      </c>
      <c r="G608" s="1" t="s">
        <v>129</v>
      </c>
      <c r="H608" s="1" t="n">
        <v>1508897</v>
      </c>
      <c r="I608" s="1" t="n">
        <v>11</v>
      </c>
      <c r="J608" s="1" t="s">
        <v>1868</v>
      </c>
      <c r="K608" s="49" t="n">
        <v>491.46</v>
      </c>
      <c r="L608" s="1" t="s">
        <v>1869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36</v>
      </c>
      <c r="D609" s="1" t="s">
        <v>1898</v>
      </c>
      <c r="E609" s="15" t="n">
        <v>46240</v>
      </c>
      <c r="F609" s="15" t="n">
        <v>46239</v>
      </c>
      <c r="G609" s="1" t="s">
        <v>437</v>
      </c>
      <c r="H609" s="1" t="n">
        <v>1508149</v>
      </c>
      <c r="I609" s="1" t="n">
        <v>11</v>
      </c>
      <c r="J609" s="1" t="s">
        <v>1868</v>
      </c>
      <c r="K609" s="49" t="n">
        <v>460</v>
      </c>
      <c r="L609" s="1" t="s">
        <v>1869</v>
      </c>
    </row>
    <row r="610" customFormat="false" ht="15" hidden="false" customHeight="true" outlineLevel="0" collapsed="false">
      <c r="A610" s="1" t="n">
        <v>2</v>
      </c>
      <c r="B610" s="1" t="n">
        <v>306</v>
      </c>
      <c r="C610" s="1" t="s">
        <v>36</v>
      </c>
      <c r="D610" s="1" t="s">
        <v>1980</v>
      </c>
      <c r="E610" s="15" t="n">
        <v>46240</v>
      </c>
      <c r="F610" s="15" t="n">
        <v>46237</v>
      </c>
      <c r="G610" s="1" t="s">
        <v>820</v>
      </c>
      <c r="H610" s="1" t="n">
        <v>1508245</v>
      </c>
      <c r="I610" s="1" t="n">
        <v>11</v>
      </c>
      <c r="J610" s="1" t="s">
        <v>1868</v>
      </c>
      <c r="K610" s="49" t="n">
        <v>136.5</v>
      </c>
      <c r="L610" s="1" t="s">
        <v>1869</v>
      </c>
    </row>
    <row r="611" customFormat="false" ht="15" hidden="false" customHeight="true" outlineLevel="0" collapsed="false">
      <c r="A611" s="1" t="n">
        <v>2</v>
      </c>
      <c r="B611" s="1" t="n">
        <v>1616567</v>
      </c>
      <c r="C611" s="1" t="s">
        <v>36</v>
      </c>
      <c r="D611" s="1" t="s">
        <v>1918</v>
      </c>
      <c r="E611" s="15" t="n">
        <v>46241</v>
      </c>
      <c r="F611" s="15" t="n">
        <v>46241</v>
      </c>
      <c r="G611" s="1" t="s">
        <v>107</v>
      </c>
      <c r="H611" s="1" t="n">
        <v>1513480</v>
      </c>
      <c r="I611" s="1" t="n">
        <v>11</v>
      </c>
      <c r="J611" s="1" t="s">
        <v>1868</v>
      </c>
      <c r="K611" s="49" t="n">
        <v>2551.07</v>
      </c>
      <c r="L611" s="1" t="s">
        <v>1869</v>
      </c>
    </row>
    <row r="612" customFormat="false" ht="15" hidden="false" customHeight="true" outlineLevel="0" collapsed="false">
      <c r="A612" s="1" t="n">
        <v>2</v>
      </c>
      <c r="B612" s="1" t="n">
        <v>14956</v>
      </c>
      <c r="C612" s="1" t="s">
        <v>36</v>
      </c>
      <c r="D612" s="1" t="s">
        <v>1872</v>
      </c>
      <c r="E612" s="15" t="n">
        <v>46241</v>
      </c>
      <c r="F612" s="15" t="n">
        <v>46240</v>
      </c>
      <c r="G612" s="1" t="s">
        <v>272</v>
      </c>
      <c r="H612" s="1" t="n">
        <v>1514501</v>
      </c>
      <c r="I612" s="1" t="n">
        <v>11</v>
      </c>
      <c r="J612" s="1" t="s">
        <v>1868</v>
      </c>
      <c r="K612" s="49" t="n">
        <v>4131.7</v>
      </c>
      <c r="L612" s="1" t="s">
        <v>1869</v>
      </c>
    </row>
    <row r="613" customFormat="false" ht="15" hidden="false" customHeight="true" outlineLevel="0" collapsed="false">
      <c r="A613" s="1" t="n">
        <v>2</v>
      </c>
      <c r="B613" s="1" t="n">
        <v>32318</v>
      </c>
      <c r="C613" s="1" t="s">
        <v>61</v>
      </c>
      <c r="D613" s="1" t="s">
        <v>1901</v>
      </c>
      <c r="E613" s="15" t="n">
        <v>46241</v>
      </c>
      <c r="F613" s="15" t="n">
        <v>46241</v>
      </c>
      <c r="G613" s="1" t="s">
        <v>274</v>
      </c>
      <c r="H613" s="1" t="n">
        <v>1514125</v>
      </c>
      <c r="I613" s="1" t="n">
        <v>11</v>
      </c>
      <c r="J613" s="1" t="s">
        <v>1868</v>
      </c>
      <c r="K613" s="49" t="n">
        <v>2047.95</v>
      </c>
      <c r="L613" s="1" t="s">
        <v>1869</v>
      </c>
    </row>
    <row r="614" customFormat="false" ht="15" hidden="false" customHeight="true" outlineLevel="0" collapsed="false">
      <c r="A614" s="1" t="n">
        <v>2</v>
      </c>
      <c r="B614" s="1" t="n">
        <v>2595</v>
      </c>
      <c r="C614" s="1" t="s">
        <v>36</v>
      </c>
      <c r="D614" s="1" t="s">
        <v>1880</v>
      </c>
      <c r="E614" s="15" t="n">
        <v>46241</v>
      </c>
      <c r="F614" s="15" t="n">
        <v>46241</v>
      </c>
      <c r="G614" s="1" t="s">
        <v>146</v>
      </c>
      <c r="H614" s="1" t="n">
        <v>1514680</v>
      </c>
      <c r="I614" s="1" t="n">
        <v>6</v>
      </c>
      <c r="J614" s="1" t="s">
        <v>1868</v>
      </c>
      <c r="K614" s="49" t="n">
        <v>1848.86</v>
      </c>
      <c r="L614" s="1" t="s">
        <v>1869</v>
      </c>
    </row>
    <row r="615" customFormat="false" ht="15" hidden="false" customHeight="true" outlineLevel="0" collapsed="false">
      <c r="A615" s="1" t="n">
        <v>2</v>
      </c>
      <c r="B615" s="1" t="n">
        <v>2594</v>
      </c>
      <c r="C615" s="1" t="s">
        <v>36</v>
      </c>
      <c r="D615" s="1" t="s">
        <v>1880</v>
      </c>
      <c r="E615" s="15" t="n">
        <v>46241</v>
      </c>
      <c r="F615" s="15" t="n">
        <v>46241</v>
      </c>
      <c r="G615" s="1" t="s">
        <v>146</v>
      </c>
      <c r="H615" s="1" t="n">
        <v>1514649</v>
      </c>
      <c r="I615" s="1" t="n">
        <v>6</v>
      </c>
      <c r="J615" s="1" t="s">
        <v>1868</v>
      </c>
      <c r="K615" s="49" t="n">
        <v>175</v>
      </c>
      <c r="L615" s="1" t="s">
        <v>1869</v>
      </c>
    </row>
    <row r="616" customFormat="false" ht="15" hidden="false" customHeight="true" outlineLevel="0" collapsed="false">
      <c r="A616" s="1" t="n">
        <v>2</v>
      </c>
      <c r="B616" s="1" t="n">
        <v>2591</v>
      </c>
      <c r="C616" s="1" t="s">
        <v>36</v>
      </c>
      <c r="D616" s="1" t="s">
        <v>1880</v>
      </c>
      <c r="E616" s="15" t="n">
        <v>46241</v>
      </c>
      <c r="F616" s="15" t="n">
        <v>46241</v>
      </c>
      <c r="G616" s="1" t="s">
        <v>146</v>
      </c>
      <c r="H616" s="1" t="n">
        <v>1514010</v>
      </c>
      <c r="I616" s="1" t="n">
        <v>6</v>
      </c>
      <c r="J616" s="1" t="s">
        <v>1868</v>
      </c>
      <c r="K616" s="49" t="n">
        <v>1900</v>
      </c>
      <c r="L616" s="1" t="s">
        <v>1869</v>
      </c>
    </row>
    <row r="617" customFormat="false" ht="15" hidden="false" customHeight="true" outlineLevel="0" collapsed="false">
      <c r="A617" s="1" t="n">
        <v>2</v>
      </c>
      <c r="B617" s="1" t="n">
        <v>2590</v>
      </c>
      <c r="C617" s="1" t="s">
        <v>36</v>
      </c>
      <c r="D617" s="1" t="s">
        <v>1880</v>
      </c>
      <c r="E617" s="15" t="n">
        <v>46241</v>
      </c>
      <c r="F617" s="15" t="n">
        <v>46241</v>
      </c>
      <c r="G617" s="1" t="s">
        <v>146</v>
      </c>
      <c r="H617" s="1" t="n">
        <v>1513987</v>
      </c>
      <c r="I617" s="1" t="n">
        <v>6</v>
      </c>
      <c r="J617" s="1" t="s">
        <v>1868</v>
      </c>
      <c r="K617" s="49" t="n">
        <v>300</v>
      </c>
      <c r="L617" s="1" t="s">
        <v>1869</v>
      </c>
    </row>
    <row r="618" customFormat="false" ht="15" hidden="false" customHeight="true" outlineLevel="0" collapsed="false">
      <c r="A618" s="1" t="n">
        <v>2</v>
      </c>
      <c r="B618" s="1" t="n">
        <v>1978</v>
      </c>
      <c r="C618" s="1" t="s">
        <v>36</v>
      </c>
      <c r="D618" s="1" t="s">
        <v>1905</v>
      </c>
      <c r="E618" s="15" t="n">
        <v>46241</v>
      </c>
      <c r="F618" s="15" t="n">
        <v>46241</v>
      </c>
      <c r="G618" s="1" t="s">
        <v>451</v>
      </c>
      <c r="H618" s="1" t="n">
        <v>1513950</v>
      </c>
      <c r="I618" s="1" t="n">
        <v>11</v>
      </c>
      <c r="J618" s="1" t="s">
        <v>1868</v>
      </c>
      <c r="K618" s="49" t="n">
        <v>250</v>
      </c>
      <c r="L618" s="1" t="s">
        <v>1869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36</v>
      </c>
      <c r="D619" s="1" t="s">
        <v>1881</v>
      </c>
      <c r="E619" s="15" t="n">
        <v>46241</v>
      </c>
      <c r="F619" s="15" t="n">
        <v>46240</v>
      </c>
      <c r="G619" s="1" t="s">
        <v>233</v>
      </c>
      <c r="H619" s="1" t="n">
        <v>1513229</v>
      </c>
      <c r="I619" s="1" t="n">
        <v>11</v>
      </c>
      <c r="J619" s="1" t="s">
        <v>1868</v>
      </c>
      <c r="K619" s="49" t="n">
        <v>497.91</v>
      </c>
      <c r="L619" s="1" t="s">
        <v>1869</v>
      </c>
    </row>
    <row r="620" customFormat="false" ht="15" hidden="false" customHeight="true" outlineLevel="0" collapsed="false">
      <c r="A620" s="1" t="n">
        <v>2</v>
      </c>
      <c r="B620" s="1" t="n">
        <v>1237147</v>
      </c>
      <c r="C620" s="1" t="s">
        <v>49</v>
      </c>
      <c r="D620" s="1" t="s">
        <v>1875</v>
      </c>
      <c r="E620" s="15" t="n">
        <v>46241</v>
      </c>
      <c r="F620" s="15" t="n">
        <v>46239</v>
      </c>
      <c r="G620" s="1" t="s">
        <v>131</v>
      </c>
      <c r="H620" s="1" t="n">
        <v>1514096</v>
      </c>
      <c r="I620" s="1" t="n">
        <v>11</v>
      </c>
      <c r="J620" s="1" t="s">
        <v>1868</v>
      </c>
      <c r="K620" s="49" t="n">
        <v>1055.41</v>
      </c>
      <c r="L620" s="1" t="s">
        <v>1869</v>
      </c>
    </row>
    <row r="621" customFormat="false" ht="15" hidden="false" customHeight="true" outlineLevel="0" collapsed="false">
      <c r="A621" s="1" t="n">
        <v>2</v>
      </c>
      <c r="B621" s="1" t="n">
        <v>1236941</v>
      </c>
      <c r="C621" s="1" t="s">
        <v>49</v>
      </c>
      <c r="D621" s="1" t="s">
        <v>1875</v>
      </c>
      <c r="E621" s="15" t="n">
        <v>46241</v>
      </c>
      <c r="F621" s="15" t="n">
        <v>46239</v>
      </c>
      <c r="G621" s="1" t="s">
        <v>131</v>
      </c>
      <c r="H621" s="1" t="n">
        <v>1514090</v>
      </c>
      <c r="I621" s="1" t="n">
        <v>11</v>
      </c>
      <c r="J621" s="1" t="s">
        <v>1868</v>
      </c>
      <c r="K621" s="49" t="n">
        <v>429.68</v>
      </c>
      <c r="L621" s="1" t="s">
        <v>1869</v>
      </c>
    </row>
    <row r="622" customFormat="false" ht="15" hidden="false" customHeight="true" outlineLevel="0" collapsed="false">
      <c r="A622" s="1" t="n">
        <v>2</v>
      </c>
      <c r="B622" s="1" t="n">
        <v>1973888</v>
      </c>
      <c r="C622" s="1" t="s">
        <v>67</v>
      </c>
      <c r="D622" s="1" t="s">
        <v>1875</v>
      </c>
      <c r="E622" s="15" t="n">
        <v>46241</v>
      </c>
      <c r="F622" s="15" t="n">
        <v>46239</v>
      </c>
      <c r="G622" s="1" t="s">
        <v>131</v>
      </c>
      <c r="H622" s="1" t="n">
        <v>1514085</v>
      </c>
      <c r="I622" s="1" t="n">
        <v>11</v>
      </c>
      <c r="J622" s="1" t="s">
        <v>1868</v>
      </c>
      <c r="K622" s="49" t="n">
        <v>3289.2</v>
      </c>
      <c r="L622" s="1" t="s">
        <v>1869</v>
      </c>
    </row>
    <row r="623" customFormat="false" ht="15" hidden="false" customHeight="true" outlineLevel="0" collapsed="false">
      <c r="A623" s="1" t="n">
        <v>2</v>
      </c>
      <c r="B623" s="1" t="n">
        <v>1236446</v>
      </c>
      <c r="C623" s="1" t="s">
        <v>49</v>
      </c>
      <c r="D623" s="1" t="s">
        <v>1875</v>
      </c>
      <c r="E623" s="15" t="n">
        <v>46241</v>
      </c>
      <c r="F623" s="15" t="n">
        <v>46239</v>
      </c>
      <c r="G623" s="1" t="s">
        <v>131</v>
      </c>
      <c r="H623" s="1" t="n">
        <v>1514077</v>
      </c>
      <c r="I623" s="1" t="n">
        <v>11</v>
      </c>
      <c r="J623" s="1" t="s">
        <v>1868</v>
      </c>
      <c r="K623" s="49" t="n">
        <v>201.65</v>
      </c>
      <c r="L623" s="1" t="s">
        <v>1869</v>
      </c>
    </row>
    <row r="624" customFormat="false" ht="15" hidden="false" customHeight="true" outlineLevel="0" collapsed="false">
      <c r="A624" s="1" t="n">
        <v>2</v>
      </c>
      <c r="B624" s="1" t="n">
        <v>1973404</v>
      </c>
      <c r="C624" s="1" t="s">
        <v>67</v>
      </c>
      <c r="D624" s="1" t="s">
        <v>1875</v>
      </c>
      <c r="E624" s="15" t="n">
        <v>46241</v>
      </c>
      <c r="F624" s="15" t="n">
        <v>46239</v>
      </c>
      <c r="G624" s="1" t="s">
        <v>131</v>
      </c>
      <c r="H624" s="1" t="n">
        <v>1514074</v>
      </c>
      <c r="I624" s="1" t="n">
        <v>11</v>
      </c>
      <c r="J624" s="1" t="s">
        <v>1868</v>
      </c>
      <c r="K624" s="49" t="n">
        <v>356.01</v>
      </c>
      <c r="L624" s="1" t="s">
        <v>1869</v>
      </c>
    </row>
    <row r="625" customFormat="false" ht="15" hidden="false" customHeight="true" outlineLevel="0" collapsed="false">
      <c r="A625" s="1" t="n">
        <v>2</v>
      </c>
      <c r="B625" s="1" t="n">
        <v>1236942</v>
      </c>
      <c r="C625" s="1" t="s">
        <v>49</v>
      </c>
      <c r="D625" s="1" t="s">
        <v>1875</v>
      </c>
      <c r="E625" s="15" t="n">
        <v>46241</v>
      </c>
      <c r="F625" s="15" t="n">
        <v>46239</v>
      </c>
      <c r="G625" s="1" t="s">
        <v>131</v>
      </c>
      <c r="H625" s="1" t="n">
        <v>1514069</v>
      </c>
      <c r="I625" s="1" t="n">
        <v>11</v>
      </c>
      <c r="J625" s="1" t="s">
        <v>1868</v>
      </c>
      <c r="K625" s="49" t="n">
        <v>77.62</v>
      </c>
      <c r="L625" s="1" t="s">
        <v>1869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36</v>
      </c>
      <c r="D626" s="1" t="s">
        <v>1882</v>
      </c>
      <c r="E626" s="15" t="n">
        <v>46241</v>
      </c>
      <c r="F626" s="15" t="n">
        <v>46239</v>
      </c>
      <c r="G626" s="1" t="s">
        <v>243</v>
      </c>
      <c r="H626" s="1" t="n">
        <v>1513508</v>
      </c>
      <c r="I626" s="1" t="n">
        <v>11</v>
      </c>
      <c r="J626" s="1" t="s">
        <v>1868</v>
      </c>
      <c r="K626" s="49" t="n">
        <v>899.5</v>
      </c>
      <c r="L626" s="1" t="s">
        <v>1869</v>
      </c>
    </row>
    <row r="627" customFormat="false" ht="15" hidden="false" customHeight="true" outlineLevel="0" collapsed="false">
      <c r="A627" s="1" t="n">
        <v>2</v>
      </c>
      <c r="B627" s="1" t="n">
        <v>752</v>
      </c>
      <c r="C627" s="1" t="s">
        <v>88</v>
      </c>
      <c r="D627" s="1" t="s">
        <v>1876</v>
      </c>
      <c r="E627" s="15" t="n">
        <v>46241</v>
      </c>
      <c r="F627" s="15" t="n">
        <v>46240</v>
      </c>
      <c r="G627" s="1" t="s">
        <v>211</v>
      </c>
      <c r="H627" s="1" t="n">
        <v>1512883</v>
      </c>
      <c r="I627" s="1" t="n">
        <v>11</v>
      </c>
      <c r="J627" s="1" t="s">
        <v>1868</v>
      </c>
      <c r="K627" s="49" t="n">
        <v>374.7</v>
      </c>
      <c r="L627" s="1" t="s">
        <v>1869</v>
      </c>
    </row>
    <row r="628" customFormat="false" ht="15" hidden="false" customHeight="true" outlineLevel="0" collapsed="false">
      <c r="A628" s="1" t="n">
        <v>2</v>
      </c>
      <c r="B628" s="1" t="n">
        <v>8582</v>
      </c>
      <c r="C628" s="1" t="s">
        <v>36</v>
      </c>
      <c r="D628" s="1" t="s">
        <v>1964</v>
      </c>
      <c r="E628" s="15" t="n">
        <v>46241</v>
      </c>
      <c r="F628" s="15" t="n">
        <v>46240</v>
      </c>
      <c r="G628" s="1" t="s">
        <v>343</v>
      </c>
      <c r="H628" s="1" t="n">
        <v>1514338</v>
      </c>
      <c r="I628" s="1" t="n">
        <v>11</v>
      </c>
      <c r="J628" s="1" t="s">
        <v>1868</v>
      </c>
      <c r="K628" s="49" t="n">
        <v>765.24</v>
      </c>
      <c r="L628" s="1" t="s">
        <v>1869</v>
      </c>
    </row>
    <row r="629" customFormat="false" ht="15" hidden="false" customHeight="true" outlineLevel="0" collapsed="false">
      <c r="A629" s="1" t="n">
        <v>2</v>
      </c>
      <c r="B629" s="1" t="n">
        <v>8583</v>
      </c>
      <c r="C629" s="1" t="s">
        <v>36</v>
      </c>
      <c r="D629" s="1" t="s">
        <v>1964</v>
      </c>
      <c r="E629" s="15" t="n">
        <v>46241</v>
      </c>
      <c r="F629" s="15" t="n">
        <v>46240</v>
      </c>
      <c r="G629" s="1" t="s">
        <v>343</v>
      </c>
      <c r="H629" s="1" t="n">
        <v>1514240</v>
      </c>
      <c r="I629" s="1" t="n">
        <v>45</v>
      </c>
      <c r="J629" s="1" t="s">
        <v>1868</v>
      </c>
      <c r="K629" s="49" t="n">
        <v>1561.4</v>
      </c>
      <c r="L629" s="1" t="s">
        <v>1936</v>
      </c>
    </row>
    <row r="630" customFormat="false" ht="15" hidden="false" customHeight="true" outlineLevel="0" collapsed="false">
      <c r="A630" s="1" t="n">
        <v>2</v>
      </c>
      <c r="B630" s="1" t="n">
        <v>395</v>
      </c>
      <c r="C630" s="1" t="s">
        <v>36</v>
      </c>
      <c r="D630" s="1" t="s">
        <v>1907</v>
      </c>
      <c r="E630" s="15" t="n">
        <v>46241</v>
      </c>
      <c r="F630" s="15" t="n">
        <v>46241</v>
      </c>
      <c r="G630" s="1" t="s">
        <v>109</v>
      </c>
      <c r="H630" s="1" t="n">
        <v>1514028</v>
      </c>
      <c r="I630" s="1" t="n">
        <v>11</v>
      </c>
      <c r="J630" s="1" t="s">
        <v>1868</v>
      </c>
      <c r="K630" s="49" t="n">
        <v>183</v>
      </c>
      <c r="L630" s="1" t="s">
        <v>1869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36</v>
      </c>
      <c r="D631" s="1" t="s">
        <v>1990</v>
      </c>
      <c r="E631" s="15" t="n">
        <v>46242</v>
      </c>
      <c r="F631" s="15" t="n">
        <v>46242</v>
      </c>
      <c r="G631" s="1" t="s">
        <v>624</v>
      </c>
      <c r="H631" s="1" t="n">
        <v>1528792</v>
      </c>
      <c r="I631" s="1" t="n">
        <v>11</v>
      </c>
      <c r="J631" s="1" t="s">
        <v>1868</v>
      </c>
      <c r="K631" s="49" t="n">
        <v>200</v>
      </c>
      <c r="L631" s="1" t="s">
        <v>1869</v>
      </c>
    </row>
    <row r="632" customFormat="false" ht="15" hidden="false" customHeight="true" outlineLevel="0" collapsed="false">
      <c r="A632" s="1" t="n">
        <v>2</v>
      </c>
      <c r="B632" s="1" t="n">
        <v>15234</v>
      </c>
      <c r="C632" s="1" t="s">
        <v>36</v>
      </c>
      <c r="D632" s="1" t="s">
        <v>1867</v>
      </c>
      <c r="E632" s="15" t="n">
        <v>46244</v>
      </c>
      <c r="F632" s="15" t="n">
        <v>46244</v>
      </c>
      <c r="G632" s="1" t="s">
        <v>296</v>
      </c>
      <c r="H632" s="1" t="n">
        <v>1529978</v>
      </c>
      <c r="I632" s="1" t="n">
        <v>11</v>
      </c>
      <c r="J632" s="1" t="s">
        <v>1868</v>
      </c>
      <c r="K632" s="49" t="n">
        <v>284.93</v>
      </c>
      <c r="L632" s="1" t="s">
        <v>1869</v>
      </c>
    </row>
    <row r="633" customFormat="false" ht="15" hidden="false" customHeight="true" outlineLevel="0" collapsed="false">
      <c r="A633" s="1" t="n">
        <v>2</v>
      </c>
      <c r="B633" s="1" t="n">
        <v>1661052</v>
      </c>
      <c r="C633" s="1" t="s">
        <v>1870</v>
      </c>
      <c r="D633" s="1" t="s">
        <v>1871</v>
      </c>
      <c r="E633" s="15" t="n">
        <v>46244</v>
      </c>
      <c r="F633" s="15" t="n">
        <v>46244</v>
      </c>
      <c r="G633" s="1" t="s">
        <v>416</v>
      </c>
      <c r="H633" s="1" t="n">
        <v>1530015</v>
      </c>
      <c r="I633" s="1" t="n">
        <v>11</v>
      </c>
      <c r="J633" s="1" t="s">
        <v>1868</v>
      </c>
      <c r="K633" s="49" t="n">
        <v>216.5</v>
      </c>
      <c r="L633" s="1" t="s">
        <v>1869</v>
      </c>
    </row>
    <row r="634" customFormat="false" ht="15" hidden="false" customHeight="true" outlineLevel="0" collapsed="false">
      <c r="A634" s="1" t="n">
        <v>2</v>
      </c>
      <c r="B634" s="1" t="n">
        <v>1661057</v>
      </c>
      <c r="C634" s="1" t="s">
        <v>1870</v>
      </c>
      <c r="D634" s="1" t="s">
        <v>1871</v>
      </c>
      <c r="E634" s="15" t="n">
        <v>46244</v>
      </c>
      <c r="F634" s="15" t="n">
        <v>46244</v>
      </c>
      <c r="G634" s="1" t="s">
        <v>416</v>
      </c>
      <c r="H634" s="1" t="n">
        <v>1530019</v>
      </c>
      <c r="I634" s="1" t="n">
        <v>11</v>
      </c>
      <c r="J634" s="1" t="s">
        <v>1868</v>
      </c>
      <c r="K634" s="49" t="n">
        <v>136</v>
      </c>
      <c r="L634" s="1" t="s">
        <v>1869</v>
      </c>
    </row>
    <row r="635" customFormat="false" ht="15" hidden="false" customHeight="true" outlineLevel="0" collapsed="false">
      <c r="A635" s="1" t="n">
        <v>2</v>
      </c>
      <c r="B635" s="1" t="n">
        <v>1257279</v>
      </c>
      <c r="C635" s="1" t="s">
        <v>36</v>
      </c>
      <c r="D635" s="1" t="s">
        <v>1911</v>
      </c>
      <c r="E635" s="15" t="n">
        <v>46244</v>
      </c>
      <c r="F635" s="15" t="n">
        <v>46244</v>
      </c>
      <c r="G635" s="1" t="s">
        <v>462</v>
      </c>
      <c r="H635" s="1" t="n">
        <v>1528892</v>
      </c>
      <c r="I635" s="1" t="n">
        <v>11</v>
      </c>
      <c r="J635" s="1" t="s">
        <v>1868</v>
      </c>
      <c r="K635" s="49" t="n">
        <v>364.47</v>
      </c>
      <c r="L635" s="1" t="s">
        <v>1869</v>
      </c>
    </row>
    <row r="636" customFormat="false" ht="15" hidden="false" customHeight="true" outlineLevel="0" collapsed="false">
      <c r="A636" s="1" t="n">
        <v>2</v>
      </c>
      <c r="B636" s="1" t="n">
        <v>14993</v>
      </c>
      <c r="C636" s="1" t="s">
        <v>36</v>
      </c>
      <c r="D636" s="1" t="s">
        <v>1872</v>
      </c>
      <c r="E636" s="15" t="n">
        <v>46244</v>
      </c>
      <c r="F636" s="15" t="n">
        <v>46242</v>
      </c>
      <c r="G636" s="1" t="s">
        <v>272</v>
      </c>
      <c r="H636" s="1" t="n">
        <v>1529949</v>
      </c>
      <c r="I636" s="1" t="n">
        <v>11</v>
      </c>
      <c r="J636" s="1" t="s">
        <v>1868</v>
      </c>
      <c r="K636" s="49" t="n">
        <v>4599.9</v>
      </c>
      <c r="L636" s="1" t="s">
        <v>1869</v>
      </c>
    </row>
    <row r="637" customFormat="false" ht="15" hidden="false" customHeight="true" outlineLevel="0" collapsed="false">
      <c r="A637" s="1" t="n">
        <v>2</v>
      </c>
      <c r="B637" s="1" t="n">
        <v>889827</v>
      </c>
      <c r="C637" s="1" t="s">
        <v>36</v>
      </c>
      <c r="D637" s="1" t="s">
        <v>1926</v>
      </c>
      <c r="E637" s="15" t="n">
        <v>46244</v>
      </c>
      <c r="F637" s="15" t="n">
        <v>46241</v>
      </c>
      <c r="G637" s="1" t="s">
        <v>220</v>
      </c>
      <c r="H637" s="1" t="n">
        <v>1529137</v>
      </c>
      <c r="I637" s="1" t="n">
        <v>11</v>
      </c>
      <c r="J637" s="1" t="s">
        <v>1868</v>
      </c>
      <c r="K637" s="49" t="n">
        <v>698</v>
      </c>
      <c r="L637" s="1" t="s">
        <v>1869</v>
      </c>
    </row>
    <row r="638" customFormat="false" ht="15" hidden="false" customHeight="true" outlineLevel="0" collapsed="false">
      <c r="A638" s="1" t="n">
        <v>2</v>
      </c>
      <c r="B638" s="1" t="n">
        <v>2596</v>
      </c>
      <c r="C638" s="1" t="s">
        <v>36</v>
      </c>
      <c r="D638" s="1" t="s">
        <v>1880</v>
      </c>
      <c r="E638" s="15" t="n">
        <v>46244</v>
      </c>
      <c r="F638" s="15" t="n">
        <v>46244</v>
      </c>
      <c r="G638" s="1" t="s">
        <v>146</v>
      </c>
      <c r="H638" s="1" t="n">
        <v>1529194</v>
      </c>
      <c r="I638" s="1" t="n">
        <v>6</v>
      </c>
      <c r="J638" s="1" t="s">
        <v>1868</v>
      </c>
      <c r="K638" s="49" t="n">
        <v>375</v>
      </c>
      <c r="L638" s="1" t="s">
        <v>1869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36</v>
      </c>
      <c r="D639" s="1" t="s">
        <v>1887</v>
      </c>
      <c r="E639" s="15" t="n">
        <v>46244</v>
      </c>
      <c r="F639" s="15" t="n">
        <v>46242</v>
      </c>
      <c r="G639" s="1" t="s">
        <v>142</v>
      </c>
      <c r="H639" s="1" t="n">
        <v>1529233</v>
      </c>
      <c r="I639" s="1" t="n">
        <v>11</v>
      </c>
      <c r="J639" s="1" t="s">
        <v>1868</v>
      </c>
      <c r="K639" s="49" t="n">
        <v>2918.55</v>
      </c>
      <c r="L639" s="1" t="s">
        <v>1869</v>
      </c>
    </row>
    <row r="640" customFormat="false" ht="15" hidden="false" customHeight="true" outlineLevel="0" collapsed="false">
      <c r="A640" s="1" t="n">
        <v>2</v>
      </c>
      <c r="B640" s="1" t="n">
        <v>31847</v>
      </c>
      <c r="C640" s="1" t="s">
        <v>36</v>
      </c>
      <c r="D640" s="1" t="s">
        <v>1885</v>
      </c>
      <c r="E640" s="15" t="n">
        <v>46244</v>
      </c>
      <c r="F640" s="15" t="n">
        <v>46244</v>
      </c>
      <c r="G640" s="1" t="s">
        <v>140</v>
      </c>
      <c r="H640" s="1" t="n">
        <v>1529985</v>
      </c>
      <c r="I640" s="1" t="n">
        <v>11</v>
      </c>
      <c r="J640" s="1" t="s">
        <v>1868</v>
      </c>
      <c r="K640" s="49" t="n">
        <v>138</v>
      </c>
      <c r="L640" s="1" t="s">
        <v>1869</v>
      </c>
    </row>
    <row r="641" customFormat="false" ht="15" hidden="false" customHeight="true" outlineLevel="0" collapsed="false">
      <c r="A641" s="1" t="n">
        <v>2</v>
      </c>
      <c r="B641" s="1" t="n">
        <v>569335</v>
      </c>
      <c r="C641" s="1" t="s">
        <v>1903</v>
      </c>
      <c r="D641" s="1" t="s">
        <v>1904</v>
      </c>
      <c r="E641" s="15" t="n">
        <v>46244</v>
      </c>
      <c r="F641" s="15" t="n">
        <v>46239</v>
      </c>
      <c r="G641" s="1" t="s">
        <v>229</v>
      </c>
      <c r="H641" s="1" t="n">
        <v>1529041</v>
      </c>
      <c r="I641" s="1" t="n">
        <v>11</v>
      </c>
      <c r="J641" s="1" t="s">
        <v>1868</v>
      </c>
      <c r="K641" s="49" t="n">
        <v>13545.54</v>
      </c>
      <c r="L641" s="1" t="s">
        <v>1869</v>
      </c>
    </row>
    <row r="642" customFormat="false" ht="15" hidden="false" customHeight="true" outlineLevel="0" collapsed="false">
      <c r="A642" s="1" t="n">
        <v>2</v>
      </c>
      <c r="B642" s="1" t="n">
        <v>579</v>
      </c>
      <c r="C642" s="1" t="s">
        <v>36</v>
      </c>
      <c r="D642" s="1" t="s">
        <v>1883</v>
      </c>
      <c r="E642" s="15" t="n">
        <v>46244</v>
      </c>
      <c r="F642" s="15" t="n">
        <v>46241</v>
      </c>
      <c r="G642" s="1" t="s">
        <v>144</v>
      </c>
      <c r="H642" s="1" t="n">
        <v>1529123</v>
      </c>
      <c r="I642" s="1" t="n">
        <v>11</v>
      </c>
      <c r="J642" s="1" t="s">
        <v>1868</v>
      </c>
      <c r="K642" s="49" t="n">
        <v>420</v>
      </c>
      <c r="L642" s="1" t="s">
        <v>1869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1932</v>
      </c>
      <c r="D643" s="1" t="s">
        <v>1933</v>
      </c>
      <c r="E643" s="15" t="n">
        <v>46244</v>
      </c>
      <c r="F643" s="15" t="n">
        <v>46242</v>
      </c>
      <c r="G643" s="1" t="s">
        <v>235</v>
      </c>
      <c r="H643" s="1" t="n">
        <v>1529995</v>
      </c>
      <c r="I643" s="1" t="n">
        <v>11</v>
      </c>
      <c r="J643" s="1" t="s">
        <v>1868</v>
      </c>
      <c r="K643" s="49" t="n">
        <v>1124.39</v>
      </c>
      <c r="L643" s="1" t="s">
        <v>1869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36</v>
      </c>
      <c r="D644" s="1" t="s">
        <v>1899</v>
      </c>
      <c r="E644" s="15" t="n">
        <v>46245</v>
      </c>
      <c r="F644" s="15" t="n">
        <v>46238</v>
      </c>
      <c r="G644" s="1" t="s">
        <v>340</v>
      </c>
      <c r="H644" s="1" t="n">
        <v>1532207</v>
      </c>
      <c r="I644" s="1" t="n">
        <v>11</v>
      </c>
      <c r="J644" s="1" t="s">
        <v>1868</v>
      </c>
      <c r="K644" s="49" t="n">
        <v>2852.4</v>
      </c>
      <c r="L644" s="1" t="s">
        <v>1869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36</v>
      </c>
      <c r="D645" s="1" t="s">
        <v>1922</v>
      </c>
      <c r="E645" s="15" t="n">
        <v>46245</v>
      </c>
      <c r="F645" s="15" t="n">
        <v>46244</v>
      </c>
      <c r="G645" s="1" t="s">
        <v>477</v>
      </c>
      <c r="H645" s="1" t="n">
        <v>1532617</v>
      </c>
      <c r="I645" s="1" t="n">
        <v>11</v>
      </c>
      <c r="J645" s="1" t="s">
        <v>1868</v>
      </c>
      <c r="K645" s="49" t="n">
        <v>304.02</v>
      </c>
      <c r="L645" s="1" t="s">
        <v>1869</v>
      </c>
    </row>
    <row r="646" customFormat="false" ht="15" hidden="false" customHeight="true" outlineLevel="0" collapsed="false">
      <c r="A646" s="1" t="n">
        <v>2</v>
      </c>
      <c r="B646" s="1" t="n">
        <v>1898</v>
      </c>
      <c r="C646" s="1" t="s">
        <v>36</v>
      </c>
      <c r="D646" s="1" t="s">
        <v>1914</v>
      </c>
      <c r="E646" s="15" t="n">
        <v>46245</v>
      </c>
      <c r="F646" s="15" t="n">
        <v>46238</v>
      </c>
      <c r="G646" s="1" t="s">
        <v>87</v>
      </c>
      <c r="H646" s="1" t="n">
        <v>1533172</v>
      </c>
      <c r="I646" s="1" t="n">
        <v>11</v>
      </c>
      <c r="J646" s="1" t="s">
        <v>1868</v>
      </c>
      <c r="K646" s="49" t="n">
        <v>1277.5</v>
      </c>
      <c r="L646" s="1" t="s">
        <v>1869</v>
      </c>
    </row>
    <row r="647" customFormat="false" ht="15" hidden="false" customHeight="true" outlineLevel="0" collapsed="false">
      <c r="A647" s="1" t="n">
        <v>2</v>
      </c>
      <c r="B647" s="1" t="n">
        <v>4340</v>
      </c>
      <c r="C647" s="1" t="s">
        <v>36</v>
      </c>
      <c r="D647" s="1" t="s">
        <v>1879</v>
      </c>
      <c r="E647" s="15" t="n">
        <v>46245</v>
      </c>
      <c r="F647" s="15" t="n">
        <v>46244</v>
      </c>
      <c r="G647" s="1" t="s">
        <v>105</v>
      </c>
      <c r="H647" s="1" t="n">
        <v>1532673</v>
      </c>
      <c r="I647" s="1" t="n">
        <v>11</v>
      </c>
      <c r="J647" s="1" t="s">
        <v>1868</v>
      </c>
      <c r="K647" s="49" t="n">
        <v>279.65</v>
      </c>
      <c r="L647" s="1" t="s">
        <v>1869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36</v>
      </c>
      <c r="D648" s="1" t="s">
        <v>1880</v>
      </c>
      <c r="E648" s="15" t="n">
        <v>46245</v>
      </c>
      <c r="F648" s="15" t="n">
        <v>46245</v>
      </c>
      <c r="G648" s="1" t="s">
        <v>146</v>
      </c>
      <c r="H648" s="1" t="n">
        <v>1533121</v>
      </c>
      <c r="I648" s="1" t="n">
        <v>6</v>
      </c>
      <c r="J648" s="1" t="s">
        <v>1868</v>
      </c>
      <c r="K648" s="49" t="n">
        <v>1838.25</v>
      </c>
      <c r="L648" s="1" t="s">
        <v>1869</v>
      </c>
    </row>
    <row r="649" customFormat="false" ht="15" hidden="false" customHeight="true" outlineLevel="0" collapsed="false">
      <c r="A649" s="1" t="n">
        <v>2</v>
      </c>
      <c r="B649" s="1" t="n">
        <v>2599</v>
      </c>
      <c r="C649" s="1" t="s">
        <v>36</v>
      </c>
      <c r="D649" s="1" t="s">
        <v>1880</v>
      </c>
      <c r="E649" s="15" t="n">
        <v>46245</v>
      </c>
      <c r="F649" s="15" t="n">
        <v>46245</v>
      </c>
      <c r="G649" s="1" t="s">
        <v>146</v>
      </c>
      <c r="H649" s="1" t="n">
        <v>1533103</v>
      </c>
      <c r="I649" s="1" t="n">
        <v>6</v>
      </c>
      <c r="J649" s="1" t="s">
        <v>1868</v>
      </c>
      <c r="K649" s="49" t="n">
        <v>175</v>
      </c>
      <c r="L649" s="1" t="s">
        <v>1869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36</v>
      </c>
      <c r="D650" s="1" t="s">
        <v>1999</v>
      </c>
      <c r="E650" s="15" t="n">
        <v>46245</v>
      </c>
      <c r="F650" s="15" t="n">
        <v>46235</v>
      </c>
      <c r="G650" s="1" t="s">
        <v>519</v>
      </c>
      <c r="H650" s="1" t="n">
        <v>1532290</v>
      </c>
      <c r="I650" s="1" t="n">
        <v>11</v>
      </c>
      <c r="J650" s="1" t="s">
        <v>1868</v>
      </c>
      <c r="K650" s="49" t="n">
        <v>370.49</v>
      </c>
      <c r="L650" s="1" t="s">
        <v>1869</v>
      </c>
    </row>
    <row r="651" customFormat="false" ht="15" hidden="false" customHeight="true" outlineLevel="0" collapsed="false">
      <c r="A651" s="1" t="n">
        <v>2</v>
      </c>
      <c r="B651" s="1" t="n">
        <v>1709601</v>
      </c>
      <c r="C651" s="1" t="s">
        <v>36</v>
      </c>
      <c r="D651" s="1" t="s">
        <v>1877</v>
      </c>
      <c r="E651" s="15" t="n">
        <v>46246</v>
      </c>
      <c r="F651" s="15" t="n">
        <v>46245</v>
      </c>
      <c r="G651" s="1" t="s">
        <v>224</v>
      </c>
      <c r="H651" s="1" t="n">
        <v>1534782</v>
      </c>
      <c r="I651" s="1" t="n">
        <v>11</v>
      </c>
      <c r="J651" s="1" t="s">
        <v>1868</v>
      </c>
      <c r="K651" s="49" t="n">
        <v>3838.74</v>
      </c>
      <c r="L651" s="1" t="s">
        <v>1869</v>
      </c>
    </row>
    <row r="652" customFormat="false" ht="15" hidden="false" customHeight="true" outlineLevel="0" collapsed="false">
      <c r="A652" s="1" t="n">
        <v>2</v>
      </c>
      <c r="B652" s="1" t="n">
        <v>44054</v>
      </c>
      <c r="C652" s="1" t="s">
        <v>61</v>
      </c>
      <c r="D652" s="1" t="s">
        <v>1945</v>
      </c>
      <c r="E652" s="15" t="n">
        <v>46246</v>
      </c>
      <c r="F652" s="15" t="n">
        <v>46245</v>
      </c>
      <c r="G652" s="1" t="s">
        <v>826</v>
      </c>
      <c r="H652" s="1" t="n">
        <v>1537380</v>
      </c>
      <c r="I652" s="1" t="n">
        <v>11</v>
      </c>
      <c r="J652" s="1" t="s">
        <v>1868</v>
      </c>
      <c r="K652" s="49" t="n">
        <v>205.44</v>
      </c>
      <c r="L652" s="1" t="s">
        <v>1869</v>
      </c>
    </row>
    <row r="653" customFormat="false" ht="15" hidden="false" customHeight="true" outlineLevel="0" collapsed="false">
      <c r="A653" s="1" t="n">
        <v>2</v>
      </c>
      <c r="B653" s="1" t="n">
        <v>747704</v>
      </c>
      <c r="C653" s="1" t="s">
        <v>1930</v>
      </c>
      <c r="D653" s="1" t="s">
        <v>1951</v>
      </c>
      <c r="E653" s="15" t="n">
        <v>46246</v>
      </c>
      <c r="F653" s="15" t="n">
        <v>46244</v>
      </c>
      <c r="G653" s="1" t="s">
        <v>135</v>
      </c>
      <c r="H653" s="1" t="n">
        <v>1534499</v>
      </c>
      <c r="I653" s="1" t="n">
        <v>11</v>
      </c>
      <c r="J653" s="1" t="s">
        <v>1868</v>
      </c>
      <c r="K653" s="49" t="n">
        <v>509.85</v>
      </c>
      <c r="L653" s="1" t="s">
        <v>1869</v>
      </c>
    </row>
    <row r="654" customFormat="false" ht="15" hidden="false" customHeight="true" outlineLevel="0" collapsed="false">
      <c r="A654" s="1" t="n">
        <v>2</v>
      </c>
      <c r="B654" s="1" t="n">
        <v>330057</v>
      </c>
      <c r="C654" s="1" t="s">
        <v>36</v>
      </c>
      <c r="D654" s="1" t="s">
        <v>1952</v>
      </c>
      <c r="E654" s="15" t="n">
        <v>46246</v>
      </c>
      <c r="F654" s="15" t="n">
        <v>46245</v>
      </c>
      <c r="G654" s="1" t="s">
        <v>291</v>
      </c>
      <c r="H654" s="1" t="n">
        <v>1535235</v>
      </c>
      <c r="I654" s="1" t="n">
        <v>11</v>
      </c>
      <c r="J654" s="1" t="s">
        <v>1868</v>
      </c>
      <c r="K654" s="49" t="n">
        <v>1401.4</v>
      </c>
      <c r="L654" s="1" t="s">
        <v>1869</v>
      </c>
    </row>
    <row r="655" customFormat="false" ht="15" hidden="false" customHeight="true" outlineLevel="0" collapsed="false">
      <c r="A655" s="1" t="n">
        <v>2</v>
      </c>
      <c r="B655" s="1" t="n">
        <v>598</v>
      </c>
      <c r="C655" s="1" t="s">
        <v>36</v>
      </c>
      <c r="D655" s="1" t="s">
        <v>1883</v>
      </c>
      <c r="E655" s="15" t="n">
        <v>46246</v>
      </c>
      <c r="F655" s="15" t="n">
        <v>46245</v>
      </c>
      <c r="G655" s="1" t="s">
        <v>144</v>
      </c>
      <c r="H655" s="1" t="n">
        <v>1534760</v>
      </c>
      <c r="I655" s="1" t="n">
        <v>11</v>
      </c>
      <c r="J655" s="1" t="s">
        <v>1868</v>
      </c>
      <c r="K655" s="49" t="n">
        <v>240</v>
      </c>
      <c r="L655" s="1" t="s">
        <v>1869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36</v>
      </c>
      <c r="D656" s="1" t="s">
        <v>1999</v>
      </c>
      <c r="E656" s="15" t="n">
        <v>46246</v>
      </c>
      <c r="F656" s="15" t="n">
        <v>46245</v>
      </c>
      <c r="G656" s="1" t="s">
        <v>519</v>
      </c>
      <c r="H656" s="1" t="n">
        <v>1534914</v>
      </c>
      <c r="I656" s="1" t="n">
        <v>11</v>
      </c>
      <c r="J656" s="1" t="s">
        <v>1868</v>
      </c>
      <c r="K656" s="49" t="n">
        <v>346</v>
      </c>
      <c r="L656" s="1" t="s">
        <v>1869</v>
      </c>
    </row>
    <row r="657" customFormat="false" ht="15" hidden="false" customHeight="true" outlineLevel="0" collapsed="false">
      <c r="A657" s="1" t="n">
        <v>2</v>
      </c>
      <c r="B657" s="1" t="n">
        <v>153</v>
      </c>
      <c r="C657" s="1" t="s">
        <v>36</v>
      </c>
      <c r="D657" s="1" t="s">
        <v>1990</v>
      </c>
      <c r="E657" s="15" t="n">
        <v>46246</v>
      </c>
      <c r="F657" s="15" t="n">
        <v>46246</v>
      </c>
      <c r="G657" s="1" t="s">
        <v>624</v>
      </c>
      <c r="H657" s="1" t="n">
        <v>1545490</v>
      </c>
      <c r="I657" s="1" t="n">
        <v>11</v>
      </c>
      <c r="J657" s="1" t="s">
        <v>1868</v>
      </c>
      <c r="K657" s="49" t="n">
        <v>140</v>
      </c>
      <c r="L657" s="1" t="s">
        <v>1869</v>
      </c>
    </row>
    <row r="658" customFormat="false" ht="15" hidden="false" customHeight="true" outlineLevel="0" collapsed="false">
      <c r="A658" s="1" t="n">
        <v>2</v>
      </c>
      <c r="B658" s="1" t="n">
        <v>257600</v>
      </c>
      <c r="C658" s="1" t="s">
        <v>36</v>
      </c>
      <c r="D658" s="1" t="s">
        <v>1910</v>
      </c>
      <c r="E658" s="15" t="n">
        <v>46247</v>
      </c>
      <c r="F658" s="15" t="n">
        <v>46246</v>
      </c>
      <c r="G658" s="1" t="s">
        <v>553</v>
      </c>
      <c r="H658" s="1" t="n">
        <v>1542913</v>
      </c>
      <c r="I658" s="1" t="n">
        <v>11</v>
      </c>
      <c r="J658" s="1" t="s">
        <v>1868</v>
      </c>
      <c r="K658" s="49" t="n">
        <v>1050.07</v>
      </c>
      <c r="L658" s="1" t="s">
        <v>1869</v>
      </c>
    </row>
    <row r="659" customFormat="false" ht="15" hidden="false" customHeight="true" outlineLevel="0" collapsed="false">
      <c r="A659" s="1" t="n">
        <v>2</v>
      </c>
      <c r="B659" s="1" t="n">
        <v>1710665</v>
      </c>
      <c r="C659" s="1" t="s">
        <v>36</v>
      </c>
      <c r="D659" s="1" t="s">
        <v>1877</v>
      </c>
      <c r="E659" s="15" t="n">
        <v>46247</v>
      </c>
      <c r="F659" s="15" t="n">
        <v>46246</v>
      </c>
      <c r="G659" s="1" t="s">
        <v>224</v>
      </c>
      <c r="H659" s="1" t="n">
        <v>1540733</v>
      </c>
      <c r="I659" s="1" t="n">
        <v>11</v>
      </c>
      <c r="J659" s="1" t="s">
        <v>1868</v>
      </c>
      <c r="K659" s="49" t="n">
        <v>2076.78</v>
      </c>
      <c r="L659" s="1" t="s">
        <v>1869</v>
      </c>
    </row>
    <row r="660" customFormat="false" ht="15" hidden="false" customHeight="true" outlineLevel="0" collapsed="false">
      <c r="A660" s="1" t="n">
        <v>2</v>
      </c>
      <c r="B660" s="1" t="n">
        <v>1258801</v>
      </c>
      <c r="C660" s="1" t="s">
        <v>36</v>
      </c>
      <c r="D660" s="1" t="s">
        <v>1911</v>
      </c>
      <c r="E660" s="15" t="n">
        <v>46247</v>
      </c>
      <c r="F660" s="15" t="n">
        <v>46247</v>
      </c>
      <c r="G660" s="1" t="s">
        <v>462</v>
      </c>
      <c r="H660" s="1" t="n">
        <v>1541166</v>
      </c>
      <c r="I660" s="1" t="n">
        <v>11</v>
      </c>
      <c r="J660" s="1" t="s">
        <v>1868</v>
      </c>
      <c r="K660" s="49" t="n">
        <v>386.74</v>
      </c>
      <c r="L660" s="1" t="s">
        <v>1869</v>
      </c>
    </row>
    <row r="661" customFormat="false" ht="15" hidden="false" customHeight="true" outlineLevel="0" collapsed="false">
      <c r="A661" s="1" t="n">
        <v>2</v>
      </c>
      <c r="B661" s="1" t="n">
        <v>586317</v>
      </c>
      <c r="C661" s="1" t="s">
        <v>36</v>
      </c>
      <c r="D661" s="1" t="s">
        <v>1975</v>
      </c>
      <c r="E661" s="15" t="n">
        <v>46247</v>
      </c>
      <c r="F661" s="15" t="n">
        <v>46246</v>
      </c>
      <c r="G661" s="1" t="s">
        <v>101</v>
      </c>
      <c r="H661" s="1" t="n">
        <v>1543011</v>
      </c>
      <c r="I661" s="1" t="n">
        <v>11</v>
      </c>
      <c r="J661" s="1" t="s">
        <v>1868</v>
      </c>
      <c r="K661" s="49" t="n">
        <v>271.2</v>
      </c>
      <c r="L661" s="1" t="s">
        <v>1869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36</v>
      </c>
      <c r="D662" s="1" t="s">
        <v>1919</v>
      </c>
      <c r="E662" s="15" t="n">
        <v>46247</v>
      </c>
      <c r="F662" s="15" t="n">
        <v>46246</v>
      </c>
      <c r="G662" s="1" t="s">
        <v>96</v>
      </c>
      <c r="H662" s="1" t="n">
        <v>1540902</v>
      </c>
      <c r="I662" s="1" t="n">
        <v>11</v>
      </c>
      <c r="J662" s="1" t="s">
        <v>1868</v>
      </c>
      <c r="K662" s="49" t="n">
        <v>1332.55</v>
      </c>
      <c r="L662" s="1" t="s">
        <v>1869</v>
      </c>
    </row>
    <row r="663" customFormat="false" ht="15" hidden="false" customHeight="true" outlineLevel="0" collapsed="false">
      <c r="A663" s="1" t="n">
        <v>2</v>
      </c>
      <c r="B663" s="1" t="n">
        <v>621794</v>
      </c>
      <c r="C663" s="1" t="s">
        <v>61</v>
      </c>
      <c r="D663" s="1" t="s">
        <v>1913</v>
      </c>
      <c r="E663" s="15" t="n">
        <v>46247</v>
      </c>
      <c r="F663" s="15" t="n">
        <v>46246</v>
      </c>
      <c r="G663" s="1" t="s">
        <v>464</v>
      </c>
      <c r="H663" s="1" t="n">
        <v>1541937</v>
      </c>
      <c r="I663" s="1" t="n">
        <v>11</v>
      </c>
      <c r="J663" s="1" t="s">
        <v>1868</v>
      </c>
      <c r="K663" s="49" t="n">
        <v>149</v>
      </c>
      <c r="L663" s="1" t="s">
        <v>1869</v>
      </c>
    </row>
    <row r="664" customFormat="false" ht="15" hidden="false" customHeight="true" outlineLevel="0" collapsed="false">
      <c r="A664" s="1" t="n">
        <v>2</v>
      </c>
      <c r="B664" s="1" t="n">
        <v>174797</v>
      </c>
      <c r="C664" s="1" t="s">
        <v>36</v>
      </c>
      <c r="D664" s="1" t="s">
        <v>1884</v>
      </c>
      <c r="E664" s="15" t="n">
        <v>46247</v>
      </c>
      <c r="F664" s="15" t="n">
        <v>46247</v>
      </c>
      <c r="G664" s="1" t="s">
        <v>373</v>
      </c>
      <c r="H664" s="1" t="n">
        <v>1542553</v>
      </c>
      <c r="I664" s="1" t="n">
        <v>11</v>
      </c>
      <c r="J664" s="1" t="s">
        <v>1868</v>
      </c>
      <c r="K664" s="49" t="n">
        <v>3814.8</v>
      </c>
      <c r="L664" s="1" t="s">
        <v>1869</v>
      </c>
    </row>
    <row r="665" customFormat="false" ht="15" hidden="false" customHeight="true" outlineLevel="0" collapsed="false">
      <c r="A665" s="1" t="n">
        <v>2</v>
      </c>
      <c r="B665" s="1" t="n">
        <v>862791</v>
      </c>
      <c r="C665" s="1" t="s">
        <v>36</v>
      </c>
      <c r="D665" s="1" t="s">
        <v>1915</v>
      </c>
      <c r="E665" s="15" t="n">
        <v>46247</v>
      </c>
      <c r="F665" s="15" t="n">
        <v>46246</v>
      </c>
      <c r="G665" s="1" t="s">
        <v>192</v>
      </c>
      <c r="H665" s="1" t="n">
        <v>1543866</v>
      </c>
      <c r="I665" s="1" t="n">
        <v>11</v>
      </c>
      <c r="J665" s="1" t="s">
        <v>1868</v>
      </c>
      <c r="K665" s="49" t="n">
        <v>436.02</v>
      </c>
      <c r="L665" s="1" t="s">
        <v>1869</v>
      </c>
    </row>
    <row r="666" customFormat="false" ht="15" hidden="false" customHeight="true" outlineLevel="0" collapsed="false">
      <c r="A666" s="1" t="n">
        <v>2</v>
      </c>
      <c r="B666" s="1" t="n">
        <v>3231</v>
      </c>
      <c r="C666" s="1" t="s">
        <v>76</v>
      </c>
      <c r="D666" s="1" t="s">
        <v>1886</v>
      </c>
      <c r="E666" s="15" t="n">
        <v>46247</v>
      </c>
      <c r="F666" s="15" t="n">
        <v>46246</v>
      </c>
      <c r="G666" s="1" t="s">
        <v>129</v>
      </c>
      <c r="H666" s="1" t="n">
        <v>1540992</v>
      </c>
      <c r="I666" s="1" t="n">
        <v>11</v>
      </c>
      <c r="J666" s="1" t="s">
        <v>1868</v>
      </c>
      <c r="K666" s="49" t="n">
        <v>600</v>
      </c>
      <c r="L666" s="1" t="s">
        <v>1869</v>
      </c>
    </row>
    <row r="667" customFormat="false" ht="15" hidden="false" customHeight="true" outlineLevel="0" collapsed="false">
      <c r="A667" s="1" t="n">
        <v>2</v>
      </c>
      <c r="B667" s="1" t="n">
        <v>760</v>
      </c>
      <c r="C667" s="1" t="s">
        <v>88</v>
      </c>
      <c r="D667" s="1" t="s">
        <v>1876</v>
      </c>
      <c r="E667" s="15" t="n">
        <v>46247</v>
      </c>
      <c r="F667" s="15" t="n">
        <v>46247</v>
      </c>
      <c r="G667" s="1" t="s">
        <v>211</v>
      </c>
      <c r="H667" s="1" t="n">
        <v>1543431</v>
      </c>
      <c r="I667" s="1" t="n">
        <v>11</v>
      </c>
      <c r="J667" s="1" t="s">
        <v>1868</v>
      </c>
      <c r="K667" s="49" t="n">
        <v>317.18</v>
      </c>
      <c r="L667" s="1" t="s">
        <v>1869</v>
      </c>
    </row>
    <row r="668" customFormat="false" ht="15" hidden="false" customHeight="true" outlineLevel="0" collapsed="false">
      <c r="A668" s="1" t="n">
        <v>2</v>
      </c>
      <c r="B668" s="1" t="n">
        <v>53859</v>
      </c>
      <c r="C668" s="1" t="s">
        <v>88</v>
      </c>
      <c r="D668" s="1" t="s">
        <v>1989</v>
      </c>
      <c r="E668" s="15" t="n">
        <v>46247</v>
      </c>
      <c r="F668" s="15" t="n">
        <v>46246</v>
      </c>
      <c r="G668" s="1" t="s">
        <v>1166</v>
      </c>
      <c r="H668" s="1" t="n">
        <v>1543143</v>
      </c>
      <c r="I668" s="1" t="n">
        <v>11</v>
      </c>
      <c r="J668" s="1" t="s">
        <v>1868</v>
      </c>
      <c r="K668" s="49" t="n">
        <v>1393.49</v>
      </c>
      <c r="L668" s="1" t="s">
        <v>1869</v>
      </c>
    </row>
    <row r="669" customFormat="false" ht="15" hidden="false" customHeight="true" outlineLevel="0" collapsed="false">
      <c r="A669" s="1" t="n">
        <v>2</v>
      </c>
      <c r="B669" s="1" t="n">
        <v>158</v>
      </c>
      <c r="C669" s="1" t="s">
        <v>36</v>
      </c>
      <c r="D669" s="1" t="s">
        <v>1990</v>
      </c>
      <c r="E669" s="15" t="n">
        <v>46247</v>
      </c>
      <c r="F669" s="15" t="n">
        <v>46247</v>
      </c>
      <c r="G669" s="1" t="s">
        <v>624</v>
      </c>
      <c r="H669" s="1" t="n">
        <v>1545507</v>
      </c>
      <c r="I669" s="1" t="n">
        <v>11</v>
      </c>
      <c r="J669" s="1" t="s">
        <v>1868</v>
      </c>
      <c r="K669" s="49" t="n">
        <v>120</v>
      </c>
      <c r="L669" s="1" t="s">
        <v>1869</v>
      </c>
    </row>
    <row r="670" customFormat="false" ht="15" hidden="false" customHeight="true" outlineLevel="0" collapsed="false">
      <c r="A670" s="1" t="n">
        <v>2</v>
      </c>
      <c r="B670" s="1" t="n">
        <v>668739</v>
      </c>
      <c r="C670" s="1" t="s">
        <v>36</v>
      </c>
      <c r="D670" s="1" t="s">
        <v>1944</v>
      </c>
      <c r="E670" s="15" t="n">
        <v>46247</v>
      </c>
      <c r="F670" s="15" t="n">
        <v>46246</v>
      </c>
      <c r="G670" s="1" t="s">
        <v>338</v>
      </c>
      <c r="H670" s="1" t="n">
        <v>1543899</v>
      </c>
      <c r="I670" s="1" t="n">
        <v>11</v>
      </c>
      <c r="J670" s="1" t="s">
        <v>1868</v>
      </c>
      <c r="K670" s="49" t="n">
        <v>2490.4</v>
      </c>
      <c r="L670" s="1" t="s">
        <v>1869</v>
      </c>
    </row>
    <row r="671" customFormat="false" ht="15" hidden="false" customHeight="true" outlineLevel="0" collapsed="false">
      <c r="A671" s="1" t="n">
        <v>2</v>
      </c>
      <c r="B671" s="1" t="n">
        <v>1619132</v>
      </c>
      <c r="C671" s="1" t="s">
        <v>36</v>
      </c>
      <c r="D671" s="1" t="s">
        <v>1918</v>
      </c>
      <c r="E671" s="15" t="n">
        <v>46248</v>
      </c>
      <c r="F671" s="15" t="n">
        <v>46248</v>
      </c>
      <c r="G671" s="1" t="s">
        <v>107</v>
      </c>
      <c r="H671" s="1" t="n">
        <v>1547445</v>
      </c>
      <c r="I671" s="1" t="n">
        <v>11</v>
      </c>
      <c r="J671" s="1" t="s">
        <v>1868</v>
      </c>
      <c r="K671" s="49" t="n">
        <v>2329.52</v>
      </c>
      <c r="L671" s="1" t="s">
        <v>1869</v>
      </c>
    </row>
    <row r="672" customFormat="false" ht="15" hidden="false" customHeight="true" outlineLevel="0" collapsed="false">
      <c r="A672" s="1" t="n">
        <v>2</v>
      </c>
      <c r="B672" s="1" t="n">
        <v>1664419</v>
      </c>
      <c r="C672" s="1" t="s">
        <v>1870</v>
      </c>
      <c r="D672" s="1" t="s">
        <v>1871</v>
      </c>
      <c r="E672" s="15" t="n">
        <v>46248</v>
      </c>
      <c r="F672" s="15" t="n">
        <v>46248</v>
      </c>
      <c r="G672" s="1" t="s">
        <v>416</v>
      </c>
      <c r="H672" s="1" t="n">
        <v>1551184</v>
      </c>
      <c r="I672" s="1" t="n">
        <v>11</v>
      </c>
      <c r="J672" s="1" t="s">
        <v>1868</v>
      </c>
      <c r="K672" s="49" t="n">
        <v>147</v>
      </c>
      <c r="L672" s="1" t="s">
        <v>1869</v>
      </c>
    </row>
    <row r="673" customFormat="false" ht="15" hidden="false" customHeight="true" outlineLevel="0" collapsed="false">
      <c r="A673" s="1" t="n">
        <v>2</v>
      </c>
      <c r="B673" s="1" t="n">
        <v>1664421</v>
      </c>
      <c r="C673" s="1" t="s">
        <v>1870</v>
      </c>
      <c r="D673" s="1" t="s">
        <v>1871</v>
      </c>
      <c r="E673" s="15" t="n">
        <v>46248</v>
      </c>
      <c r="F673" s="15" t="n">
        <v>46248</v>
      </c>
      <c r="G673" s="1" t="s">
        <v>416</v>
      </c>
      <c r="H673" s="1" t="n">
        <v>1551194</v>
      </c>
      <c r="I673" s="1" t="n">
        <v>11</v>
      </c>
      <c r="J673" s="1" t="s">
        <v>1868</v>
      </c>
      <c r="K673" s="49" t="n">
        <v>79</v>
      </c>
      <c r="L673" s="1" t="s">
        <v>1869</v>
      </c>
    </row>
    <row r="674" customFormat="false" ht="15" hidden="false" customHeight="true" outlineLevel="0" collapsed="false">
      <c r="A674" s="1" t="n">
        <v>2</v>
      </c>
      <c r="B674" s="1" t="n">
        <v>1711525</v>
      </c>
      <c r="C674" s="1" t="s">
        <v>36</v>
      </c>
      <c r="D674" s="1" t="s">
        <v>1877</v>
      </c>
      <c r="E674" s="15" t="n">
        <v>46248</v>
      </c>
      <c r="F674" s="15" t="n">
        <v>46247</v>
      </c>
      <c r="G674" s="1" t="s">
        <v>224</v>
      </c>
      <c r="H674" s="1" t="n">
        <v>1547032</v>
      </c>
      <c r="I674" s="1" t="n">
        <v>11</v>
      </c>
      <c r="J674" s="1" t="s">
        <v>1868</v>
      </c>
      <c r="K674" s="49" t="n">
        <v>877.23</v>
      </c>
      <c r="L674" s="1" t="s">
        <v>1869</v>
      </c>
    </row>
    <row r="675" customFormat="false" ht="15" hidden="false" customHeight="true" outlineLevel="0" collapsed="false">
      <c r="A675" s="1" t="n">
        <v>2</v>
      </c>
      <c r="B675" s="1" t="n">
        <v>269</v>
      </c>
      <c r="C675" s="1" t="s">
        <v>36</v>
      </c>
      <c r="D675" s="1" t="s">
        <v>1966</v>
      </c>
      <c r="E675" s="15" t="n">
        <v>46248</v>
      </c>
      <c r="F675" s="15" t="n">
        <v>46248</v>
      </c>
      <c r="G675" s="1" t="s">
        <v>813</v>
      </c>
      <c r="H675" s="1" t="n">
        <v>1546126</v>
      </c>
      <c r="I675" s="1" t="n">
        <v>11</v>
      </c>
      <c r="J675" s="1" t="s">
        <v>1868</v>
      </c>
      <c r="K675" s="49" t="n">
        <v>1045</v>
      </c>
      <c r="L675" s="1" t="s">
        <v>1869</v>
      </c>
    </row>
    <row r="676" customFormat="false" ht="15" hidden="false" customHeight="true" outlineLevel="0" collapsed="false">
      <c r="A676" s="1" t="n">
        <v>2</v>
      </c>
      <c r="B676" s="1" t="n">
        <v>163912</v>
      </c>
      <c r="C676" s="1" t="s">
        <v>36</v>
      </c>
      <c r="D676" s="1" t="s">
        <v>1958</v>
      </c>
      <c r="E676" s="15" t="n">
        <v>46248</v>
      </c>
      <c r="F676" s="15" t="n">
        <v>46246</v>
      </c>
      <c r="G676" s="1" t="s">
        <v>844</v>
      </c>
      <c r="H676" s="1" t="n">
        <v>1545803</v>
      </c>
      <c r="I676" s="1" t="n">
        <v>11</v>
      </c>
      <c r="J676" s="1" t="s">
        <v>1868</v>
      </c>
      <c r="K676" s="49" t="n">
        <v>2153.25</v>
      </c>
      <c r="L676" s="1" t="s">
        <v>1869</v>
      </c>
    </row>
    <row r="677" customFormat="false" ht="15" hidden="false" customHeight="true" outlineLevel="0" collapsed="false">
      <c r="A677" s="1" t="n">
        <v>2</v>
      </c>
      <c r="B677" s="1" t="n">
        <v>228832</v>
      </c>
      <c r="C677" s="1" t="s">
        <v>88</v>
      </c>
      <c r="D677" s="1" t="s">
        <v>1895</v>
      </c>
      <c r="E677" s="15" t="n">
        <v>46248</v>
      </c>
      <c r="F677" s="15" t="n">
        <v>46248</v>
      </c>
      <c r="G677" s="1" t="s">
        <v>439</v>
      </c>
      <c r="H677" s="1" t="n">
        <v>1547606</v>
      </c>
      <c r="I677" s="1" t="n">
        <v>11</v>
      </c>
      <c r="J677" s="1" t="s">
        <v>1868</v>
      </c>
      <c r="K677" s="49" t="n">
        <v>571.73</v>
      </c>
      <c r="L677" s="1" t="s">
        <v>1869</v>
      </c>
    </row>
    <row r="678" customFormat="false" ht="15" hidden="false" customHeight="true" outlineLevel="0" collapsed="false">
      <c r="A678" s="1" t="n">
        <v>2</v>
      </c>
      <c r="B678" s="1" t="n">
        <v>5971</v>
      </c>
      <c r="C678" s="1" t="s">
        <v>36</v>
      </c>
      <c r="D678" s="1" t="s">
        <v>1892</v>
      </c>
      <c r="E678" s="15" t="n">
        <v>46248</v>
      </c>
      <c r="F678" s="15" t="n">
        <v>46246</v>
      </c>
      <c r="G678" s="1" t="s">
        <v>103</v>
      </c>
      <c r="H678" s="1" t="n">
        <v>1545655</v>
      </c>
      <c r="I678" s="1" t="n">
        <v>11</v>
      </c>
      <c r="J678" s="1" t="s">
        <v>1868</v>
      </c>
      <c r="K678" s="49" t="n">
        <v>597.4</v>
      </c>
      <c r="L678" s="1" t="s">
        <v>1869</v>
      </c>
    </row>
    <row r="679" customFormat="false" ht="15" hidden="false" customHeight="true" outlineLevel="0" collapsed="false">
      <c r="A679" s="1" t="n">
        <v>2</v>
      </c>
      <c r="B679" s="1" t="n">
        <v>2605</v>
      </c>
      <c r="C679" s="1" t="s">
        <v>36</v>
      </c>
      <c r="D679" s="1" t="s">
        <v>1880</v>
      </c>
      <c r="E679" s="15" t="n">
        <v>46248</v>
      </c>
      <c r="F679" s="15" t="n">
        <v>46248</v>
      </c>
      <c r="G679" s="1" t="s">
        <v>146</v>
      </c>
      <c r="H679" s="1" t="n">
        <v>1546864</v>
      </c>
      <c r="I679" s="1" t="n">
        <v>6</v>
      </c>
      <c r="J679" s="1" t="s">
        <v>1868</v>
      </c>
      <c r="K679" s="49" t="n">
        <v>1899.7</v>
      </c>
      <c r="L679" s="1" t="s">
        <v>1869</v>
      </c>
    </row>
    <row r="680" customFormat="false" ht="15" hidden="false" customHeight="true" outlineLevel="0" collapsed="false">
      <c r="A680" s="1" t="n">
        <v>2</v>
      </c>
      <c r="B680" s="1" t="n">
        <v>2604</v>
      </c>
      <c r="C680" s="1" t="s">
        <v>36</v>
      </c>
      <c r="D680" s="1" t="s">
        <v>1880</v>
      </c>
      <c r="E680" s="15" t="n">
        <v>46248</v>
      </c>
      <c r="F680" s="15" t="n">
        <v>46248</v>
      </c>
      <c r="G680" s="1" t="s">
        <v>146</v>
      </c>
      <c r="H680" s="1" t="n">
        <v>1546719</v>
      </c>
      <c r="I680" s="1" t="n">
        <v>6</v>
      </c>
      <c r="J680" s="1" t="s">
        <v>1868</v>
      </c>
      <c r="K680" s="49" t="n">
        <v>115</v>
      </c>
      <c r="L680" s="1" t="s">
        <v>1869</v>
      </c>
    </row>
    <row r="681" customFormat="false" ht="15" hidden="false" customHeight="true" outlineLevel="0" collapsed="false">
      <c r="A681" s="1" t="n">
        <v>2</v>
      </c>
      <c r="B681" s="1" t="n">
        <v>2603</v>
      </c>
      <c r="C681" s="1" t="s">
        <v>36</v>
      </c>
      <c r="D681" s="1" t="s">
        <v>1880</v>
      </c>
      <c r="E681" s="15" t="n">
        <v>46248</v>
      </c>
      <c r="F681" s="15" t="n">
        <v>46248</v>
      </c>
      <c r="G681" s="1" t="s">
        <v>146</v>
      </c>
      <c r="H681" s="1" t="n">
        <v>1545625</v>
      </c>
      <c r="I681" s="1" t="n">
        <v>6</v>
      </c>
      <c r="J681" s="1" t="s">
        <v>1868</v>
      </c>
      <c r="K681" s="49" t="n">
        <v>225</v>
      </c>
      <c r="L681" s="1" t="s">
        <v>1869</v>
      </c>
    </row>
    <row r="682" customFormat="false" ht="15" hidden="false" customHeight="true" outlineLevel="0" collapsed="false">
      <c r="A682" s="1" t="n">
        <v>2</v>
      </c>
      <c r="B682" s="1" t="n">
        <v>31936</v>
      </c>
      <c r="C682" s="1" t="s">
        <v>36</v>
      </c>
      <c r="D682" s="1" t="s">
        <v>1885</v>
      </c>
      <c r="E682" s="15" t="n">
        <v>46248</v>
      </c>
      <c r="F682" s="15" t="n">
        <v>46248</v>
      </c>
      <c r="G682" s="1" t="s">
        <v>140</v>
      </c>
      <c r="H682" s="1" t="n">
        <v>1546110</v>
      </c>
      <c r="I682" s="1" t="n">
        <v>11</v>
      </c>
      <c r="J682" s="1" t="s">
        <v>1868</v>
      </c>
      <c r="K682" s="49" t="n">
        <v>195</v>
      </c>
      <c r="L682" s="1" t="s">
        <v>1869</v>
      </c>
    </row>
    <row r="683" customFormat="false" ht="15" hidden="false" customHeight="true" outlineLevel="0" collapsed="false">
      <c r="A683" s="1" t="n">
        <v>2</v>
      </c>
      <c r="B683" s="1" t="n">
        <v>1246873</v>
      </c>
      <c r="C683" s="1" t="s">
        <v>49</v>
      </c>
      <c r="D683" s="1" t="s">
        <v>1875</v>
      </c>
      <c r="E683" s="15" t="n">
        <v>46248</v>
      </c>
      <c r="F683" s="15" t="n">
        <v>46246</v>
      </c>
      <c r="G683" s="1" t="s">
        <v>131</v>
      </c>
      <c r="H683" s="1" t="n">
        <v>1546030</v>
      </c>
      <c r="I683" s="1" t="n">
        <v>11</v>
      </c>
      <c r="J683" s="1" t="s">
        <v>1868</v>
      </c>
      <c r="K683" s="49" t="n">
        <v>620.26</v>
      </c>
      <c r="L683" s="1" t="s">
        <v>1869</v>
      </c>
    </row>
    <row r="684" customFormat="false" ht="15" hidden="false" customHeight="true" outlineLevel="0" collapsed="false">
      <c r="A684" s="1" t="n">
        <v>2</v>
      </c>
      <c r="B684" s="1" t="n">
        <v>1246872</v>
      </c>
      <c r="C684" s="1" t="s">
        <v>49</v>
      </c>
      <c r="D684" s="1" t="s">
        <v>1875</v>
      </c>
      <c r="E684" s="15" t="n">
        <v>46248</v>
      </c>
      <c r="F684" s="15" t="n">
        <v>46246</v>
      </c>
      <c r="G684" s="1" t="s">
        <v>131</v>
      </c>
      <c r="H684" s="1" t="n">
        <v>1546018</v>
      </c>
      <c r="I684" s="1" t="n">
        <v>11</v>
      </c>
      <c r="J684" s="1" t="s">
        <v>1868</v>
      </c>
      <c r="K684" s="49" t="n">
        <v>50.85</v>
      </c>
      <c r="L684" s="1" t="s">
        <v>1869</v>
      </c>
    </row>
    <row r="685" customFormat="false" ht="15" hidden="false" customHeight="true" outlineLevel="0" collapsed="false">
      <c r="A685" s="1" t="n">
        <v>2</v>
      </c>
      <c r="B685" s="1" t="n">
        <v>1986776</v>
      </c>
      <c r="C685" s="1" t="s">
        <v>67</v>
      </c>
      <c r="D685" s="1" t="s">
        <v>1875</v>
      </c>
      <c r="E685" s="15" t="n">
        <v>46248</v>
      </c>
      <c r="F685" s="15" t="n">
        <v>46246</v>
      </c>
      <c r="G685" s="1" t="s">
        <v>131</v>
      </c>
      <c r="H685" s="1" t="n">
        <v>1546065</v>
      </c>
      <c r="I685" s="1" t="n">
        <v>11</v>
      </c>
      <c r="J685" s="1" t="s">
        <v>1868</v>
      </c>
      <c r="K685" s="49" t="n">
        <v>2148.12</v>
      </c>
      <c r="L685" s="1" t="s">
        <v>1869</v>
      </c>
    </row>
    <row r="686" customFormat="false" ht="15" hidden="false" customHeight="true" outlineLevel="0" collapsed="false">
      <c r="A686" s="1" t="n">
        <v>2</v>
      </c>
      <c r="B686" s="1" t="n">
        <v>35161</v>
      </c>
      <c r="C686" s="1" t="s">
        <v>76</v>
      </c>
      <c r="D686" s="1" t="s">
        <v>1967</v>
      </c>
      <c r="E686" s="15" t="n">
        <v>46248</v>
      </c>
      <c r="F686" s="15" t="n">
        <v>46247</v>
      </c>
      <c r="G686" s="1" t="s">
        <v>330</v>
      </c>
      <c r="H686" s="1" t="n">
        <v>1545975</v>
      </c>
      <c r="I686" s="1" t="n">
        <v>11</v>
      </c>
      <c r="J686" s="1" t="s">
        <v>1868</v>
      </c>
      <c r="K686" s="49" t="n">
        <v>685.15</v>
      </c>
      <c r="L686" s="1" t="s">
        <v>1869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36</v>
      </c>
      <c r="D687" s="1" t="s">
        <v>1898</v>
      </c>
      <c r="E687" s="15" t="n">
        <v>46248</v>
      </c>
      <c r="F687" s="15" t="n">
        <v>46248</v>
      </c>
      <c r="G687" s="1" t="s">
        <v>437</v>
      </c>
      <c r="H687" s="1" t="n">
        <v>1547523</v>
      </c>
      <c r="I687" s="1" t="n">
        <v>11</v>
      </c>
      <c r="J687" s="1" t="s">
        <v>1868</v>
      </c>
      <c r="K687" s="49" t="n">
        <v>460</v>
      </c>
      <c r="L687" s="1" t="s">
        <v>1869</v>
      </c>
    </row>
    <row r="688" customFormat="false" ht="15" hidden="false" customHeight="true" outlineLevel="0" collapsed="false">
      <c r="A688" s="1" t="n">
        <v>2</v>
      </c>
      <c r="B688" s="1" t="n">
        <v>957093</v>
      </c>
      <c r="C688" s="1" t="s">
        <v>1932</v>
      </c>
      <c r="D688" s="1" t="s">
        <v>1933</v>
      </c>
      <c r="E688" s="15" t="n">
        <v>46248</v>
      </c>
      <c r="F688" s="15" t="n">
        <v>46247</v>
      </c>
      <c r="G688" s="1" t="s">
        <v>235</v>
      </c>
      <c r="H688" s="1" t="n">
        <v>1546177</v>
      </c>
      <c r="I688" s="1" t="n">
        <v>11</v>
      </c>
      <c r="J688" s="1" t="s">
        <v>1868</v>
      </c>
      <c r="K688" s="49" t="n">
        <v>3731.7</v>
      </c>
      <c r="L688" s="1" t="s">
        <v>1869</v>
      </c>
    </row>
    <row r="689" customFormat="false" ht="15" hidden="false" customHeight="true" outlineLevel="0" collapsed="false">
      <c r="A689" s="1" t="n">
        <v>2</v>
      </c>
      <c r="B689" s="1" t="n">
        <v>401</v>
      </c>
      <c r="C689" s="1" t="s">
        <v>36</v>
      </c>
      <c r="D689" s="1" t="s">
        <v>1907</v>
      </c>
      <c r="E689" s="15" t="n">
        <v>46248</v>
      </c>
      <c r="F689" s="15" t="n">
        <v>46248</v>
      </c>
      <c r="G689" s="1" t="s">
        <v>109</v>
      </c>
      <c r="H689" s="1" t="n">
        <v>1547265</v>
      </c>
      <c r="I689" s="1" t="n">
        <v>11</v>
      </c>
      <c r="J689" s="1" t="s">
        <v>1868</v>
      </c>
      <c r="K689" s="49" t="n">
        <v>183</v>
      </c>
      <c r="L689" s="1" t="s">
        <v>1869</v>
      </c>
    </row>
    <row r="690" customFormat="false" ht="15" hidden="false" customHeight="true" outlineLevel="0" collapsed="false">
      <c r="A690" s="1" t="n">
        <v>2</v>
      </c>
      <c r="B690" s="1" t="n">
        <v>48205</v>
      </c>
      <c r="C690" s="1" t="s">
        <v>36</v>
      </c>
      <c r="D690" s="1" t="s">
        <v>1963</v>
      </c>
      <c r="E690" s="15" t="n">
        <v>46248</v>
      </c>
      <c r="F690" s="15" t="n">
        <v>46246</v>
      </c>
      <c r="G690" s="1" t="s">
        <v>842</v>
      </c>
      <c r="H690" s="1" t="n">
        <v>1545678</v>
      </c>
      <c r="I690" s="1" t="n">
        <v>11</v>
      </c>
      <c r="J690" s="1" t="s">
        <v>1868</v>
      </c>
      <c r="K690" s="49" t="n">
        <v>1130.5</v>
      </c>
      <c r="L690" s="1" t="s">
        <v>1869</v>
      </c>
    </row>
    <row r="691" customFormat="false" ht="15" hidden="false" customHeight="true" outlineLevel="0" collapsed="false">
      <c r="A691" s="1" t="n">
        <v>2</v>
      </c>
      <c r="B691" s="1" t="n">
        <v>689222</v>
      </c>
      <c r="C691" s="1" t="s">
        <v>36</v>
      </c>
      <c r="D691" s="1" t="s">
        <v>1909</v>
      </c>
      <c r="E691" s="15" t="n">
        <v>46248</v>
      </c>
      <c r="F691" s="15" t="n">
        <v>46247</v>
      </c>
      <c r="G691" s="1" t="s">
        <v>222</v>
      </c>
      <c r="H691" s="1" t="n">
        <v>1547723</v>
      </c>
      <c r="I691" s="1" t="n">
        <v>11</v>
      </c>
      <c r="J691" s="1" t="s">
        <v>1868</v>
      </c>
      <c r="K691" s="49" t="n">
        <v>2119.67</v>
      </c>
      <c r="L691" s="1" t="s">
        <v>1869</v>
      </c>
    </row>
    <row r="692" customFormat="false" ht="15" hidden="false" customHeight="true" outlineLevel="0" collapsed="false">
      <c r="A692" s="1" t="n">
        <v>2</v>
      </c>
      <c r="B692" s="1" t="n">
        <v>398015</v>
      </c>
      <c r="C692" s="1" t="s">
        <v>36</v>
      </c>
      <c r="D692" s="1" t="s">
        <v>1894</v>
      </c>
      <c r="E692" s="15" t="n">
        <v>46249</v>
      </c>
      <c r="F692" s="15" t="n">
        <v>46248</v>
      </c>
      <c r="G692" s="1" t="s">
        <v>180</v>
      </c>
      <c r="H692" s="1" t="n">
        <v>1552107</v>
      </c>
      <c r="I692" s="1" t="n">
        <v>11</v>
      </c>
      <c r="J692" s="1" t="s">
        <v>1868</v>
      </c>
      <c r="K692" s="49" t="n">
        <v>511.98</v>
      </c>
      <c r="L692" s="1" t="s">
        <v>1869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36</v>
      </c>
      <c r="D693" s="1" t="s">
        <v>1880</v>
      </c>
      <c r="E693" s="15" t="n">
        <v>46249</v>
      </c>
      <c r="F693" s="15" t="n">
        <v>46249</v>
      </c>
      <c r="G693" s="1" t="s">
        <v>146</v>
      </c>
      <c r="H693" s="1" t="n">
        <v>1552260</v>
      </c>
      <c r="I693" s="1" t="n">
        <v>6</v>
      </c>
      <c r="J693" s="1" t="s">
        <v>1868</v>
      </c>
      <c r="K693" s="49" t="n">
        <v>270</v>
      </c>
      <c r="L693" s="1" t="s">
        <v>1869</v>
      </c>
    </row>
    <row r="694" customFormat="false" ht="15" hidden="false" customHeight="true" outlineLevel="0" collapsed="false">
      <c r="A694" s="1" t="n">
        <v>2</v>
      </c>
      <c r="B694" s="1" t="n">
        <v>360</v>
      </c>
      <c r="C694" s="1" t="s">
        <v>36</v>
      </c>
      <c r="D694" s="1" t="s">
        <v>1882</v>
      </c>
      <c r="E694" s="15" t="n">
        <v>46249</v>
      </c>
      <c r="F694" s="15" t="n">
        <v>46246</v>
      </c>
      <c r="G694" s="1" t="s">
        <v>243</v>
      </c>
      <c r="H694" s="1" t="n">
        <v>1551741</v>
      </c>
      <c r="I694" s="1" t="n">
        <v>11</v>
      </c>
      <c r="J694" s="1" t="s">
        <v>1868</v>
      </c>
      <c r="K694" s="49" t="n">
        <v>899.5</v>
      </c>
      <c r="L694" s="1" t="s">
        <v>1869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36</v>
      </c>
      <c r="D695" s="1" t="s">
        <v>1990</v>
      </c>
      <c r="E695" s="15" t="n">
        <v>46249</v>
      </c>
      <c r="F695" s="15" t="n">
        <v>46249</v>
      </c>
      <c r="G695" s="1" t="s">
        <v>624</v>
      </c>
      <c r="H695" s="1" t="n">
        <v>1561098</v>
      </c>
      <c r="I695" s="1" t="n">
        <v>11</v>
      </c>
      <c r="J695" s="1" t="s">
        <v>1868</v>
      </c>
      <c r="K695" s="49" t="n">
        <v>200</v>
      </c>
      <c r="L695" s="1" t="s">
        <v>1869</v>
      </c>
    </row>
    <row r="696" customFormat="false" ht="15" hidden="false" customHeight="true" outlineLevel="0" collapsed="false">
      <c r="A696" s="1" t="n">
        <v>2</v>
      </c>
      <c r="B696" s="1" t="n">
        <v>3237036</v>
      </c>
      <c r="C696" s="1" t="s">
        <v>36</v>
      </c>
      <c r="D696" s="1" t="s">
        <v>1917</v>
      </c>
      <c r="E696" s="15" t="n">
        <v>46249</v>
      </c>
      <c r="F696" s="15" t="n">
        <v>46247</v>
      </c>
      <c r="G696" s="1" t="s">
        <v>98</v>
      </c>
      <c r="H696" s="1" t="n">
        <v>1551855</v>
      </c>
      <c r="I696" s="1" t="n">
        <v>11</v>
      </c>
      <c r="J696" s="1" t="s">
        <v>1868</v>
      </c>
      <c r="K696" s="49" t="n">
        <v>748.32</v>
      </c>
      <c r="L696" s="1" t="s">
        <v>1869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36</v>
      </c>
      <c r="D697" s="1" t="s">
        <v>1909</v>
      </c>
      <c r="E697" s="15" t="n">
        <v>46249</v>
      </c>
      <c r="F697" s="15" t="n">
        <v>46247</v>
      </c>
      <c r="G697" s="1" t="s">
        <v>222</v>
      </c>
      <c r="H697" s="1" t="n">
        <v>1551950</v>
      </c>
      <c r="I697" s="1" t="n">
        <v>11</v>
      </c>
      <c r="J697" s="1" t="s">
        <v>1868</v>
      </c>
      <c r="K697" s="49" t="n">
        <v>4268.02</v>
      </c>
      <c r="L697" s="1" t="s">
        <v>1869</v>
      </c>
    </row>
    <row r="698" customFormat="false" ht="15" hidden="false" customHeight="true" outlineLevel="0" collapsed="false">
      <c r="A698" s="1" t="n">
        <v>2</v>
      </c>
      <c r="B698" s="1" t="n">
        <v>1664730</v>
      </c>
      <c r="C698" s="1" t="s">
        <v>1870</v>
      </c>
      <c r="D698" s="1" t="s">
        <v>1871</v>
      </c>
      <c r="E698" s="15" t="n">
        <v>46251</v>
      </c>
      <c r="F698" s="15" t="n">
        <v>46249</v>
      </c>
      <c r="G698" s="1" t="s">
        <v>416</v>
      </c>
      <c r="H698" s="1" t="n">
        <v>1561145</v>
      </c>
      <c r="I698" s="1" t="n">
        <v>11</v>
      </c>
      <c r="J698" s="1" t="s">
        <v>1868</v>
      </c>
      <c r="K698" s="49" t="n">
        <v>97.5</v>
      </c>
      <c r="L698" s="1" t="s">
        <v>1869</v>
      </c>
    </row>
    <row r="699" customFormat="false" ht="15" hidden="false" customHeight="true" outlineLevel="0" collapsed="false">
      <c r="A699" s="1" t="n">
        <v>2</v>
      </c>
      <c r="B699" s="1" t="n">
        <v>15061</v>
      </c>
      <c r="C699" s="1" t="s">
        <v>36</v>
      </c>
      <c r="D699" s="1" t="s">
        <v>1872</v>
      </c>
      <c r="E699" s="15" t="n">
        <v>46251</v>
      </c>
      <c r="F699" s="15" t="n">
        <v>46249</v>
      </c>
      <c r="G699" s="1" t="s">
        <v>272</v>
      </c>
      <c r="H699" s="1" t="n">
        <v>1562567</v>
      </c>
      <c r="I699" s="1" t="n">
        <v>11</v>
      </c>
      <c r="J699" s="1" t="s">
        <v>1868</v>
      </c>
      <c r="K699" s="49" t="n">
        <v>3472.5</v>
      </c>
      <c r="L699" s="1" t="s">
        <v>1869</v>
      </c>
    </row>
    <row r="700" customFormat="false" ht="15" hidden="false" customHeight="true" outlineLevel="0" collapsed="false">
      <c r="A700" s="1" t="n">
        <v>2</v>
      </c>
      <c r="B700" s="1" t="n">
        <v>311270</v>
      </c>
      <c r="C700" s="1" t="s">
        <v>36</v>
      </c>
      <c r="D700" s="1" t="s">
        <v>1891</v>
      </c>
      <c r="E700" s="15" t="n">
        <v>46251</v>
      </c>
      <c r="F700" s="15" t="n">
        <v>46248</v>
      </c>
      <c r="G700" s="1" t="s">
        <v>231</v>
      </c>
      <c r="H700" s="1" t="n">
        <v>1562946</v>
      </c>
      <c r="I700" s="1" t="n">
        <v>11</v>
      </c>
      <c r="J700" s="1" t="s">
        <v>1868</v>
      </c>
      <c r="K700" s="49" t="n">
        <v>1976.4</v>
      </c>
      <c r="L700" s="1" t="s">
        <v>1869</v>
      </c>
    </row>
    <row r="701" customFormat="false" ht="15" hidden="false" customHeight="true" outlineLevel="0" collapsed="false">
      <c r="A701" s="1" t="n">
        <v>2</v>
      </c>
      <c r="B701" s="1" t="n">
        <v>297321</v>
      </c>
      <c r="C701" s="1" t="s">
        <v>36</v>
      </c>
      <c r="D701" s="1" t="s">
        <v>2000</v>
      </c>
      <c r="E701" s="15" t="n">
        <v>46251</v>
      </c>
      <c r="F701" s="15" t="n">
        <v>46246</v>
      </c>
      <c r="G701" s="1" t="s">
        <v>1531</v>
      </c>
      <c r="H701" s="1" t="n">
        <v>1562787</v>
      </c>
      <c r="I701" s="1" t="n">
        <v>11</v>
      </c>
      <c r="J701" s="1" t="s">
        <v>1868</v>
      </c>
      <c r="K701" s="49" t="n">
        <v>1120.76</v>
      </c>
      <c r="L701" s="1" t="s">
        <v>1869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76</v>
      </c>
      <c r="D702" s="1" t="s">
        <v>1923</v>
      </c>
      <c r="E702" s="15" t="n">
        <v>46251</v>
      </c>
      <c r="F702" s="15" t="n">
        <v>46249</v>
      </c>
      <c r="G702" s="1" t="s">
        <v>184</v>
      </c>
      <c r="H702" s="1" t="n">
        <v>1561177</v>
      </c>
      <c r="I702" s="1" t="n">
        <v>11</v>
      </c>
      <c r="J702" s="1" t="s">
        <v>1868</v>
      </c>
      <c r="K702" s="49" t="n">
        <v>1199.7</v>
      </c>
      <c r="L702" s="1" t="s">
        <v>1869</v>
      </c>
    </row>
    <row r="703" customFormat="false" ht="15" hidden="false" customHeight="true" outlineLevel="0" collapsed="false">
      <c r="A703" s="1" t="n">
        <v>2</v>
      </c>
      <c r="B703" s="1" t="n">
        <v>2609</v>
      </c>
      <c r="C703" s="1" t="s">
        <v>36</v>
      </c>
      <c r="D703" s="1" t="s">
        <v>1880</v>
      </c>
      <c r="E703" s="15" t="n">
        <v>46251</v>
      </c>
      <c r="F703" s="15" t="n">
        <v>46251</v>
      </c>
      <c r="G703" s="1" t="s">
        <v>146</v>
      </c>
      <c r="H703" s="1" t="n">
        <v>1562623</v>
      </c>
      <c r="I703" s="1" t="n">
        <v>6</v>
      </c>
      <c r="J703" s="1" t="s">
        <v>1868</v>
      </c>
      <c r="K703" s="49" t="n">
        <v>225</v>
      </c>
      <c r="L703" s="1" t="s">
        <v>1869</v>
      </c>
    </row>
    <row r="704" customFormat="false" ht="15" hidden="false" customHeight="true" outlineLevel="0" collapsed="false">
      <c r="A704" s="1" t="n">
        <v>2</v>
      </c>
      <c r="B704" s="1" t="n">
        <v>21279</v>
      </c>
      <c r="C704" s="1" t="s">
        <v>36</v>
      </c>
      <c r="D704" s="1" t="s">
        <v>1896</v>
      </c>
      <c r="E704" s="15" t="n">
        <v>46251</v>
      </c>
      <c r="F704" s="15" t="n">
        <v>46251</v>
      </c>
      <c r="G704" s="1" t="s">
        <v>182</v>
      </c>
      <c r="H704" s="1" t="n">
        <v>1562642</v>
      </c>
      <c r="I704" s="1" t="n">
        <v>11</v>
      </c>
      <c r="J704" s="1" t="s">
        <v>1868</v>
      </c>
      <c r="K704" s="49" t="n">
        <v>691.91</v>
      </c>
      <c r="L704" s="1" t="s">
        <v>1869</v>
      </c>
    </row>
    <row r="705" customFormat="false" ht="15" hidden="false" customHeight="true" outlineLevel="0" collapsed="false">
      <c r="A705" s="1" t="n">
        <v>2</v>
      </c>
      <c r="B705" s="1" t="n">
        <v>181</v>
      </c>
      <c r="C705" s="1" t="s">
        <v>36</v>
      </c>
      <c r="D705" s="1" t="s">
        <v>1990</v>
      </c>
      <c r="E705" s="15" t="n">
        <v>46251</v>
      </c>
      <c r="F705" s="15" t="n">
        <v>46251</v>
      </c>
      <c r="G705" s="1" t="s">
        <v>624</v>
      </c>
      <c r="H705" s="1" t="n">
        <v>1566623</v>
      </c>
      <c r="I705" s="1" t="n">
        <v>11</v>
      </c>
      <c r="J705" s="1" t="s">
        <v>1868</v>
      </c>
      <c r="K705" s="49" t="n">
        <v>140</v>
      </c>
      <c r="L705" s="1" t="s">
        <v>1869</v>
      </c>
    </row>
    <row r="706" customFormat="false" ht="15" hidden="false" customHeight="true" outlineLevel="0" collapsed="false">
      <c r="A706" s="1" t="n">
        <v>2</v>
      </c>
      <c r="B706" s="1" t="n">
        <v>3728</v>
      </c>
      <c r="C706" s="1" t="s">
        <v>36</v>
      </c>
      <c r="D706" s="1" t="s">
        <v>1890</v>
      </c>
      <c r="E706" s="15" t="n">
        <v>46251</v>
      </c>
      <c r="F706" s="15" t="n">
        <v>46248</v>
      </c>
      <c r="G706" s="1" t="s">
        <v>187</v>
      </c>
      <c r="H706" s="1" t="n">
        <v>1561156</v>
      </c>
      <c r="I706" s="1" t="n">
        <v>11</v>
      </c>
      <c r="J706" s="1" t="s">
        <v>1868</v>
      </c>
      <c r="K706" s="49" t="n">
        <v>142</v>
      </c>
      <c r="L706" s="1" t="s">
        <v>1869</v>
      </c>
    </row>
    <row r="707" customFormat="false" ht="15" hidden="false" customHeight="true" outlineLevel="0" collapsed="false">
      <c r="A707" s="1" t="n">
        <v>2</v>
      </c>
      <c r="B707" s="1" t="n">
        <v>1919900</v>
      </c>
      <c r="C707" s="1" t="s">
        <v>36</v>
      </c>
      <c r="D707" s="1" t="s">
        <v>1962</v>
      </c>
      <c r="E707" s="15" t="n">
        <v>46251</v>
      </c>
      <c r="F707" s="15" t="n">
        <v>46247</v>
      </c>
      <c r="G707" s="1" t="s">
        <v>870</v>
      </c>
      <c r="H707" s="1" t="n">
        <v>1561293</v>
      </c>
      <c r="I707" s="1" t="n">
        <v>11</v>
      </c>
      <c r="J707" s="1" t="s">
        <v>1868</v>
      </c>
      <c r="K707" s="49" t="n">
        <v>561.84</v>
      </c>
      <c r="L707" s="1" t="s">
        <v>1869</v>
      </c>
    </row>
    <row r="708" customFormat="false" ht="15" hidden="false" customHeight="true" outlineLevel="0" collapsed="false">
      <c r="A708" s="1" t="n">
        <v>2</v>
      </c>
      <c r="B708" s="1" t="n">
        <v>3237634</v>
      </c>
      <c r="C708" s="1" t="s">
        <v>36</v>
      </c>
      <c r="D708" s="1" t="s">
        <v>1917</v>
      </c>
      <c r="E708" s="15" t="n">
        <v>46251</v>
      </c>
      <c r="F708" s="15" t="n">
        <v>46248</v>
      </c>
      <c r="G708" s="1" t="s">
        <v>98</v>
      </c>
      <c r="H708" s="1" t="n">
        <v>1562682</v>
      </c>
      <c r="I708" s="1" t="n">
        <v>11</v>
      </c>
      <c r="J708" s="1" t="s">
        <v>1868</v>
      </c>
      <c r="K708" s="49" t="n">
        <v>1352.12</v>
      </c>
      <c r="L708" s="1" t="s">
        <v>1869</v>
      </c>
    </row>
    <row r="709" customFormat="false" ht="15" hidden="false" customHeight="true" outlineLevel="0" collapsed="false">
      <c r="A709" s="1" t="n">
        <v>2</v>
      </c>
      <c r="B709" s="1" t="n">
        <v>508442</v>
      </c>
      <c r="C709" s="1" t="s">
        <v>36</v>
      </c>
      <c r="D709" s="1" t="s">
        <v>1986</v>
      </c>
      <c r="E709" s="15" t="n">
        <v>46252</v>
      </c>
      <c r="F709" s="15" t="n">
        <v>46248</v>
      </c>
      <c r="G709" s="1" t="s">
        <v>293</v>
      </c>
      <c r="H709" s="1" t="n">
        <v>1566789</v>
      </c>
      <c r="I709" s="1" t="n">
        <v>11</v>
      </c>
      <c r="J709" s="1" t="s">
        <v>1868</v>
      </c>
      <c r="K709" s="49" t="n">
        <v>470.34</v>
      </c>
      <c r="L709" s="1" t="s">
        <v>1869</v>
      </c>
    </row>
    <row r="710" customFormat="false" ht="15" hidden="false" customHeight="true" outlineLevel="0" collapsed="false">
      <c r="A710" s="1" t="n">
        <v>2</v>
      </c>
      <c r="B710" s="1" t="n">
        <v>1665386</v>
      </c>
      <c r="C710" s="1" t="s">
        <v>1870</v>
      </c>
      <c r="D710" s="1" t="s">
        <v>1871</v>
      </c>
      <c r="E710" s="15" t="n">
        <v>46252</v>
      </c>
      <c r="F710" s="15" t="n">
        <v>46251</v>
      </c>
      <c r="G710" s="1" t="s">
        <v>416</v>
      </c>
      <c r="H710" s="1" t="n">
        <v>1566483</v>
      </c>
      <c r="I710" s="1" t="n">
        <v>11</v>
      </c>
      <c r="J710" s="1" t="s">
        <v>1868</v>
      </c>
      <c r="K710" s="49" t="n">
        <v>151</v>
      </c>
      <c r="L710" s="1" t="s">
        <v>1869</v>
      </c>
    </row>
    <row r="711" customFormat="false" ht="15" hidden="false" customHeight="true" outlineLevel="0" collapsed="false">
      <c r="A711" s="1" t="n">
        <v>2</v>
      </c>
      <c r="B711" s="1" t="n">
        <v>211355</v>
      </c>
      <c r="C711" s="1" t="s">
        <v>36</v>
      </c>
      <c r="D711" s="1" t="s">
        <v>1957</v>
      </c>
      <c r="E711" s="15" t="n">
        <v>46252</v>
      </c>
      <c r="F711" s="15" t="n">
        <v>46251</v>
      </c>
      <c r="G711" s="1" t="s">
        <v>775</v>
      </c>
      <c r="H711" s="1" t="n">
        <v>1566715</v>
      </c>
      <c r="I711" s="1" t="n">
        <v>11</v>
      </c>
      <c r="J711" s="1" t="s">
        <v>1868</v>
      </c>
      <c r="K711" s="49" t="n">
        <v>1753.92</v>
      </c>
      <c r="L711" s="1" t="s">
        <v>1869</v>
      </c>
    </row>
    <row r="712" customFormat="false" ht="15" hidden="false" customHeight="true" outlineLevel="0" collapsed="false">
      <c r="A712" s="1" t="n">
        <v>2</v>
      </c>
      <c r="B712" s="1" t="n">
        <v>2310769</v>
      </c>
      <c r="C712" s="1" t="s">
        <v>36</v>
      </c>
      <c r="D712" s="1" t="s">
        <v>1981</v>
      </c>
      <c r="E712" s="15" t="n">
        <v>46252</v>
      </c>
      <c r="F712" s="15" t="n">
        <v>46252</v>
      </c>
      <c r="G712" s="1" t="s">
        <v>90</v>
      </c>
      <c r="H712" s="1" t="n">
        <v>1581542</v>
      </c>
      <c r="I712" s="1" t="n">
        <v>11</v>
      </c>
      <c r="J712" s="1" t="s">
        <v>1868</v>
      </c>
      <c r="K712" s="49" t="n">
        <v>3463.94</v>
      </c>
      <c r="L712" s="1" t="s">
        <v>1869</v>
      </c>
    </row>
    <row r="713" customFormat="false" ht="15" hidden="false" customHeight="true" outlineLevel="0" collapsed="false">
      <c r="A713" s="1" t="n">
        <v>2</v>
      </c>
      <c r="B713" s="1" t="n">
        <v>160332</v>
      </c>
      <c r="C713" s="1" t="s">
        <v>85</v>
      </c>
      <c r="D713" s="1" t="s">
        <v>2001</v>
      </c>
      <c r="E713" s="15" t="n">
        <v>46252</v>
      </c>
      <c r="F713" s="15" t="n">
        <v>46248</v>
      </c>
      <c r="G713" s="1" t="s">
        <v>1491</v>
      </c>
      <c r="H713" s="1" t="n">
        <v>1568081</v>
      </c>
      <c r="I713" s="1" t="n">
        <v>11</v>
      </c>
      <c r="J713" s="1" t="s">
        <v>1868</v>
      </c>
      <c r="K713" s="49" t="n">
        <v>1937.14</v>
      </c>
      <c r="L713" s="1" t="s">
        <v>1869</v>
      </c>
    </row>
    <row r="714" customFormat="false" ht="15" hidden="false" customHeight="true" outlineLevel="0" collapsed="false">
      <c r="A714" s="1" t="n">
        <v>2</v>
      </c>
      <c r="B714" s="1" t="n">
        <v>586415</v>
      </c>
      <c r="C714" s="1" t="s">
        <v>36</v>
      </c>
      <c r="D714" s="1" t="s">
        <v>1975</v>
      </c>
      <c r="E714" s="15" t="n">
        <v>46252</v>
      </c>
      <c r="F714" s="15" t="n">
        <v>46247</v>
      </c>
      <c r="G714" s="1" t="s">
        <v>101</v>
      </c>
      <c r="H714" s="1" t="n">
        <v>1567122</v>
      </c>
      <c r="I714" s="1" t="n">
        <v>11</v>
      </c>
      <c r="J714" s="1" t="s">
        <v>1868</v>
      </c>
      <c r="K714" s="49" t="n">
        <v>3175.25</v>
      </c>
      <c r="L714" s="1" t="s">
        <v>1869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36</v>
      </c>
      <c r="D715" s="1" t="s">
        <v>1891</v>
      </c>
      <c r="E715" s="15" t="n">
        <v>46252</v>
      </c>
      <c r="F715" s="15" t="n">
        <v>46251</v>
      </c>
      <c r="G715" s="1" t="s">
        <v>231</v>
      </c>
      <c r="H715" s="1" t="n">
        <v>1568205</v>
      </c>
      <c r="I715" s="1" t="n">
        <v>11</v>
      </c>
      <c r="J715" s="1" t="s">
        <v>1868</v>
      </c>
      <c r="K715" s="49" t="n">
        <v>949.5</v>
      </c>
      <c r="L715" s="1" t="s">
        <v>1869</v>
      </c>
    </row>
    <row r="716" customFormat="false" ht="15" hidden="false" customHeight="true" outlineLevel="0" collapsed="false">
      <c r="A716" s="1" t="n">
        <v>2</v>
      </c>
      <c r="B716" s="1" t="n">
        <v>4402</v>
      </c>
      <c r="C716" s="1" t="s">
        <v>36</v>
      </c>
      <c r="D716" s="1" t="s">
        <v>1879</v>
      </c>
      <c r="E716" s="15" t="n">
        <v>46252</v>
      </c>
      <c r="F716" s="15" t="n">
        <v>46251</v>
      </c>
      <c r="G716" s="1" t="s">
        <v>105</v>
      </c>
      <c r="H716" s="1" t="n">
        <v>1566662</v>
      </c>
      <c r="I716" s="1" t="n">
        <v>11</v>
      </c>
      <c r="J716" s="1" t="s">
        <v>1868</v>
      </c>
      <c r="K716" s="49" t="n">
        <v>301.95</v>
      </c>
      <c r="L716" s="1" t="s">
        <v>1869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36</v>
      </c>
      <c r="D717" s="1" t="s">
        <v>1880</v>
      </c>
      <c r="E717" s="15" t="n">
        <v>46252</v>
      </c>
      <c r="F717" s="15" t="n">
        <v>46252</v>
      </c>
      <c r="G717" s="1" t="s">
        <v>146</v>
      </c>
      <c r="H717" s="1" t="n">
        <v>1567627</v>
      </c>
      <c r="I717" s="1" t="n">
        <v>6</v>
      </c>
      <c r="J717" s="1" t="s">
        <v>1868</v>
      </c>
      <c r="K717" s="49" t="n">
        <v>1404</v>
      </c>
      <c r="L717" s="1" t="s">
        <v>1869</v>
      </c>
    </row>
    <row r="718" customFormat="false" ht="15" hidden="false" customHeight="true" outlineLevel="0" collapsed="false">
      <c r="A718" s="1" t="n">
        <v>2</v>
      </c>
      <c r="B718" s="1" t="n">
        <v>2610</v>
      </c>
      <c r="C718" s="1" t="s">
        <v>36</v>
      </c>
      <c r="D718" s="1" t="s">
        <v>1880</v>
      </c>
      <c r="E718" s="15" t="n">
        <v>46252</v>
      </c>
      <c r="F718" s="15" t="n">
        <v>46252</v>
      </c>
      <c r="G718" s="1" t="s">
        <v>146</v>
      </c>
      <c r="H718" s="1" t="n">
        <v>1567601</v>
      </c>
      <c r="I718" s="1" t="n">
        <v>6</v>
      </c>
      <c r="J718" s="1" t="s">
        <v>1868</v>
      </c>
      <c r="K718" s="49" t="n">
        <v>200</v>
      </c>
      <c r="L718" s="1" t="s">
        <v>1869</v>
      </c>
    </row>
    <row r="719" customFormat="false" ht="15" hidden="false" customHeight="true" outlineLevel="0" collapsed="false">
      <c r="A719" s="1" t="n">
        <v>2</v>
      </c>
      <c r="B719" s="1" t="n">
        <v>12793</v>
      </c>
      <c r="C719" s="1" t="s">
        <v>76</v>
      </c>
      <c r="D719" s="1" t="s">
        <v>2002</v>
      </c>
      <c r="E719" s="15" t="n">
        <v>46252</v>
      </c>
      <c r="F719" s="15" t="n">
        <v>46245</v>
      </c>
      <c r="G719" s="1" t="s">
        <v>1423</v>
      </c>
      <c r="H719" s="1" t="n">
        <v>1566577</v>
      </c>
      <c r="I719" s="1" t="n">
        <v>11</v>
      </c>
      <c r="J719" s="1" t="s">
        <v>1868</v>
      </c>
      <c r="K719" s="49" t="n">
        <v>855.99</v>
      </c>
      <c r="L719" s="1" t="s">
        <v>1869</v>
      </c>
    </row>
    <row r="720" customFormat="false" ht="15" hidden="false" customHeight="true" outlineLevel="0" collapsed="false">
      <c r="A720" s="1" t="n">
        <v>2</v>
      </c>
      <c r="B720" s="1" t="n">
        <v>1037278</v>
      </c>
      <c r="C720" s="1" t="s">
        <v>36</v>
      </c>
      <c r="D720" s="1" t="s">
        <v>1881</v>
      </c>
      <c r="E720" s="15" t="n">
        <v>46252</v>
      </c>
      <c r="F720" s="15" t="n">
        <v>46251</v>
      </c>
      <c r="G720" s="1" t="s">
        <v>233</v>
      </c>
      <c r="H720" s="1" t="n">
        <v>1566640</v>
      </c>
      <c r="I720" s="1" t="n">
        <v>11</v>
      </c>
      <c r="J720" s="1" t="s">
        <v>1868</v>
      </c>
      <c r="K720" s="49" t="n">
        <v>512.38</v>
      </c>
      <c r="L720" s="1" t="s">
        <v>1869</v>
      </c>
    </row>
    <row r="721" customFormat="false" ht="15" hidden="false" customHeight="true" outlineLevel="0" collapsed="false">
      <c r="A721" s="1" t="n">
        <v>2</v>
      </c>
      <c r="B721" s="1" t="n">
        <v>1993231</v>
      </c>
      <c r="C721" s="1" t="s">
        <v>67</v>
      </c>
      <c r="D721" s="1" t="s">
        <v>1875</v>
      </c>
      <c r="E721" s="15" t="n">
        <v>46252</v>
      </c>
      <c r="F721" s="15" t="n">
        <v>46248</v>
      </c>
      <c r="G721" s="1" t="s">
        <v>131</v>
      </c>
      <c r="H721" s="1" t="n">
        <v>1567564</v>
      </c>
      <c r="I721" s="1" t="n">
        <v>11</v>
      </c>
      <c r="J721" s="1" t="s">
        <v>1868</v>
      </c>
      <c r="K721" s="49" t="n">
        <v>2351.65</v>
      </c>
      <c r="L721" s="1" t="s">
        <v>1869</v>
      </c>
    </row>
    <row r="722" customFormat="false" ht="15" hidden="false" customHeight="true" outlineLevel="0" collapsed="false">
      <c r="A722" s="1" t="n">
        <v>2</v>
      </c>
      <c r="B722" s="1" t="n">
        <v>767</v>
      </c>
      <c r="C722" s="1" t="s">
        <v>88</v>
      </c>
      <c r="D722" s="1" t="s">
        <v>1876</v>
      </c>
      <c r="E722" s="15" t="n">
        <v>46252</v>
      </c>
      <c r="F722" s="15" t="n">
        <v>46251</v>
      </c>
      <c r="G722" s="1" t="s">
        <v>211</v>
      </c>
      <c r="H722" s="1" t="n">
        <v>1566531</v>
      </c>
      <c r="I722" s="1" t="n">
        <v>11</v>
      </c>
      <c r="J722" s="1" t="s">
        <v>1868</v>
      </c>
      <c r="K722" s="49" t="n">
        <v>237.74</v>
      </c>
      <c r="L722" s="1" t="s">
        <v>1869</v>
      </c>
    </row>
    <row r="723" customFormat="false" ht="15" hidden="false" customHeight="true" outlineLevel="0" collapsed="false">
      <c r="A723" s="1" t="n">
        <v>2</v>
      </c>
      <c r="B723" s="1" t="n">
        <v>605</v>
      </c>
      <c r="C723" s="1" t="s">
        <v>36</v>
      </c>
      <c r="D723" s="1" t="s">
        <v>1883</v>
      </c>
      <c r="E723" s="15" t="n">
        <v>46252</v>
      </c>
      <c r="F723" s="15" t="n">
        <v>46251</v>
      </c>
      <c r="G723" s="1" t="s">
        <v>144</v>
      </c>
      <c r="H723" s="1" t="n">
        <v>1566508</v>
      </c>
      <c r="I723" s="1" t="n">
        <v>11</v>
      </c>
      <c r="J723" s="1" t="s">
        <v>1868</v>
      </c>
      <c r="K723" s="49" t="n">
        <v>204</v>
      </c>
      <c r="L723" s="1" t="s">
        <v>1869</v>
      </c>
    </row>
    <row r="724" customFormat="false" ht="15" hidden="false" customHeight="true" outlineLevel="0" collapsed="false">
      <c r="A724" s="1" t="n">
        <v>2</v>
      </c>
      <c r="B724" s="1" t="n">
        <v>265359</v>
      </c>
      <c r="C724" s="1" t="s">
        <v>36</v>
      </c>
      <c r="D724" s="1" t="s">
        <v>1940</v>
      </c>
      <c r="E724" s="15" t="n">
        <v>46253</v>
      </c>
      <c r="F724" s="15" t="n">
        <v>46247</v>
      </c>
      <c r="G724" s="1" t="s">
        <v>269</v>
      </c>
      <c r="H724" s="1" t="n">
        <v>1572865</v>
      </c>
      <c r="I724" s="1" t="n">
        <v>11</v>
      </c>
      <c r="J724" s="1" t="s">
        <v>1868</v>
      </c>
      <c r="K724" s="49" t="n">
        <v>1644.54</v>
      </c>
      <c r="L724" s="1" t="s">
        <v>1869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36</v>
      </c>
      <c r="D725" s="1" t="s">
        <v>1884</v>
      </c>
      <c r="E725" s="15" t="n">
        <v>46253</v>
      </c>
      <c r="F725" s="15" t="n">
        <v>46252</v>
      </c>
      <c r="G725" s="1" t="s">
        <v>373</v>
      </c>
      <c r="H725" s="1" t="n">
        <v>1572387</v>
      </c>
      <c r="I725" s="1" t="n">
        <v>11</v>
      </c>
      <c r="J725" s="1" t="s">
        <v>1868</v>
      </c>
      <c r="K725" s="49" t="n">
        <v>2334.75</v>
      </c>
      <c r="L725" s="1" t="s">
        <v>1869</v>
      </c>
    </row>
    <row r="726" customFormat="false" ht="15" hidden="false" customHeight="true" outlineLevel="0" collapsed="false">
      <c r="A726" s="1" t="n">
        <v>2</v>
      </c>
      <c r="B726" s="1" t="n">
        <v>2612</v>
      </c>
      <c r="C726" s="1" t="s">
        <v>36</v>
      </c>
      <c r="D726" s="1" t="s">
        <v>1880</v>
      </c>
      <c r="E726" s="15" t="n">
        <v>46253</v>
      </c>
      <c r="F726" s="15" t="n">
        <v>46253</v>
      </c>
      <c r="G726" s="1" t="s">
        <v>146</v>
      </c>
      <c r="H726" s="1" t="n">
        <v>1572278</v>
      </c>
      <c r="I726" s="1" t="n">
        <v>6</v>
      </c>
      <c r="J726" s="1" t="s">
        <v>1868</v>
      </c>
      <c r="K726" s="49" t="n">
        <v>225</v>
      </c>
      <c r="L726" s="1" t="s">
        <v>1869</v>
      </c>
    </row>
    <row r="727" customFormat="false" ht="15" hidden="false" customHeight="true" outlineLevel="0" collapsed="false">
      <c r="A727" s="1" t="n">
        <v>2</v>
      </c>
      <c r="B727" s="1" t="n">
        <v>3745</v>
      </c>
      <c r="C727" s="1" t="s">
        <v>76</v>
      </c>
      <c r="D727" s="1" t="s">
        <v>1886</v>
      </c>
      <c r="E727" s="15" t="n">
        <v>46253</v>
      </c>
      <c r="F727" s="15" t="n">
        <v>46252</v>
      </c>
      <c r="G727" s="1" t="s">
        <v>129</v>
      </c>
      <c r="H727" s="1" t="n">
        <v>1570866</v>
      </c>
      <c r="I727" s="1" t="n">
        <v>11</v>
      </c>
      <c r="J727" s="1" t="s">
        <v>1868</v>
      </c>
      <c r="K727" s="49" t="n">
        <v>1276.2</v>
      </c>
      <c r="L727" s="1" t="s">
        <v>1869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36</v>
      </c>
      <c r="D728" s="1" t="s">
        <v>1970</v>
      </c>
      <c r="E728" s="15" t="n">
        <v>46253</v>
      </c>
      <c r="F728" s="15" t="n">
        <v>46247</v>
      </c>
      <c r="G728" s="1" t="s">
        <v>939</v>
      </c>
      <c r="H728" s="1" t="n">
        <v>1572075</v>
      </c>
      <c r="I728" s="1" t="n">
        <v>11</v>
      </c>
      <c r="J728" s="1" t="s">
        <v>1868</v>
      </c>
      <c r="K728" s="49" t="n">
        <v>2138.5</v>
      </c>
      <c r="L728" s="1" t="s">
        <v>1869</v>
      </c>
    </row>
    <row r="729" customFormat="false" ht="15" hidden="false" customHeight="true" outlineLevel="0" collapsed="false">
      <c r="A729" s="1" t="n">
        <v>2</v>
      </c>
      <c r="B729" s="1" t="n">
        <v>319296</v>
      </c>
      <c r="C729" s="1" t="s">
        <v>36</v>
      </c>
      <c r="D729" s="1" t="s">
        <v>1970</v>
      </c>
      <c r="E729" s="15" t="n">
        <v>46253</v>
      </c>
      <c r="F729" s="15" t="n">
        <v>46247</v>
      </c>
      <c r="G729" s="1" t="s">
        <v>939</v>
      </c>
      <c r="H729" s="1" t="n">
        <v>1572684</v>
      </c>
      <c r="I729" s="1" t="n">
        <v>11</v>
      </c>
      <c r="J729" s="1" t="s">
        <v>1868</v>
      </c>
      <c r="K729" s="49" t="n">
        <v>812.8</v>
      </c>
      <c r="L729" s="1" t="s">
        <v>1869</v>
      </c>
    </row>
    <row r="730" customFormat="false" ht="15" hidden="false" customHeight="true" outlineLevel="0" collapsed="false">
      <c r="A730" s="1" t="n">
        <v>2</v>
      </c>
      <c r="B730" s="1" t="n">
        <v>654908</v>
      </c>
      <c r="C730" s="1" t="s">
        <v>36</v>
      </c>
      <c r="D730" s="1" t="s">
        <v>1921</v>
      </c>
      <c r="E730" s="15" t="n">
        <v>46253</v>
      </c>
      <c r="F730" s="15" t="n">
        <v>46248</v>
      </c>
      <c r="G730" s="1" t="s">
        <v>94</v>
      </c>
      <c r="H730" s="1" t="n">
        <v>1570885</v>
      </c>
      <c r="I730" s="1" t="n">
        <v>11</v>
      </c>
      <c r="J730" s="1" t="s">
        <v>1868</v>
      </c>
      <c r="K730" s="49" t="n">
        <v>431.3</v>
      </c>
      <c r="L730" s="1" t="s">
        <v>1869</v>
      </c>
    </row>
    <row r="731" customFormat="false" ht="15" hidden="false" customHeight="true" outlineLevel="0" collapsed="false">
      <c r="A731" s="1" t="n">
        <v>2</v>
      </c>
      <c r="B731" s="1" t="n">
        <v>654907</v>
      </c>
      <c r="C731" s="1" t="s">
        <v>36</v>
      </c>
      <c r="D731" s="1" t="s">
        <v>1921</v>
      </c>
      <c r="E731" s="15" t="n">
        <v>46253</v>
      </c>
      <c r="F731" s="15" t="n">
        <v>46248</v>
      </c>
      <c r="G731" s="1" t="s">
        <v>94</v>
      </c>
      <c r="H731" s="1" t="n">
        <v>1570965</v>
      </c>
      <c r="I731" s="1" t="n">
        <v>11</v>
      </c>
      <c r="J731" s="1" t="s">
        <v>1868</v>
      </c>
      <c r="K731" s="49" t="n">
        <v>1213.11</v>
      </c>
      <c r="L731" s="1" t="s">
        <v>1869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1870</v>
      </c>
      <c r="D732" s="1" t="s">
        <v>1871</v>
      </c>
      <c r="E732" s="15" t="n">
        <v>46254</v>
      </c>
      <c r="F732" s="15" t="n">
        <v>46253</v>
      </c>
      <c r="G732" s="1" t="s">
        <v>416</v>
      </c>
      <c r="H732" s="1" t="n">
        <v>1576171</v>
      </c>
      <c r="I732" s="1" t="n">
        <v>11</v>
      </c>
      <c r="J732" s="1" t="s">
        <v>1868</v>
      </c>
      <c r="K732" s="49" t="n">
        <v>156</v>
      </c>
      <c r="L732" s="1" t="s">
        <v>1869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36</v>
      </c>
      <c r="D733" s="1" t="s">
        <v>1959</v>
      </c>
      <c r="E733" s="15" t="n">
        <v>46254</v>
      </c>
      <c r="F733" s="15" t="n">
        <v>46251</v>
      </c>
      <c r="G733" s="1" t="s">
        <v>176</v>
      </c>
      <c r="H733" s="1" t="n">
        <v>1577200</v>
      </c>
      <c r="I733" s="1" t="n">
        <v>11</v>
      </c>
      <c r="J733" s="1" t="s">
        <v>1868</v>
      </c>
      <c r="K733" s="49" t="n">
        <v>1564.9</v>
      </c>
      <c r="L733" s="1" t="s">
        <v>1869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36</v>
      </c>
      <c r="D734" s="1" t="s">
        <v>1880</v>
      </c>
      <c r="E734" s="15" t="n">
        <v>46254</v>
      </c>
      <c r="F734" s="15" t="n">
        <v>46254</v>
      </c>
      <c r="G734" s="1" t="s">
        <v>146</v>
      </c>
      <c r="H734" s="1" t="n">
        <v>1576425</v>
      </c>
      <c r="I734" s="1" t="n">
        <v>6</v>
      </c>
      <c r="J734" s="1" t="s">
        <v>1868</v>
      </c>
      <c r="K734" s="49" t="n">
        <v>300</v>
      </c>
      <c r="L734" s="1" t="s">
        <v>1869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36</v>
      </c>
      <c r="D735" s="1" t="s">
        <v>1887</v>
      </c>
      <c r="E735" s="15" t="n">
        <v>46254</v>
      </c>
      <c r="F735" s="15" t="n">
        <v>46253</v>
      </c>
      <c r="G735" s="1" t="s">
        <v>142</v>
      </c>
      <c r="H735" s="1" t="n">
        <v>1576222</v>
      </c>
      <c r="I735" s="1" t="n">
        <v>11</v>
      </c>
      <c r="J735" s="1" t="s">
        <v>1868</v>
      </c>
      <c r="K735" s="49" t="n">
        <v>1293.6</v>
      </c>
      <c r="L735" s="1" t="s">
        <v>1869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36</v>
      </c>
      <c r="D736" s="1" t="s">
        <v>1882</v>
      </c>
      <c r="E736" s="15" t="n">
        <v>46254</v>
      </c>
      <c r="F736" s="15" t="n">
        <v>46254</v>
      </c>
      <c r="G736" s="1" t="s">
        <v>243</v>
      </c>
      <c r="H736" s="1" t="n">
        <v>1577556</v>
      </c>
      <c r="I736" s="1" t="n">
        <v>11</v>
      </c>
      <c r="J736" s="1" t="s">
        <v>1868</v>
      </c>
      <c r="K736" s="49" t="n">
        <v>1734.8</v>
      </c>
      <c r="L736" s="1" t="s">
        <v>1869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36</v>
      </c>
      <c r="D737" s="1" t="s">
        <v>2003</v>
      </c>
      <c r="E737" s="15" t="n">
        <v>46254</v>
      </c>
      <c r="F737" s="15" t="n">
        <v>46252</v>
      </c>
      <c r="G737" s="1" t="s">
        <v>1495</v>
      </c>
      <c r="H737" s="1" t="n">
        <v>1576139</v>
      </c>
      <c r="I737" s="1" t="n">
        <v>11</v>
      </c>
      <c r="J737" s="1" t="s">
        <v>1868</v>
      </c>
      <c r="K737" s="49" t="n">
        <v>842</v>
      </c>
      <c r="L737" s="1" t="s">
        <v>1869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1870</v>
      </c>
      <c r="D738" s="1" t="s">
        <v>1871</v>
      </c>
      <c r="E738" s="15" t="n">
        <v>46255</v>
      </c>
      <c r="F738" s="15" t="n">
        <v>46255</v>
      </c>
      <c r="G738" s="1" t="s">
        <v>416</v>
      </c>
      <c r="H738" s="1" t="n">
        <v>1581998</v>
      </c>
      <c r="I738" s="1" t="n">
        <v>11</v>
      </c>
      <c r="J738" s="1" t="s">
        <v>1868</v>
      </c>
      <c r="K738" s="49" t="n">
        <v>100.5</v>
      </c>
      <c r="L738" s="1" t="s">
        <v>1869</v>
      </c>
    </row>
    <row r="739" customFormat="false" ht="15" hidden="false" customHeight="true" outlineLevel="0" collapsed="false">
      <c r="A739" s="1" t="n">
        <v>2</v>
      </c>
      <c r="B739" s="1" t="n">
        <v>39521</v>
      </c>
      <c r="C739" s="1" t="s">
        <v>2004</v>
      </c>
      <c r="D739" s="1" t="s">
        <v>2005</v>
      </c>
      <c r="E739" s="15" t="n">
        <v>46255</v>
      </c>
      <c r="F739" s="15" t="n">
        <v>46254</v>
      </c>
      <c r="G739" s="1" t="s">
        <v>1533</v>
      </c>
      <c r="H739" s="1" t="n">
        <v>1581136</v>
      </c>
      <c r="I739" s="1" t="n">
        <v>11</v>
      </c>
      <c r="J739" s="1" t="s">
        <v>1868</v>
      </c>
      <c r="K739" s="49" t="n">
        <v>2055.66</v>
      </c>
      <c r="L739" s="1" t="s">
        <v>1869</v>
      </c>
    </row>
    <row r="740" customFormat="false" ht="15" hidden="false" customHeight="true" outlineLevel="0" collapsed="false">
      <c r="A740" s="1" t="n">
        <v>2</v>
      </c>
      <c r="B740" s="1" t="n">
        <v>3877</v>
      </c>
      <c r="C740" s="1" t="s">
        <v>36</v>
      </c>
      <c r="D740" s="1" t="s">
        <v>1873</v>
      </c>
      <c r="E740" s="15" t="n">
        <v>46255</v>
      </c>
      <c r="F740" s="15" t="n">
        <v>46255</v>
      </c>
      <c r="G740" s="1" t="s">
        <v>205</v>
      </c>
      <c r="H740" s="1" t="n">
        <v>1580948</v>
      </c>
      <c r="I740" s="1" t="n">
        <v>11</v>
      </c>
      <c r="J740" s="1" t="s">
        <v>1868</v>
      </c>
      <c r="K740" s="49" t="n">
        <v>814.25</v>
      </c>
      <c r="L740" s="1" t="s">
        <v>1869</v>
      </c>
    </row>
    <row r="741" customFormat="false" ht="15" hidden="false" customHeight="true" outlineLevel="0" collapsed="false">
      <c r="A741" s="1" t="n">
        <v>2</v>
      </c>
      <c r="B741" s="1" t="n">
        <v>175169</v>
      </c>
      <c r="C741" s="1" t="s">
        <v>36</v>
      </c>
      <c r="D741" s="1" t="s">
        <v>1884</v>
      </c>
      <c r="E741" s="15" t="n">
        <v>46255</v>
      </c>
      <c r="F741" s="15" t="n">
        <v>46254</v>
      </c>
      <c r="G741" s="1" t="s">
        <v>373</v>
      </c>
      <c r="H741" s="1" t="n">
        <v>1581785</v>
      </c>
      <c r="I741" s="1" t="n">
        <v>11</v>
      </c>
      <c r="J741" s="1" t="s">
        <v>1868</v>
      </c>
      <c r="K741" s="49" t="n">
        <v>3809.5</v>
      </c>
      <c r="L741" s="1" t="s">
        <v>1869</v>
      </c>
    </row>
    <row r="742" customFormat="false" ht="15" hidden="false" customHeight="true" outlineLevel="0" collapsed="false">
      <c r="A742" s="1" t="n">
        <v>2</v>
      </c>
      <c r="B742" s="1" t="n">
        <v>2624</v>
      </c>
      <c r="C742" s="1" t="s">
        <v>36</v>
      </c>
      <c r="D742" s="1" t="s">
        <v>1880</v>
      </c>
      <c r="E742" s="15" t="n">
        <v>46255</v>
      </c>
      <c r="F742" s="15" t="n">
        <v>46255</v>
      </c>
      <c r="G742" s="1" t="s">
        <v>146</v>
      </c>
      <c r="H742" s="1" t="n">
        <v>1582083</v>
      </c>
      <c r="I742" s="1" t="n">
        <v>6</v>
      </c>
      <c r="J742" s="1" t="s">
        <v>1868</v>
      </c>
      <c r="K742" s="49" t="n">
        <v>1383</v>
      </c>
      <c r="L742" s="1" t="s">
        <v>1869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36</v>
      </c>
      <c r="D743" s="1" t="s">
        <v>1880</v>
      </c>
      <c r="E743" s="15" t="n">
        <v>46255</v>
      </c>
      <c r="F743" s="15" t="n">
        <v>46255</v>
      </c>
      <c r="G743" s="1" t="s">
        <v>146</v>
      </c>
      <c r="H743" s="1" t="n">
        <v>1581941</v>
      </c>
      <c r="I743" s="1" t="n">
        <v>6</v>
      </c>
      <c r="J743" s="1" t="s">
        <v>1868</v>
      </c>
      <c r="K743" s="49" t="n">
        <v>1863.5</v>
      </c>
      <c r="L743" s="1" t="s">
        <v>1869</v>
      </c>
    </row>
    <row r="744" customFormat="false" ht="15" hidden="false" customHeight="true" outlineLevel="0" collapsed="false">
      <c r="A744" s="1" t="n">
        <v>2</v>
      </c>
      <c r="B744" s="1" t="n">
        <v>2622</v>
      </c>
      <c r="C744" s="1" t="s">
        <v>36</v>
      </c>
      <c r="D744" s="1" t="s">
        <v>1880</v>
      </c>
      <c r="E744" s="15" t="n">
        <v>46255</v>
      </c>
      <c r="F744" s="15" t="n">
        <v>46255</v>
      </c>
      <c r="G744" s="1" t="s">
        <v>146</v>
      </c>
      <c r="H744" s="1" t="n">
        <v>1581902</v>
      </c>
      <c r="I744" s="1" t="n">
        <v>6</v>
      </c>
      <c r="J744" s="1" t="s">
        <v>1868</v>
      </c>
      <c r="K744" s="49" t="n">
        <v>200</v>
      </c>
      <c r="L744" s="1" t="s">
        <v>1869</v>
      </c>
    </row>
    <row r="745" customFormat="false" ht="15" hidden="false" customHeight="true" outlineLevel="0" collapsed="false">
      <c r="A745" s="1" t="n">
        <v>2</v>
      </c>
      <c r="B745" s="1" t="n">
        <v>2619</v>
      </c>
      <c r="C745" s="1" t="s">
        <v>36</v>
      </c>
      <c r="D745" s="1" t="s">
        <v>1880</v>
      </c>
      <c r="E745" s="15" t="n">
        <v>46255</v>
      </c>
      <c r="F745" s="15" t="n">
        <v>46255</v>
      </c>
      <c r="G745" s="1" t="s">
        <v>146</v>
      </c>
      <c r="H745" s="1" t="n">
        <v>1581741</v>
      </c>
      <c r="I745" s="1" t="n">
        <v>6</v>
      </c>
      <c r="J745" s="1" t="s">
        <v>1868</v>
      </c>
      <c r="K745" s="49" t="n">
        <v>300</v>
      </c>
      <c r="L745" s="1" t="s">
        <v>1869</v>
      </c>
    </row>
    <row r="746" customFormat="false" ht="15" hidden="false" customHeight="true" outlineLevel="0" collapsed="false">
      <c r="A746" s="1" t="n">
        <v>2</v>
      </c>
      <c r="B746" s="1" t="n">
        <v>189</v>
      </c>
      <c r="C746" s="1" t="s">
        <v>36</v>
      </c>
      <c r="D746" s="1" t="s">
        <v>1990</v>
      </c>
      <c r="E746" s="15" t="n">
        <v>46255</v>
      </c>
      <c r="F746" s="15" t="n">
        <v>46253</v>
      </c>
      <c r="G746" s="1" t="s">
        <v>624</v>
      </c>
      <c r="H746" s="1" t="n">
        <v>1585107</v>
      </c>
      <c r="I746" s="1" t="n">
        <v>11</v>
      </c>
      <c r="J746" s="1" t="s">
        <v>1868</v>
      </c>
      <c r="K746" s="49" t="n">
        <v>200</v>
      </c>
      <c r="L746" s="1" t="s">
        <v>1869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36</v>
      </c>
      <c r="D747" s="1" t="s">
        <v>1907</v>
      </c>
      <c r="E747" s="15" t="n">
        <v>46255</v>
      </c>
      <c r="F747" s="15" t="n">
        <v>46246</v>
      </c>
      <c r="G747" s="1" t="s">
        <v>109</v>
      </c>
      <c r="H747" s="1" t="n">
        <v>1580962</v>
      </c>
      <c r="I747" s="1" t="n">
        <v>11</v>
      </c>
      <c r="J747" s="1" t="s">
        <v>1868</v>
      </c>
      <c r="K747" s="49" t="n">
        <v>183</v>
      </c>
      <c r="L747" s="1" t="s">
        <v>1869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36</v>
      </c>
      <c r="D748" s="1" t="s">
        <v>1907</v>
      </c>
      <c r="E748" s="15" t="n">
        <v>46255</v>
      </c>
      <c r="F748" s="15" t="n">
        <v>46255</v>
      </c>
      <c r="G748" s="1" t="s">
        <v>109</v>
      </c>
      <c r="H748" s="1" t="n">
        <v>1580972</v>
      </c>
      <c r="I748" s="1" t="n">
        <v>11</v>
      </c>
      <c r="J748" s="1" t="s">
        <v>1868</v>
      </c>
      <c r="K748" s="49" t="n">
        <v>183</v>
      </c>
      <c r="L748" s="1" t="s">
        <v>1869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36</v>
      </c>
      <c r="D749" s="1" t="s">
        <v>2006</v>
      </c>
      <c r="E749" s="15" t="n">
        <v>46256</v>
      </c>
      <c r="F749" s="15" t="n">
        <v>46251</v>
      </c>
      <c r="G749" s="1" t="s">
        <v>75</v>
      </c>
      <c r="H749" s="1" t="n">
        <v>1585379</v>
      </c>
      <c r="I749" s="1" t="n">
        <v>39</v>
      </c>
      <c r="J749" s="1" t="s">
        <v>1868</v>
      </c>
      <c r="K749" s="49" t="n">
        <v>79.8</v>
      </c>
      <c r="L749" s="1" t="s">
        <v>1936</v>
      </c>
    </row>
    <row r="750" customFormat="false" ht="15" hidden="false" customHeight="true" outlineLevel="0" collapsed="false">
      <c r="A750" s="1" t="n">
        <v>2</v>
      </c>
      <c r="B750" s="1" t="n">
        <v>570907</v>
      </c>
      <c r="C750" s="1" t="s">
        <v>1903</v>
      </c>
      <c r="D750" s="1" t="s">
        <v>1904</v>
      </c>
      <c r="E750" s="15" t="n">
        <v>46256</v>
      </c>
      <c r="F750" s="15" t="n">
        <v>46253</v>
      </c>
      <c r="G750" s="1" t="s">
        <v>229</v>
      </c>
      <c r="H750" s="1" t="n">
        <v>1585257</v>
      </c>
      <c r="I750" s="1" t="n">
        <v>11</v>
      </c>
      <c r="J750" s="1" t="s">
        <v>1868</v>
      </c>
      <c r="K750" s="49" t="n">
        <v>21495.36</v>
      </c>
      <c r="L750" s="1" t="s">
        <v>1869</v>
      </c>
    </row>
    <row r="751" customFormat="false" ht="15" hidden="false" customHeight="true" outlineLevel="0" collapsed="false">
      <c r="A751" s="1" t="n">
        <v>2</v>
      </c>
      <c r="B751" s="1" t="n">
        <v>613</v>
      </c>
      <c r="C751" s="1" t="s">
        <v>36</v>
      </c>
      <c r="D751" s="1" t="s">
        <v>1883</v>
      </c>
      <c r="E751" s="15" t="n">
        <v>46256</v>
      </c>
      <c r="F751" s="15" t="n">
        <v>46255</v>
      </c>
      <c r="G751" s="1" t="s">
        <v>144</v>
      </c>
      <c r="H751" s="1" t="n">
        <v>1585334</v>
      </c>
      <c r="I751" s="1" t="n">
        <v>11</v>
      </c>
      <c r="J751" s="1" t="s">
        <v>1868</v>
      </c>
      <c r="K751" s="49" t="n">
        <v>240</v>
      </c>
      <c r="L751" s="1" t="s">
        <v>1869</v>
      </c>
    </row>
    <row r="752" customFormat="false" ht="15" hidden="false" customHeight="true" outlineLevel="0" collapsed="false">
      <c r="A752" s="1" t="n">
        <v>2</v>
      </c>
      <c r="B752" s="1" t="n">
        <v>357892</v>
      </c>
      <c r="C752" s="1" t="s">
        <v>88</v>
      </c>
      <c r="D752" s="1" t="s">
        <v>1949</v>
      </c>
      <c r="E752" s="15" t="n">
        <v>46256</v>
      </c>
      <c r="F752" s="15" t="n">
        <v>46254</v>
      </c>
      <c r="G752" s="1" t="s">
        <v>170</v>
      </c>
      <c r="H752" s="1" t="n">
        <v>1585061</v>
      </c>
      <c r="I752" s="1" t="n">
        <v>11</v>
      </c>
      <c r="J752" s="1" t="s">
        <v>1868</v>
      </c>
      <c r="K752" s="49" t="n">
        <v>548.42</v>
      </c>
      <c r="L752" s="1" t="s">
        <v>1869</v>
      </c>
    </row>
    <row r="753" customFormat="false" ht="15" hidden="false" customHeight="true" outlineLevel="0" collapsed="false">
      <c r="A753" s="1" t="n">
        <v>2</v>
      </c>
      <c r="B753" s="1" t="n">
        <v>1668483</v>
      </c>
      <c r="C753" s="1" t="s">
        <v>1870</v>
      </c>
      <c r="D753" s="1" t="s">
        <v>1871</v>
      </c>
      <c r="E753" s="15" t="n">
        <v>46258</v>
      </c>
      <c r="F753" s="15" t="n">
        <v>46256</v>
      </c>
      <c r="G753" s="1" t="s">
        <v>416</v>
      </c>
      <c r="H753" s="1" t="n">
        <v>1594273</v>
      </c>
      <c r="I753" s="1" t="n">
        <v>11</v>
      </c>
      <c r="J753" s="1" t="s">
        <v>1868</v>
      </c>
      <c r="K753" s="49" t="n">
        <v>140</v>
      </c>
      <c r="L753" s="1" t="s">
        <v>1869</v>
      </c>
    </row>
    <row r="754" customFormat="false" ht="15" hidden="false" customHeight="true" outlineLevel="0" collapsed="false">
      <c r="A754" s="1" t="n">
        <v>2</v>
      </c>
      <c r="B754" s="1" t="n">
        <v>15127</v>
      </c>
      <c r="C754" s="1" t="s">
        <v>36</v>
      </c>
      <c r="D754" s="1" t="s">
        <v>1872</v>
      </c>
      <c r="E754" s="15" t="n">
        <v>46258</v>
      </c>
      <c r="F754" s="15" t="n">
        <v>46256</v>
      </c>
      <c r="G754" s="1" t="s">
        <v>272</v>
      </c>
      <c r="H754" s="1" t="n">
        <v>1595549</v>
      </c>
      <c r="I754" s="1" t="n">
        <v>11</v>
      </c>
      <c r="J754" s="1" t="s">
        <v>1868</v>
      </c>
      <c r="K754" s="49" t="n">
        <v>4164.18</v>
      </c>
      <c r="L754" s="1" t="s">
        <v>1869</v>
      </c>
    </row>
    <row r="755" customFormat="false" ht="15" hidden="false" customHeight="true" outlineLevel="0" collapsed="false">
      <c r="A755" s="1" t="n">
        <v>2</v>
      </c>
      <c r="B755" s="1" t="n">
        <v>2625</v>
      </c>
      <c r="C755" s="1" t="s">
        <v>36</v>
      </c>
      <c r="D755" s="1" t="s">
        <v>1880</v>
      </c>
      <c r="E755" s="15" t="n">
        <v>46258</v>
      </c>
      <c r="F755" s="15" t="n">
        <v>46258</v>
      </c>
      <c r="G755" s="1" t="s">
        <v>146</v>
      </c>
      <c r="H755" s="1" t="n">
        <v>1595265</v>
      </c>
      <c r="I755" s="1" t="n">
        <v>6</v>
      </c>
      <c r="J755" s="1" t="s">
        <v>1868</v>
      </c>
      <c r="K755" s="49" t="n">
        <v>225</v>
      </c>
      <c r="L755" s="1" t="s">
        <v>1869</v>
      </c>
    </row>
    <row r="756" customFormat="false" ht="15" hidden="false" customHeight="true" outlineLevel="0" collapsed="false">
      <c r="A756" s="1" t="n">
        <v>2</v>
      </c>
      <c r="B756" s="1" t="n">
        <v>91661</v>
      </c>
      <c r="C756" s="1" t="s">
        <v>88</v>
      </c>
      <c r="D756" s="1" t="s">
        <v>1874</v>
      </c>
      <c r="E756" s="15" t="n">
        <v>46258</v>
      </c>
      <c r="F756" s="15" t="n">
        <v>46255</v>
      </c>
      <c r="G756" s="1" t="s">
        <v>239</v>
      </c>
      <c r="H756" s="1" t="n">
        <v>1594340</v>
      </c>
      <c r="I756" s="1" t="n">
        <v>11</v>
      </c>
      <c r="J756" s="1" t="s">
        <v>1868</v>
      </c>
      <c r="K756" s="49" t="n">
        <v>618.65</v>
      </c>
      <c r="L756" s="1" t="s">
        <v>1869</v>
      </c>
    </row>
    <row r="757" customFormat="false" ht="15" hidden="false" customHeight="true" outlineLevel="0" collapsed="false">
      <c r="A757" s="1" t="n">
        <v>2</v>
      </c>
      <c r="B757" s="1" t="n">
        <v>772</v>
      </c>
      <c r="C757" s="1" t="s">
        <v>88</v>
      </c>
      <c r="D757" s="1" t="s">
        <v>1876</v>
      </c>
      <c r="E757" s="15" t="n">
        <v>46258</v>
      </c>
      <c r="F757" s="15" t="n">
        <v>46256</v>
      </c>
      <c r="G757" s="1" t="s">
        <v>211</v>
      </c>
      <c r="H757" s="1" t="n">
        <v>1594447</v>
      </c>
      <c r="I757" s="1" t="n">
        <v>11</v>
      </c>
      <c r="J757" s="1" t="s">
        <v>1868</v>
      </c>
      <c r="K757" s="49" t="n">
        <v>265.81</v>
      </c>
      <c r="L757" s="1" t="s">
        <v>1869</v>
      </c>
    </row>
    <row r="758" customFormat="false" ht="15" hidden="false" customHeight="true" outlineLevel="0" collapsed="false">
      <c r="A758" s="1" t="n">
        <v>2</v>
      </c>
      <c r="B758" s="1" t="n">
        <v>46622</v>
      </c>
      <c r="C758" s="1" t="s">
        <v>36</v>
      </c>
      <c r="D758" s="1" t="s">
        <v>1898</v>
      </c>
      <c r="E758" s="15" t="n">
        <v>46258</v>
      </c>
      <c r="F758" s="15" t="n">
        <v>46258</v>
      </c>
      <c r="G758" s="1" t="s">
        <v>437</v>
      </c>
      <c r="H758" s="1" t="n">
        <v>1595740</v>
      </c>
      <c r="I758" s="1" t="n">
        <v>11</v>
      </c>
      <c r="J758" s="1" t="s">
        <v>1868</v>
      </c>
      <c r="K758" s="49" t="n">
        <v>460</v>
      </c>
      <c r="L758" s="1" t="s">
        <v>1869</v>
      </c>
    </row>
    <row r="759" customFormat="false" ht="15" hidden="false" customHeight="true" outlineLevel="0" collapsed="false">
      <c r="A759" s="1" t="n">
        <v>2</v>
      </c>
      <c r="B759" s="1" t="n">
        <v>201</v>
      </c>
      <c r="C759" s="1" t="s">
        <v>36</v>
      </c>
      <c r="D759" s="1" t="s">
        <v>1990</v>
      </c>
      <c r="E759" s="15" t="n">
        <v>46258</v>
      </c>
      <c r="F759" s="15" t="n">
        <v>46256</v>
      </c>
      <c r="G759" s="1" t="s">
        <v>624</v>
      </c>
      <c r="H759" s="1" t="n">
        <v>1609741</v>
      </c>
      <c r="I759" s="1" t="n">
        <v>11</v>
      </c>
      <c r="J759" s="1" t="s">
        <v>1868</v>
      </c>
      <c r="K759" s="49" t="n">
        <v>140</v>
      </c>
      <c r="L759" s="1" t="s">
        <v>1869</v>
      </c>
    </row>
    <row r="760" customFormat="false" ht="15" hidden="false" customHeight="true" outlineLevel="0" collapsed="false">
      <c r="A760" s="1" t="n">
        <v>2</v>
      </c>
      <c r="B760" s="1" t="n">
        <v>1668884</v>
      </c>
      <c r="C760" s="1" t="s">
        <v>1870</v>
      </c>
      <c r="D760" s="1" t="s">
        <v>1871</v>
      </c>
      <c r="E760" s="15" t="n">
        <v>46259</v>
      </c>
      <c r="F760" s="15" t="n">
        <v>46258</v>
      </c>
      <c r="G760" s="1" t="s">
        <v>416</v>
      </c>
      <c r="H760" s="1" t="n">
        <v>1598935</v>
      </c>
      <c r="I760" s="1" t="n">
        <v>11</v>
      </c>
      <c r="J760" s="1" t="s">
        <v>1868</v>
      </c>
      <c r="K760" s="49" t="n">
        <v>126</v>
      </c>
      <c r="L760" s="1" t="s">
        <v>1869</v>
      </c>
    </row>
    <row r="761" customFormat="false" ht="15" hidden="false" customHeight="true" outlineLevel="0" collapsed="false">
      <c r="A761" s="1" t="n">
        <v>2</v>
      </c>
      <c r="B761" s="1" t="n">
        <v>1262474</v>
      </c>
      <c r="C761" s="1" t="s">
        <v>36</v>
      </c>
      <c r="D761" s="1" t="s">
        <v>1911</v>
      </c>
      <c r="E761" s="15" t="n">
        <v>46259</v>
      </c>
      <c r="F761" s="15" t="n">
        <v>46259</v>
      </c>
      <c r="G761" s="1" t="s">
        <v>462</v>
      </c>
      <c r="H761" s="1" t="n">
        <v>1599314</v>
      </c>
      <c r="I761" s="1" t="n">
        <v>11</v>
      </c>
      <c r="J761" s="1" t="s">
        <v>1868</v>
      </c>
      <c r="K761" s="49" t="n">
        <v>2372.5</v>
      </c>
      <c r="L761" s="1" t="s">
        <v>1869</v>
      </c>
    </row>
    <row r="762" customFormat="false" ht="15" hidden="false" customHeight="true" outlineLevel="0" collapsed="false">
      <c r="A762" s="1" t="n">
        <v>2</v>
      </c>
      <c r="B762" s="1" t="n">
        <v>229698</v>
      </c>
      <c r="C762" s="1" t="s">
        <v>88</v>
      </c>
      <c r="D762" s="1" t="s">
        <v>1895</v>
      </c>
      <c r="E762" s="15" t="n">
        <v>46259</v>
      </c>
      <c r="F762" s="15" t="n">
        <v>46259</v>
      </c>
      <c r="G762" s="1" t="s">
        <v>439</v>
      </c>
      <c r="H762" s="1" t="n">
        <v>1600435</v>
      </c>
      <c r="I762" s="1" t="n">
        <v>11</v>
      </c>
      <c r="J762" s="1" t="s">
        <v>1868</v>
      </c>
      <c r="K762" s="49" t="n">
        <v>363.97</v>
      </c>
      <c r="L762" s="1" t="s">
        <v>1869</v>
      </c>
    </row>
    <row r="763" customFormat="false" ht="15" hidden="false" customHeight="true" outlineLevel="0" collapsed="false">
      <c r="A763" s="1" t="n">
        <v>2</v>
      </c>
      <c r="B763" s="1" t="n">
        <v>4446</v>
      </c>
      <c r="C763" s="1" t="s">
        <v>36</v>
      </c>
      <c r="D763" s="1" t="s">
        <v>1879</v>
      </c>
      <c r="E763" s="15" t="n">
        <v>46259</v>
      </c>
      <c r="F763" s="15" t="n">
        <v>46258</v>
      </c>
      <c r="G763" s="1" t="s">
        <v>105</v>
      </c>
      <c r="H763" s="1" t="n">
        <v>1598926</v>
      </c>
      <c r="I763" s="1" t="n">
        <v>11</v>
      </c>
      <c r="J763" s="1" t="s">
        <v>1868</v>
      </c>
      <c r="K763" s="49" t="n">
        <v>215.9</v>
      </c>
      <c r="L763" s="1" t="s">
        <v>1869</v>
      </c>
    </row>
    <row r="764" customFormat="false" ht="15" hidden="false" customHeight="true" outlineLevel="0" collapsed="false">
      <c r="A764" s="1" t="n">
        <v>2</v>
      </c>
      <c r="B764" s="1" t="n">
        <v>2629</v>
      </c>
      <c r="C764" s="1" t="s">
        <v>36</v>
      </c>
      <c r="D764" s="1" t="s">
        <v>1880</v>
      </c>
      <c r="E764" s="15" t="n">
        <v>46259</v>
      </c>
      <c r="F764" s="15" t="n">
        <v>46259</v>
      </c>
      <c r="G764" s="1" t="s">
        <v>146</v>
      </c>
      <c r="H764" s="1" t="n">
        <v>1600582</v>
      </c>
      <c r="I764" s="1" t="n">
        <v>6</v>
      </c>
      <c r="J764" s="1" t="s">
        <v>1868</v>
      </c>
      <c r="K764" s="49" t="n">
        <v>1352</v>
      </c>
      <c r="L764" s="1" t="s">
        <v>1869</v>
      </c>
    </row>
    <row r="765" customFormat="false" ht="15" hidden="false" customHeight="true" outlineLevel="0" collapsed="false">
      <c r="A765" s="1" t="n">
        <v>2</v>
      </c>
      <c r="B765" s="1" t="n">
        <v>2628</v>
      </c>
      <c r="C765" s="1" t="s">
        <v>36</v>
      </c>
      <c r="D765" s="1" t="s">
        <v>1880</v>
      </c>
      <c r="E765" s="15" t="n">
        <v>46259</v>
      </c>
      <c r="F765" s="15" t="n">
        <v>46259</v>
      </c>
      <c r="G765" s="1" t="s">
        <v>146</v>
      </c>
      <c r="H765" s="1" t="n">
        <v>1599496</v>
      </c>
      <c r="I765" s="1" t="n">
        <v>6</v>
      </c>
      <c r="J765" s="1" t="s">
        <v>1868</v>
      </c>
      <c r="K765" s="49" t="n">
        <v>200</v>
      </c>
      <c r="L765" s="1" t="s">
        <v>1869</v>
      </c>
    </row>
    <row r="766" customFormat="false" ht="15" hidden="false" customHeight="true" outlineLevel="0" collapsed="false">
      <c r="A766" s="1" t="n">
        <v>2</v>
      </c>
      <c r="B766" s="1" t="n">
        <v>1038558</v>
      </c>
      <c r="C766" s="1" t="s">
        <v>36</v>
      </c>
      <c r="D766" s="1" t="s">
        <v>1881</v>
      </c>
      <c r="E766" s="15" t="n">
        <v>46259</v>
      </c>
      <c r="F766" s="15" t="n">
        <v>46258</v>
      </c>
      <c r="G766" s="1" t="s">
        <v>233</v>
      </c>
      <c r="H766" s="1" t="n">
        <v>1598912</v>
      </c>
      <c r="I766" s="1" t="n">
        <v>11</v>
      </c>
      <c r="J766" s="1" t="s">
        <v>1868</v>
      </c>
      <c r="K766" s="49" t="n">
        <v>437.2</v>
      </c>
      <c r="L766" s="1" t="s">
        <v>1869</v>
      </c>
    </row>
    <row r="767" customFormat="false" ht="15" hidden="false" customHeight="true" outlineLevel="0" collapsed="false">
      <c r="A767" s="1" t="n">
        <v>2</v>
      </c>
      <c r="B767" s="1" t="n">
        <v>1262093</v>
      </c>
      <c r="C767" s="1" t="s">
        <v>49</v>
      </c>
      <c r="D767" s="1" t="s">
        <v>1875</v>
      </c>
      <c r="E767" s="15" t="n">
        <v>46259</v>
      </c>
      <c r="F767" s="15" t="n">
        <v>46255</v>
      </c>
      <c r="G767" s="1" t="s">
        <v>131</v>
      </c>
      <c r="H767" s="1" t="n">
        <v>1600062</v>
      </c>
      <c r="I767" s="1" t="n">
        <v>11</v>
      </c>
      <c r="J767" s="1" t="s">
        <v>1868</v>
      </c>
      <c r="K767" s="49" t="n">
        <v>639.05</v>
      </c>
      <c r="L767" s="1" t="s">
        <v>1869</v>
      </c>
    </row>
    <row r="768" customFormat="false" ht="15" hidden="false" customHeight="true" outlineLevel="0" collapsed="false">
      <c r="A768" s="1" t="n">
        <v>2</v>
      </c>
      <c r="B768" s="1" t="n">
        <v>2004983</v>
      </c>
      <c r="C768" s="1" t="s">
        <v>67</v>
      </c>
      <c r="D768" s="1" t="s">
        <v>1875</v>
      </c>
      <c r="E768" s="15" t="n">
        <v>46259</v>
      </c>
      <c r="F768" s="15" t="n">
        <v>46255</v>
      </c>
      <c r="G768" s="1" t="s">
        <v>131</v>
      </c>
      <c r="H768" s="1" t="n">
        <v>1600073</v>
      </c>
      <c r="I768" s="1" t="n">
        <v>11</v>
      </c>
      <c r="J768" s="1" t="s">
        <v>1868</v>
      </c>
      <c r="K768" s="49" t="n">
        <v>3064.41</v>
      </c>
      <c r="L768" s="1" t="s">
        <v>1869</v>
      </c>
    </row>
    <row r="769" customFormat="false" ht="15" hidden="false" customHeight="true" outlineLevel="0" collapsed="false">
      <c r="A769" s="1" t="n">
        <v>2</v>
      </c>
      <c r="B769" s="1" t="n">
        <v>621</v>
      </c>
      <c r="C769" s="1" t="s">
        <v>36</v>
      </c>
      <c r="D769" s="1" t="s">
        <v>1883</v>
      </c>
      <c r="E769" s="15" t="n">
        <v>46259</v>
      </c>
      <c r="F769" s="15" t="n">
        <v>46258</v>
      </c>
      <c r="G769" s="1" t="s">
        <v>144</v>
      </c>
      <c r="H769" s="1" t="n">
        <v>1599470</v>
      </c>
      <c r="I769" s="1" t="n">
        <v>11</v>
      </c>
      <c r="J769" s="1" t="s">
        <v>1868</v>
      </c>
      <c r="K769" s="49" t="n">
        <v>240</v>
      </c>
      <c r="L769" s="1" t="s">
        <v>1869</v>
      </c>
    </row>
    <row r="770" customFormat="false" ht="15" hidden="false" customHeight="true" outlineLevel="0" collapsed="false">
      <c r="A770" s="1" t="n">
        <v>2</v>
      </c>
      <c r="B770" s="1" t="n">
        <v>1442202</v>
      </c>
      <c r="C770" s="1" t="s">
        <v>36</v>
      </c>
      <c r="D770" s="1" t="s">
        <v>1925</v>
      </c>
      <c r="E770" s="15" t="n">
        <v>46259</v>
      </c>
      <c r="F770" s="15" t="n">
        <v>46258</v>
      </c>
      <c r="G770" s="1" t="s">
        <v>469</v>
      </c>
      <c r="H770" s="1" t="n">
        <v>1600136</v>
      </c>
      <c r="I770" s="1" t="n">
        <v>11</v>
      </c>
      <c r="J770" s="1" t="s">
        <v>1868</v>
      </c>
      <c r="K770" s="49" t="n">
        <v>1509.12</v>
      </c>
      <c r="L770" s="1" t="s">
        <v>1869</v>
      </c>
    </row>
    <row r="771" customFormat="false" ht="15" hidden="false" customHeight="true" outlineLevel="0" collapsed="false">
      <c r="A771" s="1" t="n">
        <v>2</v>
      </c>
      <c r="B771" s="1" t="n">
        <v>1442668</v>
      </c>
      <c r="C771" s="1" t="s">
        <v>36</v>
      </c>
      <c r="D771" s="1" t="s">
        <v>1925</v>
      </c>
      <c r="E771" s="15" t="n">
        <v>46259</v>
      </c>
      <c r="F771" s="15" t="n">
        <v>46258</v>
      </c>
      <c r="G771" s="1" t="s">
        <v>469</v>
      </c>
      <c r="H771" s="1" t="n">
        <v>1600343</v>
      </c>
      <c r="I771" s="1" t="n">
        <v>11</v>
      </c>
      <c r="J771" s="1" t="s">
        <v>1868</v>
      </c>
      <c r="K771" s="49" t="n">
        <v>2477.62</v>
      </c>
      <c r="L771" s="1" t="s">
        <v>1869</v>
      </c>
    </row>
    <row r="772" customFormat="false" ht="15" hidden="false" customHeight="true" outlineLevel="0" collapsed="false">
      <c r="A772" s="1" t="n">
        <v>2</v>
      </c>
      <c r="B772" s="1" t="n">
        <v>1441731</v>
      </c>
      <c r="C772" s="1" t="s">
        <v>36</v>
      </c>
      <c r="D772" s="1" t="s">
        <v>1925</v>
      </c>
      <c r="E772" s="15" t="n">
        <v>46259</v>
      </c>
      <c r="F772" s="15" t="n">
        <v>46258</v>
      </c>
      <c r="G772" s="1" t="s">
        <v>469</v>
      </c>
      <c r="H772" s="1" t="n">
        <v>1600294</v>
      </c>
      <c r="I772" s="1" t="n">
        <v>11</v>
      </c>
      <c r="J772" s="1" t="s">
        <v>1868</v>
      </c>
      <c r="K772" s="49" t="n">
        <v>1255.7</v>
      </c>
      <c r="L772" s="1" t="s">
        <v>1869</v>
      </c>
    </row>
    <row r="773" customFormat="false" ht="15" hidden="false" customHeight="true" outlineLevel="0" collapsed="false">
      <c r="A773" s="1" t="n">
        <v>2</v>
      </c>
      <c r="B773" s="1" t="n">
        <v>1442200</v>
      </c>
      <c r="C773" s="1" t="s">
        <v>36</v>
      </c>
      <c r="D773" s="1" t="s">
        <v>1925</v>
      </c>
      <c r="E773" s="15" t="n">
        <v>46259</v>
      </c>
      <c r="F773" s="15" t="n">
        <v>46258</v>
      </c>
      <c r="G773" s="1" t="s">
        <v>469</v>
      </c>
      <c r="H773" s="1" t="n">
        <v>1600188</v>
      </c>
      <c r="I773" s="1" t="n">
        <v>11</v>
      </c>
      <c r="J773" s="1" t="s">
        <v>1868</v>
      </c>
      <c r="K773" s="49" t="n">
        <v>1268.78</v>
      </c>
      <c r="L773" s="1" t="s">
        <v>1869</v>
      </c>
    </row>
    <row r="774" customFormat="false" ht="15" hidden="false" customHeight="true" outlineLevel="0" collapsed="false">
      <c r="A774" s="1" t="n">
        <v>2</v>
      </c>
      <c r="B774" s="1" t="n">
        <v>1441732</v>
      </c>
      <c r="C774" s="1" t="s">
        <v>36</v>
      </c>
      <c r="D774" s="1" t="s">
        <v>1925</v>
      </c>
      <c r="E774" s="15" t="n">
        <v>46259</v>
      </c>
      <c r="F774" s="15" t="n">
        <v>46258</v>
      </c>
      <c r="G774" s="1" t="s">
        <v>469</v>
      </c>
      <c r="H774" s="1" t="n">
        <v>1600162</v>
      </c>
      <c r="I774" s="1" t="n">
        <v>11</v>
      </c>
      <c r="J774" s="1" t="s">
        <v>1868</v>
      </c>
      <c r="K774" s="49" t="n">
        <v>202.95</v>
      </c>
      <c r="L774" s="1" t="s">
        <v>1869</v>
      </c>
    </row>
    <row r="775" customFormat="false" ht="15" hidden="false" customHeight="true" outlineLevel="0" collapsed="false">
      <c r="A775" s="1" t="n">
        <v>2</v>
      </c>
      <c r="B775" s="1" t="n">
        <v>1670242</v>
      </c>
      <c r="C775" s="1" t="s">
        <v>1870</v>
      </c>
      <c r="D775" s="1" t="s">
        <v>1871</v>
      </c>
      <c r="E775" s="15" t="n">
        <v>46260</v>
      </c>
      <c r="F775" s="15" t="n">
        <v>46260</v>
      </c>
      <c r="G775" s="1" t="s">
        <v>416</v>
      </c>
      <c r="H775" s="1" t="n">
        <v>1605240</v>
      </c>
      <c r="I775" s="1" t="n">
        <v>11</v>
      </c>
      <c r="J775" s="1" t="s">
        <v>1868</v>
      </c>
      <c r="K775" s="49" t="n">
        <v>137</v>
      </c>
      <c r="L775" s="1" t="s">
        <v>1869</v>
      </c>
    </row>
    <row r="776" customFormat="false" ht="15" hidden="false" customHeight="true" outlineLevel="0" collapsed="false">
      <c r="A776" s="1" t="n">
        <v>2</v>
      </c>
      <c r="B776" s="1" t="n">
        <v>1430146</v>
      </c>
      <c r="C776" s="1" t="s">
        <v>36</v>
      </c>
      <c r="D776" s="1" t="s">
        <v>1899</v>
      </c>
      <c r="E776" s="15" t="n">
        <v>46260</v>
      </c>
      <c r="F776" s="15" t="n">
        <v>46254</v>
      </c>
      <c r="G776" s="1" t="s">
        <v>340</v>
      </c>
      <c r="H776" s="1" t="n">
        <v>1605098</v>
      </c>
      <c r="I776" s="1" t="n">
        <v>11</v>
      </c>
      <c r="J776" s="1" t="s">
        <v>1868</v>
      </c>
      <c r="K776" s="49" t="n">
        <v>1515.2</v>
      </c>
      <c r="L776" s="1" t="s">
        <v>1869</v>
      </c>
    </row>
    <row r="777" customFormat="false" ht="15" hidden="false" customHeight="true" outlineLevel="0" collapsed="false">
      <c r="A777" s="1" t="n">
        <v>2</v>
      </c>
      <c r="B777" s="1" t="n">
        <v>15150</v>
      </c>
      <c r="C777" s="1" t="s">
        <v>36</v>
      </c>
      <c r="D777" s="1" t="s">
        <v>1872</v>
      </c>
      <c r="E777" s="15" t="n">
        <v>46260</v>
      </c>
      <c r="F777" s="15" t="n">
        <v>46259</v>
      </c>
      <c r="G777" s="1" t="s">
        <v>272</v>
      </c>
      <c r="H777" s="1" t="n">
        <v>1604506</v>
      </c>
      <c r="I777" s="1" t="n">
        <v>11</v>
      </c>
      <c r="J777" s="1" t="s">
        <v>1868</v>
      </c>
      <c r="K777" s="49" t="n">
        <v>3363.75</v>
      </c>
      <c r="L777" s="1" t="s">
        <v>1869</v>
      </c>
    </row>
    <row r="778" customFormat="false" ht="15" hidden="false" customHeight="true" outlineLevel="0" collapsed="false">
      <c r="A778" s="1" t="n">
        <v>2</v>
      </c>
      <c r="B778" s="1" t="n">
        <v>319020</v>
      </c>
      <c r="C778" s="1" t="s">
        <v>36</v>
      </c>
      <c r="D778" s="1" t="s">
        <v>1889</v>
      </c>
      <c r="E778" s="15" t="n">
        <v>46260</v>
      </c>
      <c r="F778" s="15" t="n">
        <v>46259</v>
      </c>
      <c r="G778" s="1" t="s">
        <v>96</v>
      </c>
      <c r="H778" s="1" t="n">
        <v>1605209</v>
      </c>
      <c r="I778" s="1" t="n">
        <v>11</v>
      </c>
      <c r="J778" s="1" t="s">
        <v>1868</v>
      </c>
      <c r="K778" s="49" t="n">
        <v>2029.99</v>
      </c>
      <c r="L778" s="1" t="s">
        <v>1869</v>
      </c>
    </row>
    <row r="779" customFormat="false" ht="15" hidden="false" customHeight="true" outlineLevel="0" collapsed="false">
      <c r="A779" s="1" t="n">
        <v>2</v>
      </c>
      <c r="B779" s="1" t="n">
        <v>33028</v>
      </c>
      <c r="C779" s="1" t="s">
        <v>61</v>
      </c>
      <c r="D779" s="1" t="s">
        <v>1901</v>
      </c>
      <c r="E779" s="15" t="n">
        <v>46260</v>
      </c>
      <c r="F779" s="15" t="n">
        <v>46260</v>
      </c>
      <c r="G779" s="1" t="s">
        <v>274</v>
      </c>
      <c r="H779" s="1" t="n">
        <v>1605116</v>
      </c>
      <c r="I779" s="1" t="n">
        <v>11</v>
      </c>
      <c r="J779" s="1" t="s">
        <v>1868</v>
      </c>
      <c r="K779" s="49" t="n">
        <v>5504.3</v>
      </c>
      <c r="L779" s="1" t="s">
        <v>1869</v>
      </c>
    </row>
    <row r="780" customFormat="false" ht="15" hidden="false" customHeight="true" outlineLevel="0" collapsed="false">
      <c r="A780" s="1" t="n">
        <v>2</v>
      </c>
      <c r="B780" s="1" t="n">
        <v>866347</v>
      </c>
      <c r="C780" s="1" t="s">
        <v>36</v>
      </c>
      <c r="D780" s="1" t="s">
        <v>1915</v>
      </c>
      <c r="E780" s="15" t="n">
        <v>46260</v>
      </c>
      <c r="F780" s="15" t="n">
        <v>46258</v>
      </c>
      <c r="G780" s="1" t="s">
        <v>192</v>
      </c>
      <c r="H780" s="1" t="n">
        <v>1603982</v>
      </c>
      <c r="I780" s="1" t="n">
        <v>11</v>
      </c>
      <c r="J780" s="1" t="s">
        <v>1868</v>
      </c>
      <c r="K780" s="49" t="n">
        <v>2530.95</v>
      </c>
      <c r="L780" s="1" t="s">
        <v>1869</v>
      </c>
    </row>
    <row r="781" customFormat="false" ht="15" hidden="false" customHeight="true" outlineLevel="0" collapsed="false">
      <c r="A781" s="1" t="n">
        <v>2</v>
      </c>
      <c r="B781" s="1" t="n">
        <v>110228</v>
      </c>
      <c r="C781" s="1" t="s">
        <v>76</v>
      </c>
      <c r="D781" s="1" t="s">
        <v>2007</v>
      </c>
      <c r="E781" s="15" t="n">
        <v>46260</v>
      </c>
      <c r="F781" s="15" t="n">
        <v>46260</v>
      </c>
      <c r="G781" s="1" t="s">
        <v>1739</v>
      </c>
      <c r="H781" s="1" t="n">
        <v>1605254</v>
      </c>
      <c r="I781" s="1" t="n">
        <v>39</v>
      </c>
      <c r="J781" s="1" t="s">
        <v>1868</v>
      </c>
      <c r="K781" s="49" t="n">
        <v>353.63</v>
      </c>
      <c r="L781" s="1" t="s">
        <v>1936</v>
      </c>
    </row>
    <row r="782" customFormat="false" ht="15" hidden="false" customHeight="true" outlineLevel="0" collapsed="false">
      <c r="A782" s="1" t="n">
        <v>2</v>
      </c>
      <c r="B782" s="1" t="n">
        <v>2630</v>
      </c>
      <c r="C782" s="1" t="s">
        <v>36</v>
      </c>
      <c r="D782" s="1" t="s">
        <v>1880</v>
      </c>
      <c r="E782" s="15" t="n">
        <v>46260</v>
      </c>
      <c r="F782" s="15" t="n">
        <v>46260</v>
      </c>
      <c r="G782" s="1" t="s">
        <v>146</v>
      </c>
      <c r="H782" s="1" t="n">
        <v>1604345</v>
      </c>
      <c r="I782" s="1" t="n">
        <v>6</v>
      </c>
      <c r="J782" s="1" t="s">
        <v>1868</v>
      </c>
      <c r="K782" s="49" t="n">
        <v>225</v>
      </c>
      <c r="L782" s="1" t="s">
        <v>1869</v>
      </c>
    </row>
    <row r="783" customFormat="false" ht="15" hidden="false" customHeight="true" outlineLevel="0" collapsed="false">
      <c r="A783" s="1" t="n">
        <v>2</v>
      </c>
      <c r="B783" s="1" t="n">
        <v>2007955</v>
      </c>
      <c r="C783" s="1" t="s">
        <v>67</v>
      </c>
      <c r="D783" s="1" t="s">
        <v>1875</v>
      </c>
      <c r="E783" s="15" t="n">
        <v>46260</v>
      </c>
      <c r="F783" s="15" t="n">
        <v>46258</v>
      </c>
      <c r="G783" s="1" t="s">
        <v>131</v>
      </c>
      <c r="H783" s="1" t="n">
        <v>1603837</v>
      </c>
      <c r="I783" s="1" t="n">
        <v>11</v>
      </c>
      <c r="J783" s="1" t="s">
        <v>1868</v>
      </c>
      <c r="K783" s="49" t="n">
        <v>3257.14</v>
      </c>
      <c r="L783" s="1" t="s">
        <v>1869</v>
      </c>
    </row>
    <row r="784" customFormat="false" ht="15" hidden="false" customHeight="true" outlineLevel="0" collapsed="false">
      <c r="A784" s="1" t="n">
        <v>2</v>
      </c>
      <c r="B784" s="1" t="n">
        <v>1263938</v>
      </c>
      <c r="C784" s="1" t="s">
        <v>49</v>
      </c>
      <c r="D784" s="1" t="s">
        <v>1875</v>
      </c>
      <c r="E784" s="15" t="n">
        <v>46260</v>
      </c>
      <c r="F784" s="15" t="n">
        <v>46258</v>
      </c>
      <c r="G784" s="1" t="s">
        <v>131</v>
      </c>
      <c r="H784" s="1" t="n">
        <v>1603816</v>
      </c>
      <c r="I784" s="1" t="n">
        <v>11</v>
      </c>
      <c r="J784" s="1" t="s">
        <v>1868</v>
      </c>
      <c r="K784" s="49" t="n">
        <v>259.86</v>
      </c>
      <c r="L784" s="1" t="s">
        <v>1869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88</v>
      </c>
      <c r="D785" s="1" t="s">
        <v>2008</v>
      </c>
      <c r="E785" s="15" t="n">
        <v>46260</v>
      </c>
      <c r="F785" s="15" t="n">
        <v>46258</v>
      </c>
      <c r="G785" s="1" t="s">
        <v>1731</v>
      </c>
      <c r="H785" s="1" t="n">
        <v>1603777</v>
      </c>
      <c r="I785" s="1" t="n">
        <v>11</v>
      </c>
      <c r="J785" s="1" t="s">
        <v>1868</v>
      </c>
      <c r="K785" s="49" t="n">
        <v>348.18</v>
      </c>
      <c r="L785" s="1" t="s">
        <v>1869</v>
      </c>
    </row>
    <row r="786" customFormat="false" ht="15" hidden="false" customHeight="true" outlineLevel="0" collapsed="false">
      <c r="A786" s="1" t="n">
        <v>2</v>
      </c>
      <c r="B786" s="1" t="n">
        <v>8744</v>
      </c>
      <c r="C786" s="1" t="s">
        <v>36</v>
      </c>
      <c r="D786" s="1" t="s">
        <v>1964</v>
      </c>
      <c r="E786" s="15" t="n">
        <v>46260</v>
      </c>
      <c r="F786" s="15" t="n">
        <v>46259</v>
      </c>
      <c r="G786" s="1" t="s">
        <v>343</v>
      </c>
      <c r="H786" s="1" t="n">
        <v>1604138</v>
      </c>
      <c r="I786" s="1" t="n">
        <v>11</v>
      </c>
      <c r="J786" s="1" t="s">
        <v>1868</v>
      </c>
      <c r="K786" s="49" t="n">
        <v>3492.3</v>
      </c>
      <c r="L786" s="1" t="s">
        <v>1869</v>
      </c>
    </row>
    <row r="787" customFormat="false" ht="15" hidden="false" customHeight="true" outlineLevel="0" collapsed="false">
      <c r="A787" s="1" t="n">
        <v>2</v>
      </c>
      <c r="B787" s="1" t="n">
        <v>447609</v>
      </c>
      <c r="C787" s="1" t="s">
        <v>76</v>
      </c>
      <c r="D787" s="1" t="s">
        <v>1950</v>
      </c>
      <c r="E787" s="15" t="n">
        <v>46260</v>
      </c>
      <c r="F787" s="15" t="n">
        <v>46259</v>
      </c>
      <c r="G787" s="1" t="s">
        <v>227</v>
      </c>
      <c r="H787" s="1" t="n">
        <v>1605152</v>
      </c>
      <c r="I787" s="1" t="n">
        <v>11</v>
      </c>
      <c r="J787" s="1" t="s">
        <v>1868</v>
      </c>
      <c r="K787" s="49" t="n">
        <v>4531.01</v>
      </c>
      <c r="L787" s="1" t="s">
        <v>1869</v>
      </c>
    </row>
    <row r="788" customFormat="false" ht="15" hidden="false" customHeight="true" outlineLevel="0" collapsed="false">
      <c r="A788" s="1" t="n">
        <v>2</v>
      </c>
      <c r="B788" s="1" t="n">
        <v>1719576</v>
      </c>
      <c r="C788" s="1" t="s">
        <v>36</v>
      </c>
      <c r="D788" s="1" t="s">
        <v>1877</v>
      </c>
      <c r="E788" s="15" t="n">
        <v>46261</v>
      </c>
      <c r="F788" s="15" t="n">
        <v>46260</v>
      </c>
      <c r="G788" s="1" t="s">
        <v>224</v>
      </c>
      <c r="H788" s="1" t="n">
        <v>1608374</v>
      </c>
      <c r="I788" s="1" t="n">
        <v>11</v>
      </c>
      <c r="J788" s="1" t="s">
        <v>1868</v>
      </c>
      <c r="K788" s="49" t="n">
        <v>774.74</v>
      </c>
      <c r="L788" s="1" t="s">
        <v>1869</v>
      </c>
    </row>
    <row r="789" customFormat="false" ht="15" hidden="false" customHeight="true" outlineLevel="0" collapsed="false">
      <c r="A789" s="1" t="n">
        <v>2</v>
      </c>
      <c r="B789" s="1" t="n">
        <v>206697</v>
      </c>
      <c r="C789" s="1" t="s">
        <v>88</v>
      </c>
      <c r="D789" s="1" t="s">
        <v>2009</v>
      </c>
      <c r="E789" s="15" t="n">
        <v>46261</v>
      </c>
      <c r="F789" s="15" t="n">
        <v>46258</v>
      </c>
      <c r="G789" s="1" t="s">
        <v>1625</v>
      </c>
      <c r="H789" s="1" t="n">
        <v>1608544</v>
      </c>
      <c r="I789" s="1" t="n">
        <v>11</v>
      </c>
      <c r="J789" s="1" t="s">
        <v>1868</v>
      </c>
      <c r="K789" s="49" t="n">
        <v>2416.2</v>
      </c>
      <c r="L789" s="1" t="s">
        <v>1869</v>
      </c>
    </row>
    <row r="790" customFormat="false" ht="15" hidden="false" customHeight="true" outlineLevel="0" collapsed="false">
      <c r="A790" s="1" t="n">
        <v>2</v>
      </c>
      <c r="B790" s="1" t="n">
        <v>588254</v>
      </c>
      <c r="C790" s="1" t="s">
        <v>36</v>
      </c>
      <c r="D790" s="1" t="s">
        <v>1975</v>
      </c>
      <c r="E790" s="15" t="n">
        <v>46261</v>
      </c>
      <c r="F790" s="15" t="n">
        <v>46258</v>
      </c>
      <c r="G790" s="1" t="s">
        <v>101</v>
      </c>
      <c r="H790" s="1" t="n">
        <v>1610044</v>
      </c>
      <c r="I790" s="1" t="n">
        <v>11</v>
      </c>
      <c r="J790" s="1" t="s">
        <v>1868</v>
      </c>
      <c r="K790" s="49" t="n">
        <v>271.46</v>
      </c>
      <c r="L790" s="1" t="s">
        <v>1869</v>
      </c>
    </row>
    <row r="791" customFormat="false" ht="15" hidden="false" customHeight="true" outlineLevel="0" collapsed="false">
      <c r="A791" s="1" t="n">
        <v>2</v>
      </c>
      <c r="B791" s="1" t="n">
        <v>2859</v>
      </c>
      <c r="C791" s="1" t="s">
        <v>36</v>
      </c>
      <c r="D791" s="1" t="s">
        <v>1982</v>
      </c>
      <c r="E791" s="15" t="n">
        <v>46261</v>
      </c>
      <c r="F791" s="15" t="n">
        <v>46261</v>
      </c>
      <c r="G791" s="1" t="s">
        <v>925</v>
      </c>
      <c r="H791" s="1" t="n">
        <v>1609971</v>
      </c>
      <c r="I791" s="1" t="n">
        <v>11</v>
      </c>
      <c r="J791" s="1" t="s">
        <v>1868</v>
      </c>
      <c r="K791" s="49" t="n">
        <v>190</v>
      </c>
      <c r="L791" s="1" t="s">
        <v>1869</v>
      </c>
    </row>
    <row r="792" customFormat="false" ht="15" hidden="false" customHeight="true" outlineLevel="0" collapsed="false">
      <c r="A792" s="1" t="n">
        <v>2</v>
      </c>
      <c r="B792" s="1" t="n">
        <v>6042</v>
      </c>
      <c r="C792" s="1" t="s">
        <v>36</v>
      </c>
      <c r="D792" s="1" t="s">
        <v>1892</v>
      </c>
      <c r="E792" s="15" t="n">
        <v>46261</v>
      </c>
      <c r="F792" s="15" t="n">
        <v>46260</v>
      </c>
      <c r="G792" s="1" t="s">
        <v>103</v>
      </c>
      <c r="H792" s="1" t="n">
        <v>1609106</v>
      </c>
      <c r="I792" s="1" t="n">
        <v>11</v>
      </c>
      <c r="J792" s="1" t="s">
        <v>1868</v>
      </c>
      <c r="K792" s="49" t="n">
        <v>741.3</v>
      </c>
      <c r="L792" s="1" t="s">
        <v>1869</v>
      </c>
    </row>
    <row r="793" customFormat="false" ht="15" hidden="false" customHeight="true" outlineLevel="0" collapsed="false">
      <c r="A793" s="1" t="n">
        <v>2</v>
      </c>
      <c r="B793" s="1" t="n">
        <v>2635</v>
      </c>
      <c r="C793" s="1" t="s">
        <v>36</v>
      </c>
      <c r="D793" s="1" t="s">
        <v>1880</v>
      </c>
      <c r="E793" s="15" t="n">
        <v>46261</v>
      </c>
      <c r="F793" s="15" t="n">
        <v>46261</v>
      </c>
      <c r="G793" s="1" t="s">
        <v>146</v>
      </c>
      <c r="H793" s="1" t="n">
        <v>1609212</v>
      </c>
      <c r="I793" s="1" t="n">
        <v>6</v>
      </c>
      <c r="J793" s="1" t="s">
        <v>1868</v>
      </c>
      <c r="K793" s="49" t="n">
        <v>225</v>
      </c>
      <c r="L793" s="1" t="s">
        <v>1869</v>
      </c>
    </row>
    <row r="794" customFormat="false" ht="15" hidden="false" customHeight="true" outlineLevel="0" collapsed="false">
      <c r="A794" s="1" t="n">
        <v>2</v>
      </c>
      <c r="B794" s="1" t="n">
        <v>32719</v>
      </c>
      <c r="C794" s="1" t="s">
        <v>36</v>
      </c>
      <c r="D794" s="1" t="s">
        <v>1887</v>
      </c>
      <c r="E794" s="15" t="n">
        <v>46261</v>
      </c>
      <c r="F794" s="15" t="n">
        <v>46260</v>
      </c>
      <c r="G794" s="1" t="s">
        <v>142</v>
      </c>
      <c r="H794" s="1" t="n">
        <v>1608603</v>
      </c>
      <c r="I794" s="1" t="n">
        <v>11</v>
      </c>
      <c r="J794" s="1" t="s">
        <v>1868</v>
      </c>
      <c r="K794" s="49" t="n">
        <v>1069.2</v>
      </c>
      <c r="L794" s="1" t="s">
        <v>1869</v>
      </c>
    </row>
    <row r="795" customFormat="false" ht="15" hidden="false" customHeight="true" outlineLevel="0" collapsed="false">
      <c r="A795" s="1" t="n">
        <v>2</v>
      </c>
      <c r="B795" s="1" t="n">
        <v>374</v>
      </c>
      <c r="C795" s="1" t="s">
        <v>36</v>
      </c>
      <c r="D795" s="1" t="s">
        <v>1882</v>
      </c>
      <c r="E795" s="15" t="n">
        <v>46261</v>
      </c>
      <c r="F795" s="15" t="n">
        <v>46261</v>
      </c>
      <c r="G795" s="1" t="s">
        <v>243</v>
      </c>
      <c r="H795" s="1" t="n">
        <v>1610075</v>
      </c>
      <c r="I795" s="1" t="n">
        <v>11</v>
      </c>
      <c r="J795" s="1" t="s">
        <v>1868</v>
      </c>
      <c r="K795" s="49" t="n">
        <v>895</v>
      </c>
      <c r="L795" s="1" t="s">
        <v>1869</v>
      </c>
    </row>
    <row r="796" customFormat="false" ht="15" hidden="false" customHeight="true" outlineLevel="0" collapsed="false">
      <c r="A796" s="1" t="n">
        <v>2</v>
      </c>
      <c r="B796" s="1" t="n">
        <v>10951</v>
      </c>
      <c r="C796" s="1" t="s">
        <v>36</v>
      </c>
      <c r="D796" s="1" t="s">
        <v>1961</v>
      </c>
      <c r="E796" s="15" t="n">
        <v>46261</v>
      </c>
      <c r="F796" s="15" t="n">
        <v>46261</v>
      </c>
      <c r="G796" s="1" t="s">
        <v>198</v>
      </c>
      <c r="H796" s="1" t="n">
        <v>1608886</v>
      </c>
      <c r="I796" s="1" t="n">
        <v>11</v>
      </c>
      <c r="J796" s="1" t="s">
        <v>1868</v>
      </c>
      <c r="K796" s="49" t="n">
        <v>228</v>
      </c>
      <c r="L796" s="1" t="s">
        <v>1869</v>
      </c>
    </row>
    <row r="797" customFormat="false" ht="15" hidden="false" customHeight="true" outlineLevel="0" collapsed="false">
      <c r="A797" s="1" t="n">
        <v>2</v>
      </c>
      <c r="B797" s="1" t="n">
        <v>213</v>
      </c>
      <c r="C797" s="1" t="s">
        <v>36</v>
      </c>
      <c r="D797" s="1" t="s">
        <v>1990</v>
      </c>
      <c r="E797" s="15" t="n">
        <v>46261</v>
      </c>
      <c r="F797" s="15" t="n">
        <v>46258</v>
      </c>
      <c r="G797" s="1" t="s">
        <v>624</v>
      </c>
      <c r="H797" s="1" t="n">
        <v>1613643</v>
      </c>
      <c r="I797" s="1" t="n">
        <v>11</v>
      </c>
      <c r="J797" s="1" t="s">
        <v>1868</v>
      </c>
      <c r="K797" s="49" t="n">
        <v>140</v>
      </c>
      <c r="L797" s="1" t="s">
        <v>1869</v>
      </c>
    </row>
    <row r="798" customFormat="false" ht="15" hidden="false" customHeight="true" outlineLevel="0" collapsed="false">
      <c r="A798" s="1" t="n">
        <v>2</v>
      </c>
      <c r="B798" s="1" t="n">
        <v>1925382</v>
      </c>
      <c r="C798" s="1" t="s">
        <v>36</v>
      </c>
      <c r="D798" s="1" t="s">
        <v>1962</v>
      </c>
      <c r="E798" s="15" t="n">
        <v>46261</v>
      </c>
      <c r="F798" s="15" t="n">
        <v>46259</v>
      </c>
      <c r="G798" s="1" t="s">
        <v>870</v>
      </c>
      <c r="H798" s="1" t="n">
        <v>1608917</v>
      </c>
      <c r="I798" s="1" t="n">
        <v>11</v>
      </c>
      <c r="J798" s="1" t="s">
        <v>1868</v>
      </c>
      <c r="K798" s="49" t="n">
        <v>974.55</v>
      </c>
      <c r="L798" s="1" t="s">
        <v>1869</v>
      </c>
    </row>
    <row r="799" customFormat="false" ht="15" hidden="false" customHeight="true" outlineLevel="0" collapsed="false">
      <c r="A799" s="1" t="n">
        <v>2</v>
      </c>
      <c r="B799" s="1" t="n">
        <v>1925381</v>
      </c>
      <c r="C799" s="1" t="s">
        <v>36</v>
      </c>
      <c r="D799" s="1" t="s">
        <v>1962</v>
      </c>
      <c r="E799" s="15" t="n">
        <v>46261</v>
      </c>
      <c r="F799" s="15" t="n">
        <v>46259</v>
      </c>
      <c r="G799" s="1" t="s">
        <v>870</v>
      </c>
      <c r="H799" s="1" t="n">
        <v>1608949</v>
      </c>
      <c r="I799" s="1" t="n">
        <v>11</v>
      </c>
      <c r="J799" s="1" t="s">
        <v>1868</v>
      </c>
      <c r="K799" s="49" t="n">
        <v>942.69</v>
      </c>
      <c r="L799" s="1" t="s">
        <v>1869</v>
      </c>
    </row>
    <row r="800" customFormat="false" ht="15" hidden="false" customHeight="true" outlineLevel="0" collapsed="false">
      <c r="A800" s="1" t="n">
        <v>2</v>
      </c>
      <c r="B800" s="1" t="n">
        <v>3242273</v>
      </c>
      <c r="C800" s="1" t="s">
        <v>36</v>
      </c>
      <c r="D800" s="1" t="s">
        <v>1917</v>
      </c>
      <c r="E800" s="15" t="n">
        <v>46261</v>
      </c>
      <c r="F800" s="15" t="n">
        <v>46259</v>
      </c>
      <c r="G800" s="1" t="s">
        <v>98</v>
      </c>
      <c r="H800" s="1" t="n">
        <v>1609043</v>
      </c>
      <c r="I800" s="1" t="n">
        <v>11</v>
      </c>
      <c r="J800" s="1" t="s">
        <v>1868</v>
      </c>
      <c r="K800" s="49" t="n">
        <v>2195.6</v>
      </c>
      <c r="L800" s="1" t="s">
        <v>1869</v>
      </c>
    </row>
    <row r="801" customFormat="false" ht="15" hidden="false" customHeight="true" outlineLevel="0" collapsed="false">
      <c r="A801" s="1" t="n">
        <v>2</v>
      </c>
      <c r="B801" s="1" t="n">
        <v>1671612</v>
      </c>
      <c r="C801" s="1" t="s">
        <v>1870</v>
      </c>
      <c r="D801" s="1" t="s">
        <v>1871</v>
      </c>
      <c r="E801" s="15" t="n">
        <v>46262</v>
      </c>
      <c r="F801" s="15" t="n">
        <v>46262</v>
      </c>
      <c r="G801" s="1" t="s">
        <v>416</v>
      </c>
      <c r="H801" s="1" t="n">
        <v>1614836</v>
      </c>
      <c r="I801" s="1" t="n">
        <v>11</v>
      </c>
      <c r="J801" s="1" t="s">
        <v>1868</v>
      </c>
      <c r="K801" s="49" t="n">
        <v>192</v>
      </c>
      <c r="L801" s="1" t="s">
        <v>1869</v>
      </c>
    </row>
    <row r="802" customFormat="false" ht="15" hidden="false" customHeight="true" outlineLevel="0" collapsed="false">
      <c r="A802" s="1" t="n">
        <v>2</v>
      </c>
      <c r="B802" s="1" t="n">
        <v>197945</v>
      </c>
      <c r="C802" s="1" t="s">
        <v>36</v>
      </c>
      <c r="D802" s="1" t="s">
        <v>1888</v>
      </c>
      <c r="E802" s="15" t="n">
        <v>46262</v>
      </c>
      <c r="F802" s="15" t="n">
        <v>46262</v>
      </c>
      <c r="G802" s="1" t="s">
        <v>196</v>
      </c>
      <c r="H802" s="1" t="n">
        <v>1614684</v>
      </c>
      <c r="I802" s="1" t="n">
        <v>11</v>
      </c>
      <c r="J802" s="1" t="s">
        <v>1868</v>
      </c>
      <c r="K802" s="49" t="n">
        <v>624.41</v>
      </c>
      <c r="L802" s="1" t="s">
        <v>1869</v>
      </c>
    </row>
    <row r="803" customFormat="false" ht="15" hidden="false" customHeight="true" outlineLevel="0" collapsed="false">
      <c r="A803" s="1" t="n">
        <v>2</v>
      </c>
      <c r="B803" s="1" t="n">
        <v>20104</v>
      </c>
      <c r="C803" s="1" t="s">
        <v>85</v>
      </c>
      <c r="D803" s="1" t="s">
        <v>1916</v>
      </c>
      <c r="E803" s="15" t="n">
        <v>46262</v>
      </c>
      <c r="F803" s="15" t="n">
        <v>46261</v>
      </c>
      <c r="G803" s="1" t="s">
        <v>392</v>
      </c>
      <c r="H803" s="1" t="n">
        <v>1613781</v>
      </c>
      <c r="I803" s="1" t="n">
        <v>11</v>
      </c>
      <c r="J803" s="1" t="s">
        <v>1868</v>
      </c>
      <c r="K803" s="49" t="n">
        <v>3191.52</v>
      </c>
      <c r="L803" s="1" t="s">
        <v>1869</v>
      </c>
    </row>
    <row r="804" customFormat="false" ht="15" hidden="false" customHeight="true" outlineLevel="0" collapsed="false">
      <c r="A804" s="1" t="n">
        <v>2</v>
      </c>
      <c r="B804" s="1" t="n">
        <v>2637</v>
      </c>
      <c r="C804" s="1" t="s">
        <v>36</v>
      </c>
      <c r="D804" s="1" t="s">
        <v>1880</v>
      </c>
      <c r="E804" s="15" t="n">
        <v>46262</v>
      </c>
      <c r="F804" s="15" t="n">
        <v>46262</v>
      </c>
      <c r="G804" s="1" t="s">
        <v>146</v>
      </c>
      <c r="H804" s="1" t="n">
        <v>1614784</v>
      </c>
      <c r="I804" s="1" t="n">
        <v>6</v>
      </c>
      <c r="J804" s="1" t="s">
        <v>1868</v>
      </c>
      <c r="K804" s="49" t="n">
        <v>1457.5</v>
      </c>
      <c r="L804" s="1" t="s">
        <v>1869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36</v>
      </c>
      <c r="D805" s="1" t="s">
        <v>1880</v>
      </c>
      <c r="E805" s="15" t="n">
        <v>46262</v>
      </c>
      <c r="F805" s="15" t="n">
        <v>46262</v>
      </c>
      <c r="G805" s="1" t="s">
        <v>146</v>
      </c>
      <c r="H805" s="1" t="n">
        <v>1614644</v>
      </c>
      <c r="I805" s="1" t="n">
        <v>6</v>
      </c>
      <c r="J805" s="1" t="s">
        <v>1868</v>
      </c>
      <c r="K805" s="49" t="n">
        <v>200</v>
      </c>
      <c r="L805" s="1" t="s">
        <v>1869</v>
      </c>
    </row>
    <row r="806" customFormat="false" ht="15" hidden="false" customHeight="true" outlineLevel="0" collapsed="false">
      <c r="A806" s="1" t="n">
        <v>2</v>
      </c>
      <c r="B806" s="1" t="n">
        <v>13070</v>
      </c>
      <c r="C806" s="1" t="s">
        <v>76</v>
      </c>
      <c r="D806" s="1" t="s">
        <v>2002</v>
      </c>
      <c r="E806" s="15" t="n">
        <v>46262</v>
      </c>
      <c r="F806" s="15" t="n">
        <v>46261</v>
      </c>
      <c r="G806" s="1" t="s">
        <v>1423</v>
      </c>
      <c r="H806" s="1" t="n">
        <v>1614508</v>
      </c>
      <c r="I806" s="1" t="n">
        <v>11</v>
      </c>
      <c r="J806" s="1" t="s">
        <v>1868</v>
      </c>
      <c r="K806" s="49" t="n">
        <v>3641.86</v>
      </c>
      <c r="L806" s="1" t="s">
        <v>1869</v>
      </c>
    </row>
    <row r="807" customFormat="false" ht="15" hidden="false" customHeight="true" outlineLevel="0" collapsed="false">
      <c r="A807" s="1" t="n">
        <v>2</v>
      </c>
      <c r="B807" s="1" t="n">
        <v>532</v>
      </c>
      <c r="C807" s="1" t="s">
        <v>36</v>
      </c>
      <c r="D807" s="1" t="s">
        <v>1906</v>
      </c>
      <c r="E807" s="15" t="n">
        <v>46262</v>
      </c>
      <c r="F807" s="15" t="n">
        <v>46262</v>
      </c>
      <c r="G807" s="1" t="s">
        <v>356</v>
      </c>
      <c r="H807" s="1" t="n">
        <v>1614696</v>
      </c>
      <c r="I807" s="1" t="n">
        <v>11</v>
      </c>
      <c r="J807" s="1" t="s">
        <v>1868</v>
      </c>
      <c r="K807" s="49" t="n">
        <v>160.32</v>
      </c>
      <c r="L807" s="1" t="s">
        <v>1869</v>
      </c>
    </row>
    <row r="808" customFormat="false" ht="15" hidden="false" customHeight="true" outlineLevel="0" collapsed="false">
      <c r="A808" s="1" t="n">
        <v>2</v>
      </c>
      <c r="B808" s="1" t="n">
        <v>421</v>
      </c>
      <c r="C808" s="1" t="s">
        <v>36</v>
      </c>
      <c r="D808" s="1" t="s">
        <v>1907</v>
      </c>
      <c r="E808" s="15" t="n">
        <v>46262</v>
      </c>
      <c r="F808" s="15" t="n">
        <v>46262</v>
      </c>
      <c r="G808" s="1" t="s">
        <v>109</v>
      </c>
      <c r="H808" s="1" t="n">
        <v>1614658</v>
      </c>
      <c r="I808" s="1" t="n">
        <v>11</v>
      </c>
      <c r="J808" s="1" t="s">
        <v>1868</v>
      </c>
      <c r="K808" s="49" t="n">
        <v>214.5</v>
      </c>
      <c r="L808" s="1" t="s">
        <v>1869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36</v>
      </c>
      <c r="D809" s="1" t="s">
        <v>1872</v>
      </c>
      <c r="E809" s="15" t="n">
        <v>46263</v>
      </c>
      <c r="F809" s="15" t="n">
        <v>46262</v>
      </c>
      <c r="G809" s="1" t="s">
        <v>272</v>
      </c>
      <c r="H809" s="1" t="n">
        <v>1618689</v>
      </c>
      <c r="I809" s="1" t="n">
        <v>11</v>
      </c>
      <c r="J809" s="1" t="s">
        <v>1868</v>
      </c>
      <c r="K809" s="49" t="n">
        <v>2771.2</v>
      </c>
      <c r="L809" s="1" t="s">
        <v>1869</v>
      </c>
    </row>
    <row r="810" customFormat="false" ht="15" hidden="false" customHeight="true" outlineLevel="0" collapsed="false">
      <c r="A810" s="1" t="n">
        <v>2</v>
      </c>
      <c r="B810" s="1" t="n">
        <v>2640</v>
      </c>
      <c r="C810" s="1" t="s">
        <v>36</v>
      </c>
      <c r="D810" s="1" t="s">
        <v>1880</v>
      </c>
      <c r="E810" s="15" t="n">
        <v>46263</v>
      </c>
      <c r="F810" s="15" t="n">
        <v>46263</v>
      </c>
      <c r="G810" s="1" t="s">
        <v>146</v>
      </c>
      <c r="H810" s="1" t="n">
        <v>1619409</v>
      </c>
      <c r="I810" s="1" t="n">
        <v>6</v>
      </c>
      <c r="J810" s="1" t="s">
        <v>1868</v>
      </c>
      <c r="K810" s="49" t="n">
        <v>300</v>
      </c>
      <c r="L810" s="1" t="s">
        <v>1869</v>
      </c>
    </row>
    <row r="811" customFormat="false" ht="15" hidden="false" customHeight="true" outlineLevel="0" collapsed="false">
      <c r="A811" s="1" t="n">
        <v>2</v>
      </c>
      <c r="B811" s="1" t="n">
        <v>299</v>
      </c>
      <c r="C811" s="1" t="s">
        <v>36</v>
      </c>
      <c r="D811" s="1" t="s">
        <v>1979</v>
      </c>
      <c r="E811" s="15" t="n">
        <v>46263</v>
      </c>
      <c r="F811" s="15" t="n">
        <v>46262</v>
      </c>
      <c r="G811" s="1" t="s">
        <v>1539</v>
      </c>
      <c r="H811" s="1" t="n">
        <v>1618569</v>
      </c>
      <c r="I811" s="1" t="n">
        <v>11</v>
      </c>
      <c r="J811" s="1" t="s">
        <v>1868</v>
      </c>
      <c r="K811" s="49" t="n">
        <v>2024.87</v>
      </c>
      <c r="L811" s="1" t="s">
        <v>1869</v>
      </c>
    </row>
    <row r="812" customFormat="false" ht="15" hidden="false" customHeight="true" outlineLevel="0" collapsed="false">
      <c r="A812" s="1" t="n">
        <v>2</v>
      </c>
      <c r="B812" s="1" t="n">
        <v>32154</v>
      </c>
      <c r="C812" s="1" t="s">
        <v>36</v>
      </c>
      <c r="D812" s="1" t="s">
        <v>1885</v>
      </c>
      <c r="E812" s="15" t="n">
        <v>46263</v>
      </c>
      <c r="F812" s="15" t="n">
        <v>46262</v>
      </c>
      <c r="G812" s="1" t="s">
        <v>140</v>
      </c>
      <c r="H812" s="1" t="n">
        <v>1618522</v>
      </c>
      <c r="I812" s="1" t="n">
        <v>11</v>
      </c>
      <c r="J812" s="1" t="s">
        <v>1868</v>
      </c>
      <c r="K812" s="49" t="n">
        <v>264</v>
      </c>
      <c r="L812" s="1" t="s">
        <v>1869</v>
      </c>
    </row>
    <row r="813" customFormat="false" ht="15" hidden="false" customHeight="true" outlineLevel="0" collapsed="false">
      <c r="A813" s="1" t="n">
        <v>2</v>
      </c>
      <c r="B813" s="1" t="n">
        <v>627</v>
      </c>
      <c r="C813" s="1" t="s">
        <v>36</v>
      </c>
      <c r="D813" s="1" t="s">
        <v>1883</v>
      </c>
      <c r="E813" s="15" t="n">
        <v>46263</v>
      </c>
      <c r="F813" s="15" t="n">
        <v>46262</v>
      </c>
      <c r="G813" s="1" t="s">
        <v>144</v>
      </c>
      <c r="H813" s="1" t="n">
        <v>1618509</v>
      </c>
      <c r="I813" s="1" t="n">
        <v>11</v>
      </c>
      <c r="J813" s="1" t="s">
        <v>1868</v>
      </c>
      <c r="K813" s="49" t="n">
        <v>240</v>
      </c>
      <c r="L813" s="1" t="s">
        <v>1869</v>
      </c>
    </row>
    <row r="814" customFormat="false" ht="15" hidden="false" customHeight="true" outlineLevel="0" collapsed="false">
      <c r="A814" s="1" t="n">
        <v>2</v>
      </c>
      <c r="B814" s="1" t="n">
        <v>218</v>
      </c>
      <c r="C814" s="1" t="s">
        <v>36</v>
      </c>
      <c r="D814" s="1" t="s">
        <v>1990</v>
      </c>
      <c r="E814" s="15" t="n">
        <v>46263</v>
      </c>
      <c r="F814" s="15" t="n">
        <v>46260</v>
      </c>
      <c r="G814" s="1" t="s">
        <v>624</v>
      </c>
      <c r="H814" s="1" t="n">
        <v>1628832</v>
      </c>
      <c r="I814" s="1" t="n">
        <v>11</v>
      </c>
      <c r="J814" s="1" t="s">
        <v>1868</v>
      </c>
      <c r="K814" s="49" t="n">
        <v>140</v>
      </c>
      <c r="L814" s="1" t="s">
        <v>1869</v>
      </c>
    </row>
    <row r="815" customFormat="false" ht="15" hidden="false" customHeight="true" outlineLevel="0" collapsed="false">
      <c r="A815" s="1" t="n">
        <v>2</v>
      </c>
      <c r="B815" s="1" t="n">
        <v>1672484</v>
      </c>
      <c r="C815" s="1" t="s">
        <v>1870</v>
      </c>
      <c r="D815" s="1" t="s">
        <v>1871</v>
      </c>
      <c r="E815" s="15" t="n">
        <v>46265</v>
      </c>
      <c r="F815" s="15" t="n">
        <v>46265</v>
      </c>
      <c r="G815" s="1" t="s">
        <v>416</v>
      </c>
      <c r="H815" s="1" t="n">
        <v>1630577</v>
      </c>
      <c r="I815" s="1" t="n">
        <v>11</v>
      </c>
      <c r="J815" s="1" t="s">
        <v>1868</v>
      </c>
      <c r="K815" s="49" t="n">
        <v>148.5</v>
      </c>
      <c r="L815" s="1" t="s">
        <v>1869</v>
      </c>
    </row>
    <row r="816" customFormat="false" ht="15" hidden="false" customHeight="true" outlineLevel="0" collapsed="false">
      <c r="A816" s="1" t="n">
        <v>2</v>
      </c>
      <c r="B816" s="1" t="n">
        <v>1672073</v>
      </c>
      <c r="C816" s="1" t="s">
        <v>1870</v>
      </c>
      <c r="D816" s="1" t="s">
        <v>1871</v>
      </c>
      <c r="E816" s="15" t="n">
        <v>46265</v>
      </c>
      <c r="F816" s="15" t="n">
        <v>46263</v>
      </c>
      <c r="G816" s="1" t="s">
        <v>416</v>
      </c>
      <c r="H816" s="1" t="n">
        <v>1628734</v>
      </c>
      <c r="I816" s="1" t="n">
        <v>11</v>
      </c>
      <c r="J816" s="1" t="s">
        <v>1868</v>
      </c>
      <c r="K816" s="49" t="n">
        <v>150</v>
      </c>
      <c r="L816" s="1" t="s">
        <v>1869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36</v>
      </c>
      <c r="D817" s="1" t="s">
        <v>1872</v>
      </c>
      <c r="E817" s="15" t="n">
        <v>46265</v>
      </c>
      <c r="F817" s="15" t="n">
        <v>46263</v>
      </c>
      <c r="G817" s="1" t="s">
        <v>272</v>
      </c>
      <c r="H817" s="1" t="n">
        <v>1629072</v>
      </c>
      <c r="I817" s="1" t="n">
        <v>11</v>
      </c>
      <c r="J817" s="1" t="s">
        <v>1868</v>
      </c>
      <c r="K817" s="49" t="n">
        <v>1557.6</v>
      </c>
      <c r="L817" s="1" t="s">
        <v>1869</v>
      </c>
    </row>
    <row r="818" customFormat="false" ht="15" hidden="false" customHeight="true" outlineLevel="0" collapsed="false">
      <c r="A818" s="1" t="n">
        <v>2</v>
      </c>
      <c r="B818" s="1" t="n">
        <v>4492</v>
      </c>
      <c r="C818" s="1" t="s">
        <v>36</v>
      </c>
      <c r="D818" s="1" t="s">
        <v>1879</v>
      </c>
      <c r="E818" s="15" t="n">
        <v>46265</v>
      </c>
      <c r="F818" s="15" t="n">
        <v>46262</v>
      </c>
      <c r="G818" s="1" t="s">
        <v>105</v>
      </c>
      <c r="H818" s="1" t="n">
        <v>1628793</v>
      </c>
      <c r="I818" s="1" t="n">
        <v>11</v>
      </c>
      <c r="J818" s="1" t="s">
        <v>1868</v>
      </c>
      <c r="K818" s="49" t="n">
        <v>300</v>
      </c>
      <c r="L818" s="1" t="s">
        <v>1869</v>
      </c>
    </row>
    <row r="819" customFormat="false" ht="15" hidden="false" customHeight="true" outlineLevel="0" collapsed="false">
      <c r="A819" s="1" t="n">
        <v>2</v>
      </c>
      <c r="B819" s="1" t="n">
        <v>2643</v>
      </c>
      <c r="C819" s="1" t="s">
        <v>36</v>
      </c>
      <c r="D819" s="1" t="s">
        <v>1880</v>
      </c>
      <c r="E819" s="15" t="n">
        <v>46265</v>
      </c>
      <c r="F819" s="15" t="n">
        <v>46265</v>
      </c>
      <c r="G819" s="1" t="s">
        <v>146</v>
      </c>
      <c r="H819" s="1" t="n">
        <v>1630071</v>
      </c>
      <c r="I819" s="1" t="n">
        <v>6</v>
      </c>
      <c r="J819" s="1" t="s">
        <v>1868</v>
      </c>
      <c r="K819" s="49" t="n">
        <v>300</v>
      </c>
      <c r="L819" s="1" t="s">
        <v>1869</v>
      </c>
    </row>
    <row r="820" customFormat="false" ht="15" hidden="false" customHeight="true" outlineLevel="0" collapsed="false">
      <c r="A820" s="1" t="n">
        <v>2</v>
      </c>
      <c r="B820" s="1" t="n">
        <v>13095</v>
      </c>
      <c r="C820" s="1" t="s">
        <v>76</v>
      </c>
      <c r="D820" s="1" t="s">
        <v>2002</v>
      </c>
      <c r="E820" s="15" t="n">
        <v>46265</v>
      </c>
      <c r="F820" s="15" t="n">
        <v>46262</v>
      </c>
      <c r="G820" s="1" t="s">
        <v>1423</v>
      </c>
      <c r="H820" s="1" t="n">
        <v>1629251</v>
      </c>
      <c r="I820" s="1" t="n">
        <v>11</v>
      </c>
      <c r="J820" s="1" t="s">
        <v>1868</v>
      </c>
      <c r="K820" s="49" t="n">
        <v>820</v>
      </c>
      <c r="L820" s="1" t="s">
        <v>1869</v>
      </c>
    </row>
    <row r="821" customFormat="false" ht="15" hidden="false" customHeight="true" outlineLevel="0" collapsed="false">
      <c r="A821" s="1" t="n">
        <v>2</v>
      </c>
      <c r="B821" s="1" t="n">
        <v>4363</v>
      </c>
      <c r="C821" s="1" t="s">
        <v>76</v>
      </c>
      <c r="D821" s="1" t="s">
        <v>1886</v>
      </c>
      <c r="E821" s="15" t="n">
        <v>46265</v>
      </c>
      <c r="F821" s="15" t="n">
        <v>46260</v>
      </c>
      <c r="G821" s="1" t="s">
        <v>129</v>
      </c>
      <c r="H821" s="1" t="n">
        <v>1628847</v>
      </c>
      <c r="I821" s="1" t="n">
        <v>11</v>
      </c>
      <c r="J821" s="1" t="s">
        <v>1868</v>
      </c>
      <c r="K821" s="49" t="n">
        <v>938.06</v>
      </c>
      <c r="L821" s="1" t="s">
        <v>1869</v>
      </c>
    </row>
    <row r="822" customFormat="false" ht="15" hidden="false" customHeight="true" outlineLevel="0" collapsed="false">
      <c r="A822" s="1" t="n">
        <v>2</v>
      </c>
      <c r="B822" s="1" t="n">
        <v>1272321</v>
      </c>
      <c r="C822" s="1" t="s">
        <v>49</v>
      </c>
      <c r="D822" s="1" t="s">
        <v>1875</v>
      </c>
      <c r="E822" s="15" t="n">
        <v>46265</v>
      </c>
      <c r="F822" s="15" t="n">
        <v>46262</v>
      </c>
      <c r="G822" s="1" t="s">
        <v>131</v>
      </c>
      <c r="H822" s="1" t="n">
        <v>1630542</v>
      </c>
      <c r="I822" s="1" t="n">
        <v>11</v>
      </c>
      <c r="J822" s="1" t="s">
        <v>1868</v>
      </c>
      <c r="K822" s="49" t="n">
        <v>1134.85</v>
      </c>
      <c r="L822" s="1" t="s">
        <v>1869</v>
      </c>
    </row>
    <row r="823" customFormat="false" ht="15" hidden="false" customHeight="true" outlineLevel="0" collapsed="false">
      <c r="A823" s="1" t="n">
        <v>2</v>
      </c>
      <c r="B823" s="1" t="n">
        <v>782</v>
      </c>
      <c r="C823" s="1" t="s">
        <v>88</v>
      </c>
      <c r="D823" s="1" t="s">
        <v>1876</v>
      </c>
      <c r="E823" s="15" t="n">
        <v>46265</v>
      </c>
      <c r="F823" s="15" t="n">
        <v>46265</v>
      </c>
      <c r="G823" s="1" t="s">
        <v>211</v>
      </c>
      <c r="H823" s="1" t="n">
        <v>1630506</v>
      </c>
      <c r="I823" s="1" t="n">
        <v>11</v>
      </c>
      <c r="J823" s="1" t="s">
        <v>1868</v>
      </c>
      <c r="K823" s="49" t="n">
        <v>90</v>
      </c>
      <c r="L823" s="1" t="s">
        <v>1869</v>
      </c>
    </row>
    <row r="824" customFormat="false" ht="15" hidden="false" customHeight="true" outlineLevel="0" collapsed="false">
      <c r="A824" s="1" t="n">
        <v>2</v>
      </c>
      <c r="B824" s="1" t="n">
        <v>780</v>
      </c>
      <c r="C824" s="1" t="s">
        <v>88</v>
      </c>
      <c r="D824" s="1" t="s">
        <v>1876</v>
      </c>
      <c r="E824" s="15" t="n">
        <v>46265</v>
      </c>
      <c r="F824" s="15" t="n">
        <v>46263</v>
      </c>
      <c r="G824" s="1" t="s">
        <v>211</v>
      </c>
      <c r="H824" s="1" t="n">
        <v>1628810</v>
      </c>
      <c r="I824" s="1" t="n">
        <v>11</v>
      </c>
      <c r="J824" s="1" t="s">
        <v>1868</v>
      </c>
      <c r="K824" s="49" t="n">
        <v>180.22</v>
      </c>
      <c r="L824" s="1" t="s">
        <v>1869</v>
      </c>
    </row>
    <row r="825" customFormat="false" ht="15" hidden="false" customHeight="true" outlineLevel="0" collapsed="false">
      <c r="A825" s="1" t="n">
        <v>2</v>
      </c>
      <c r="B825" s="1" t="n">
        <v>982558</v>
      </c>
      <c r="C825" s="1" t="s">
        <v>1932</v>
      </c>
      <c r="D825" s="1" t="s">
        <v>1933</v>
      </c>
      <c r="E825" s="15" t="n">
        <v>46265</v>
      </c>
      <c r="F825" s="15" t="n">
        <v>46261</v>
      </c>
      <c r="G825" s="1" t="s">
        <v>235</v>
      </c>
      <c r="H825" s="1" t="n">
        <v>1630677</v>
      </c>
      <c r="I825" s="1" t="n">
        <v>11</v>
      </c>
      <c r="J825" s="1" t="s">
        <v>1868</v>
      </c>
      <c r="K825" s="49" t="n">
        <v>1823.82</v>
      </c>
      <c r="L825" s="1" t="s">
        <v>1869</v>
      </c>
    </row>
    <row r="826" customFormat="false" ht="15" hidden="false" customHeight="true" outlineLevel="0" collapsed="false">
      <c r="A826" s="1" t="n">
        <v>2</v>
      </c>
      <c r="B826" s="1" t="n">
        <v>3829</v>
      </c>
      <c r="C826" s="1" t="s">
        <v>36</v>
      </c>
      <c r="D826" s="1" t="s">
        <v>1890</v>
      </c>
      <c r="E826" s="15" t="n">
        <v>46265</v>
      </c>
      <c r="F826" s="15" t="n">
        <v>46263</v>
      </c>
      <c r="G826" s="1" t="s">
        <v>187</v>
      </c>
      <c r="H826" s="1" t="n">
        <v>1628784</v>
      </c>
      <c r="I826" s="1" t="n">
        <v>11</v>
      </c>
      <c r="J826" s="1" t="s">
        <v>1868</v>
      </c>
      <c r="K826" s="49" t="n">
        <v>125</v>
      </c>
      <c r="L826" s="1" t="s">
        <v>1869</v>
      </c>
    </row>
    <row r="827" customFormat="false" ht="15" hidden="false" customHeight="true" outlineLevel="0" collapsed="false">
      <c r="A827" s="1" t="n">
        <v>2</v>
      </c>
      <c r="B827" s="1" t="n">
        <v>1927745</v>
      </c>
      <c r="C827" s="1" t="s">
        <v>36</v>
      </c>
      <c r="D827" s="1" t="s">
        <v>1962</v>
      </c>
      <c r="E827" s="15" t="n">
        <v>46265</v>
      </c>
      <c r="F827" s="15" t="n">
        <v>46263</v>
      </c>
      <c r="G827" s="1" t="s">
        <v>870</v>
      </c>
      <c r="H827" s="1" t="n">
        <v>1629183</v>
      </c>
      <c r="I827" s="1" t="n">
        <v>11</v>
      </c>
      <c r="J827" s="1" t="s">
        <v>1868</v>
      </c>
      <c r="K827" s="49" t="n">
        <v>1348.29</v>
      </c>
      <c r="L827" s="1" t="s">
        <v>1869</v>
      </c>
    </row>
    <row r="828" customFormat="false" ht="15" hidden="false" customHeight="true" outlineLevel="0" collapsed="false">
      <c r="A828" s="1" t="n">
        <v>2</v>
      </c>
      <c r="B828" s="1" t="n">
        <v>656817</v>
      </c>
      <c r="C828" s="1" t="s">
        <v>36</v>
      </c>
      <c r="D828" s="1" t="s">
        <v>1921</v>
      </c>
      <c r="E828" s="15" t="n">
        <v>46265</v>
      </c>
      <c r="F828" s="15" t="n">
        <v>46262</v>
      </c>
      <c r="G828" s="1" t="s">
        <v>94</v>
      </c>
      <c r="H828" s="1" t="n">
        <v>1629497</v>
      </c>
      <c r="I828" s="1" t="n">
        <v>11</v>
      </c>
      <c r="J828" s="1" t="s">
        <v>1868</v>
      </c>
      <c r="K828" s="49" t="n">
        <v>1830.58</v>
      </c>
      <c r="L828" s="1" t="s">
        <v>1869</v>
      </c>
    </row>
    <row r="829" customFormat="false" ht="15" hidden="false" customHeight="true" outlineLevel="0" collapsed="false">
      <c r="A829" s="1" t="n">
        <v>2</v>
      </c>
      <c r="B829" s="1" t="n">
        <v>2650</v>
      </c>
      <c r="C829" s="1" t="s">
        <v>36</v>
      </c>
      <c r="D829" s="1" t="s">
        <v>1880</v>
      </c>
      <c r="E829" s="15" t="n">
        <v>46266</v>
      </c>
      <c r="F829" s="15" t="n">
        <v>46266</v>
      </c>
      <c r="G829" s="1" t="s">
        <v>146</v>
      </c>
      <c r="H829" s="1" t="n">
        <v>1635174</v>
      </c>
      <c r="I829" s="1" t="n">
        <v>6</v>
      </c>
      <c r="J829" s="1" t="s">
        <v>1868</v>
      </c>
      <c r="K829" s="49" t="n">
        <v>1440</v>
      </c>
      <c r="L829" s="1" t="s">
        <v>1869</v>
      </c>
    </row>
    <row r="830" customFormat="false" ht="15" hidden="false" customHeight="true" outlineLevel="0" collapsed="false">
      <c r="A830" s="1" t="n">
        <v>2</v>
      </c>
      <c r="B830" s="1" t="n">
        <v>2649</v>
      </c>
      <c r="C830" s="1" t="s">
        <v>36</v>
      </c>
      <c r="D830" s="1" t="s">
        <v>1880</v>
      </c>
      <c r="E830" s="15" t="n">
        <v>46266</v>
      </c>
      <c r="F830" s="15" t="n">
        <v>46266</v>
      </c>
      <c r="G830" s="1" t="s">
        <v>146</v>
      </c>
      <c r="H830" s="1" t="n">
        <v>1635063</v>
      </c>
      <c r="I830" s="1" t="n">
        <v>6</v>
      </c>
      <c r="J830" s="1" t="s">
        <v>1868</v>
      </c>
      <c r="K830" s="49" t="n">
        <v>315</v>
      </c>
      <c r="L830" s="1" t="s">
        <v>1869</v>
      </c>
    </row>
    <row r="831" customFormat="false" ht="15" hidden="false" customHeight="true" outlineLevel="0" collapsed="false">
      <c r="A831" s="1" t="n">
        <v>2</v>
      </c>
      <c r="B831" s="1" t="n">
        <v>21345</v>
      </c>
      <c r="C831" s="1" t="s">
        <v>36</v>
      </c>
      <c r="D831" s="1" t="s">
        <v>1896</v>
      </c>
      <c r="E831" s="15" t="n">
        <v>46266</v>
      </c>
      <c r="F831" s="15" t="n">
        <v>46265</v>
      </c>
      <c r="G831" s="1" t="s">
        <v>182</v>
      </c>
      <c r="H831" s="1" t="n">
        <v>1633942</v>
      </c>
      <c r="I831" s="1" t="n">
        <v>11</v>
      </c>
      <c r="J831" s="1" t="s">
        <v>1868</v>
      </c>
      <c r="K831" s="49" t="n">
        <v>540.99</v>
      </c>
      <c r="L831" s="1" t="s">
        <v>1869</v>
      </c>
    </row>
    <row r="832" customFormat="false" ht="15" hidden="false" customHeight="true" outlineLevel="0" collapsed="false">
      <c r="A832" s="1" t="n">
        <v>2</v>
      </c>
      <c r="B832" s="1" t="n">
        <v>2142</v>
      </c>
      <c r="C832" s="1" t="s">
        <v>36</v>
      </c>
      <c r="D832" s="1" t="s">
        <v>1905</v>
      </c>
      <c r="E832" s="15" t="n">
        <v>46266</v>
      </c>
      <c r="F832" s="15" t="n">
        <v>46266</v>
      </c>
      <c r="G832" s="1" t="s">
        <v>451</v>
      </c>
      <c r="H832" s="1" t="n">
        <v>1635021</v>
      </c>
      <c r="I832" s="1" t="n">
        <v>11</v>
      </c>
      <c r="J832" s="1" t="s">
        <v>1868</v>
      </c>
      <c r="K832" s="49" t="n">
        <v>250</v>
      </c>
      <c r="L832" s="1" t="s">
        <v>1869</v>
      </c>
    </row>
    <row r="833" customFormat="false" ht="15" hidden="false" customHeight="true" outlineLevel="0" collapsed="false">
      <c r="A833" s="1" t="n">
        <v>2</v>
      </c>
      <c r="B833" s="1" t="n">
        <v>1039683</v>
      </c>
      <c r="C833" s="1" t="s">
        <v>36</v>
      </c>
      <c r="D833" s="1" t="s">
        <v>1881</v>
      </c>
      <c r="E833" s="15" t="n">
        <v>46266</v>
      </c>
      <c r="F833" s="15" t="n">
        <v>46265</v>
      </c>
      <c r="G833" s="1" t="s">
        <v>233</v>
      </c>
      <c r="H833" s="1" t="n">
        <v>1633900</v>
      </c>
      <c r="I833" s="1" t="n">
        <v>11</v>
      </c>
      <c r="J833" s="1" t="s">
        <v>1868</v>
      </c>
      <c r="K833" s="49" t="n">
        <v>492.29</v>
      </c>
      <c r="L833" s="1" t="s">
        <v>1869</v>
      </c>
    </row>
    <row r="834" customFormat="false" ht="15" hidden="false" customHeight="true" outlineLevel="0" collapsed="false">
      <c r="A834" s="1" t="n">
        <v>2</v>
      </c>
      <c r="B834" s="1" t="n">
        <v>8802</v>
      </c>
      <c r="C834" s="1" t="s">
        <v>36</v>
      </c>
      <c r="D834" s="1" t="s">
        <v>1964</v>
      </c>
      <c r="E834" s="15" t="n">
        <v>46266</v>
      </c>
      <c r="F834" s="15" t="n">
        <v>46265</v>
      </c>
      <c r="G834" s="1" t="s">
        <v>343</v>
      </c>
      <c r="H834" s="1" t="n">
        <v>1633924</v>
      </c>
      <c r="I834" s="1" t="n">
        <v>39</v>
      </c>
      <c r="J834" s="1" t="s">
        <v>1868</v>
      </c>
      <c r="K834" s="49" t="n">
        <v>5330.2</v>
      </c>
      <c r="L834" s="1" t="s">
        <v>1936</v>
      </c>
    </row>
    <row r="835" customFormat="false" ht="15" hidden="false" customHeight="true" outlineLevel="0" collapsed="false">
      <c r="A835" s="1" t="n">
        <v>2</v>
      </c>
      <c r="B835" s="1" t="n">
        <v>633</v>
      </c>
      <c r="C835" s="1" t="s">
        <v>36</v>
      </c>
      <c r="D835" s="1" t="s">
        <v>1883</v>
      </c>
      <c r="E835" s="15" t="n">
        <v>46266</v>
      </c>
      <c r="F835" s="15" t="n">
        <v>46265</v>
      </c>
      <c r="G835" s="1" t="s">
        <v>144</v>
      </c>
      <c r="H835" s="1" t="n">
        <v>1635004</v>
      </c>
      <c r="I835" s="1" t="n">
        <v>11</v>
      </c>
      <c r="J835" s="1" t="s">
        <v>1868</v>
      </c>
      <c r="K835" s="49" t="n">
        <v>180</v>
      </c>
      <c r="L835" s="1" t="s">
        <v>1869</v>
      </c>
    </row>
    <row r="836" customFormat="false" ht="15" hidden="false" customHeight="true" outlineLevel="0" collapsed="false">
      <c r="A836" s="1" t="n">
        <v>2</v>
      </c>
      <c r="B836" s="1" t="n">
        <v>1674087</v>
      </c>
      <c r="C836" s="1" t="s">
        <v>1870</v>
      </c>
      <c r="D836" s="1" t="s">
        <v>1871</v>
      </c>
      <c r="E836" s="15" t="n">
        <v>46267</v>
      </c>
      <c r="F836" s="15" t="n">
        <v>46267</v>
      </c>
      <c r="G836" s="1" t="s">
        <v>416</v>
      </c>
      <c r="H836" s="1" t="n">
        <v>1639284</v>
      </c>
      <c r="I836" s="1" t="n">
        <v>11</v>
      </c>
      <c r="J836" s="1" t="s">
        <v>1868</v>
      </c>
      <c r="K836" s="49" t="n">
        <v>96</v>
      </c>
      <c r="L836" s="1" t="s">
        <v>1869</v>
      </c>
    </row>
    <row r="837" customFormat="false" ht="15" hidden="false" customHeight="true" outlineLevel="0" collapsed="false">
      <c r="A837" s="1" t="n">
        <v>2</v>
      </c>
      <c r="B837" s="1" t="n">
        <v>15237</v>
      </c>
      <c r="C837" s="1" t="s">
        <v>36</v>
      </c>
      <c r="D837" s="1" t="s">
        <v>1872</v>
      </c>
      <c r="E837" s="15" t="n">
        <v>46267</v>
      </c>
      <c r="F837" s="15" t="n">
        <v>46266</v>
      </c>
      <c r="G837" s="1" t="s">
        <v>272</v>
      </c>
      <c r="H837" s="1" t="n">
        <v>1638572</v>
      </c>
      <c r="I837" s="1" t="n">
        <v>11</v>
      </c>
      <c r="J837" s="1" t="s">
        <v>1868</v>
      </c>
      <c r="K837" s="49" t="n">
        <v>4886.4</v>
      </c>
      <c r="L837" s="1" t="s">
        <v>1869</v>
      </c>
    </row>
    <row r="838" customFormat="false" ht="15" hidden="false" customHeight="true" outlineLevel="0" collapsed="false">
      <c r="A838" s="1" t="n">
        <v>2</v>
      </c>
      <c r="B838" s="1" t="n">
        <v>2653</v>
      </c>
      <c r="C838" s="1" t="s">
        <v>36</v>
      </c>
      <c r="D838" s="1" t="s">
        <v>1880</v>
      </c>
      <c r="E838" s="15" t="n">
        <v>46267</v>
      </c>
      <c r="F838" s="15" t="n">
        <v>46267</v>
      </c>
      <c r="G838" s="1" t="s">
        <v>146</v>
      </c>
      <c r="H838" s="1" t="n">
        <v>1641414</v>
      </c>
      <c r="I838" s="1" t="n">
        <v>6</v>
      </c>
      <c r="J838" s="1" t="s">
        <v>1868</v>
      </c>
      <c r="K838" s="49" t="n">
        <v>300</v>
      </c>
      <c r="L838" s="1" t="s">
        <v>1869</v>
      </c>
    </row>
    <row r="839" customFormat="false" ht="15" hidden="false" customHeight="true" outlineLevel="0" collapsed="false">
      <c r="A839" s="1" t="n">
        <v>2</v>
      </c>
      <c r="B839" s="1" t="n">
        <v>1796899</v>
      </c>
      <c r="C839" s="1" t="s">
        <v>1930</v>
      </c>
      <c r="D839" s="1" t="s">
        <v>1931</v>
      </c>
      <c r="E839" s="15" t="n">
        <v>46267</v>
      </c>
      <c r="F839" s="15" t="n">
        <v>46265</v>
      </c>
      <c r="G839" s="1" t="s">
        <v>172</v>
      </c>
      <c r="H839" s="1" t="n">
        <v>1643036</v>
      </c>
      <c r="I839" s="1" t="n">
        <v>11</v>
      </c>
      <c r="J839" s="1" t="s">
        <v>1868</v>
      </c>
      <c r="K839" s="49" t="n">
        <v>57.82</v>
      </c>
      <c r="L839" s="1" t="s">
        <v>1869</v>
      </c>
    </row>
    <row r="840" customFormat="false" ht="15" hidden="false" customHeight="true" outlineLevel="0" collapsed="false">
      <c r="A840" s="1" t="n">
        <v>2</v>
      </c>
      <c r="B840" s="1" t="n">
        <v>4523</v>
      </c>
      <c r="C840" s="1" t="s">
        <v>36</v>
      </c>
      <c r="D840" s="1" t="s">
        <v>1879</v>
      </c>
      <c r="E840" s="15" t="n">
        <v>46268</v>
      </c>
      <c r="F840" s="15" t="n">
        <v>46266</v>
      </c>
      <c r="G840" s="1" t="s">
        <v>105</v>
      </c>
      <c r="H840" s="1" t="n">
        <v>1646205</v>
      </c>
      <c r="I840" s="1" t="n">
        <v>11</v>
      </c>
      <c r="J840" s="1" t="s">
        <v>1868</v>
      </c>
      <c r="K840" s="49" t="n">
        <v>133.5</v>
      </c>
      <c r="L840" s="1" t="s">
        <v>1869</v>
      </c>
    </row>
    <row r="841" customFormat="false" ht="15" hidden="false" customHeight="true" outlineLevel="0" collapsed="false">
      <c r="A841" s="1" t="n">
        <v>2</v>
      </c>
      <c r="B841" s="1" t="n">
        <v>491629</v>
      </c>
      <c r="C841" s="1" t="s">
        <v>36</v>
      </c>
      <c r="D841" s="1" t="s">
        <v>1902</v>
      </c>
      <c r="E841" s="15" t="n">
        <v>46268</v>
      </c>
      <c r="F841" s="15" t="n">
        <v>46263</v>
      </c>
      <c r="G841" s="1" t="s">
        <v>400</v>
      </c>
      <c r="H841" s="1" t="n">
        <v>1646714</v>
      </c>
      <c r="I841" s="1" t="n">
        <v>11</v>
      </c>
      <c r="J841" s="1" t="s">
        <v>1868</v>
      </c>
      <c r="K841" s="49" t="n">
        <v>229.85</v>
      </c>
      <c r="L841" s="1" t="s">
        <v>1869</v>
      </c>
    </row>
    <row r="842" customFormat="false" ht="15" hidden="false" customHeight="true" outlineLevel="0" collapsed="false">
      <c r="A842" s="1" t="n">
        <v>2</v>
      </c>
      <c r="B842" s="1" t="n">
        <v>572518</v>
      </c>
      <c r="C842" s="1" t="s">
        <v>1903</v>
      </c>
      <c r="D842" s="1" t="s">
        <v>1904</v>
      </c>
      <c r="E842" s="15" t="n">
        <v>46268</v>
      </c>
      <c r="F842" s="15" t="n">
        <v>46266</v>
      </c>
      <c r="G842" s="1" t="s">
        <v>229</v>
      </c>
      <c r="H842" s="1" t="n">
        <v>1647431</v>
      </c>
      <c r="I842" s="1" t="n">
        <v>11</v>
      </c>
      <c r="J842" s="1" t="s">
        <v>1868</v>
      </c>
      <c r="K842" s="49" t="n">
        <v>9523.55</v>
      </c>
      <c r="L842" s="1" t="s">
        <v>1869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76</v>
      </c>
      <c r="D843" s="1" t="s">
        <v>1886</v>
      </c>
      <c r="E843" s="15" t="n">
        <v>46268</v>
      </c>
      <c r="F843" s="15" t="n">
        <v>46267</v>
      </c>
      <c r="G843" s="1" t="s">
        <v>129</v>
      </c>
      <c r="H843" s="1" t="n">
        <v>1647278</v>
      </c>
      <c r="I843" s="1" t="n">
        <v>11</v>
      </c>
      <c r="J843" s="1" t="s">
        <v>1868</v>
      </c>
      <c r="K843" s="49" t="n">
        <v>278.1</v>
      </c>
      <c r="L843" s="1" t="s">
        <v>1869</v>
      </c>
    </row>
    <row r="844" customFormat="false" ht="15" hidden="false" customHeight="true" outlineLevel="0" collapsed="false">
      <c r="A844" s="1" t="n">
        <v>2</v>
      </c>
      <c r="B844" s="1" t="n">
        <v>790</v>
      </c>
      <c r="C844" s="1" t="s">
        <v>88</v>
      </c>
      <c r="D844" s="1" t="s">
        <v>1876</v>
      </c>
      <c r="E844" s="15" t="n">
        <v>46268</v>
      </c>
      <c r="F844" s="15" t="n">
        <v>46268</v>
      </c>
      <c r="G844" s="1" t="s">
        <v>211</v>
      </c>
      <c r="H844" s="1" t="n">
        <v>1647875</v>
      </c>
      <c r="I844" s="1" t="n">
        <v>11</v>
      </c>
      <c r="J844" s="1" t="s">
        <v>1868</v>
      </c>
      <c r="K844" s="49" t="n">
        <v>204.77</v>
      </c>
      <c r="L844" s="1" t="s">
        <v>1869</v>
      </c>
    </row>
    <row r="845" customFormat="false" ht="15" hidden="false" customHeight="true" outlineLevel="0" collapsed="false">
      <c r="A845" s="1" t="n">
        <v>2</v>
      </c>
      <c r="B845" s="1" t="n">
        <v>8180</v>
      </c>
      <c r="C845" s="1" t="s">
        <v>36</v>
      </c>
      <c r="D845" s="1" t="s">
        <v>1920</v>
      </c>
      <c r="E845" s="15" t="n">
        <v>46268</v>
      </c>
      <c r="F845" s="15" t="n">
        <v>46266</v>
      </c>
      <c r="G845" s="1" t="s">
        <v>428</v>
      </c>
      <c r="H845" s="1" t="n">
        <v>1646673</v>
      </c>
      <c r="I845" s="1" t="n">
        <v>11</v>
      </c>
      <c r="J845" s="1" t="s">
        <v>1868</v>
      </c>
      <c r="K845" s="49" t="n">
        <v>314</v>
      </c>
      <c r="L845" s="1" t="s">
        <v>1869</v>
      </c>
    </row>
    <row r="846" customFormat="false" ht="15" hidden="false" customHeight="true" outlineLevel="0" collapsed="false">
      <c r="A846" s="1" t="n">
        <v>2</v>
      </c>
      <c r="B846" s="1" t="n">
        <v>1796900</v>
      </c>
      <c r="C846" s="1" t="s">
        <v>1930</v>
      </c>
      <c r="D846" s="1" t="s">
        <v>1931</v>
      </c>
      <c r="E846" s="15" t="n">
        <v>46268</v>
      </c>
      <c r="F846" s="15" t="n">
        <v>46265</v>
      </c>
      <c r="G846" s="1" t="s">
        <v>172</v>
      </c>
      <c r="H846" s="1" t="n">
        <v>1646233</v>
      </c>
      <c r="I846" s="1" t="n">
        <v>11</v>
      </c>
      <c r="J846" s="1" t="s">
        <v>1868</v>
      </c>
      <c r="K846" s="49" t="n">
        <v>471.9</v>
      </c>
      <c r="L846" s="1" t="s">
        <v>1869</v>
      </c>
    </row>
    <row r="847" customFormat="false" ht="15" hidden="false" customHeight="true" outlineLevel="0" collapsed="false">
      <c r="A847" s="1" t="n">
        <v>2</v>
      </c>
      <c r="B847" s="1" t="n">
        <v>993555</v>
      </c>
      <c r="C847" s="1" t="s">
        <v>1932</v>
      </c>
      <c r="D847" s="1" t="s">
        <v>1933</v>
      </c>
      <c r="E847" s="15" t="n">
        <v>46268</v>
      </c>
      <c r="F847" s="15" t="n">
        <v>46267</v>
      </c>
      <c r="G847" s="1" t="s">
        <v>235</v>
      </c>
      <c r="H847" s="1" t="n">
        <v>1646642</v>
      </c>
      <c r="I847" s="1" t="n">
        <v>11</v>
      </c>
      <c r="J847" s="1" t="s">
        <v>1868</v>
      </c>
      <c r="K847" s="49" t="n">
        <v>488.19</v>
      </c>
      <c r="L847" s="1" t="s">
        <v>1869</v>
      </c>
    </row>
    <row r="848" customFormat="false" ht="15" hidden="false" customHeight="true" outlineLevel="0" collapsed="false">
      <c r="A848" s="1" t="n">
        <v>2</v>
      </c>
      <c r="B848" s="1" t="n">
        <v>3867</v>
      </c>
      <c r="C848" s="1" t="s">
        <v>36</v>
      </c>
      <c r="D848" s="1" t="s">
        <v>1890</v>
      </c>
      <c r="E848" s="15" t="n">
        <v>46268</v>
      </c>
      <c r="F848" s="15" t="n">
        <v>46268</v>
      </c>
      <c r="G848" s="1" t="s">
        <v>187</v>
      </c>
      <c r="H848" s="1" t="n">
        <v>1647835</v>
      </c>
      <c r="I848" s="1" t="n">
        <v>11</v>
      </c>
      <c r="J848" s="1" t="s">
        <v>1868</v>
      </c>
      <c r="K848" s="49" t="n">
        <v>125</v>
      </c>
      <c r="L848" s="1" t="s">
        <v>1869</v>
      </c>
    </row>
    <row r="849" customFormat="false" ht="15" hidden="false" customHeight="true" outlineLevel="0" collapsed="false">
      <c r="A849" s="1" t="n">
        <v>2</v>
      </c>
      <c r="B849" s="1" t="n">
        <v>1627324</v>
      </c>
      <c r="C849" s="1" t="s">
        <v>36</v>
      </c>
      <c r="D849" s="1" t="s">
        <v>1918</v>
      </c>
      <c r="E849" s="15" t="n">
        <v>46269</v>
      </c>
      <c r="F849" s="15" t="n">
        <v>46269</v>
      </c>
      <c r="G849" s="1" t="s">
        <v>107</v>
      </c>
      <c r="H849" s="1" t="n">
        <v>1653042</v>
      </c>
      <c r="I849" s="1" t="n">
        <v>11</v>
      </c>
      <c r="J849" s="1" t="s">
        <v>1868</v>
      </c>
      <c r="K849" s="49" t="n">
        <v>4591.99</v>
      </c>
      <c r="L849" s="1" t="s">
        <v>1869</v>
      </c>
    </row>
    <row r="850" customFormat="false" ht="15" hidden="false" customHeight="true" outlineLevel="0" collapsed="false">
      <c r="A850" s="1" t="n">
        <v>2</v>
      </c>
      <c r="B850" s="1" t="n">
        <v>1675430</v>
      </c>
      <c r="C850" s="1" t="s">
        <v>1870</v>
      </c>
      <c r="D850" s="1" t="s">
        <v>1871</v>
      </c>
      <c r="E850" s="15" t="n">
        <v>46269</v>
      </c>
      <c r="F850" s="15" t="n">
        <v>46269</v>
      </c>
      <c r="G850" s="1" t="s">
        <v>416</v>
      </c>
      <c r="H850" s="1" t="n">
        <v>1652472</v>
      </c>
      <c r="I850" s="1" t="n">
        <v>11</v>
      </c>
      <c r="J850" s="1" t="s">
        <v>1868</v>
      </c>
      <c r="K850" s="49" t="n">
        <v>166.5</v>
      </c>
      <c r="L850" s="1" t="s">
        <v>1869</v>
      </c>
    </row>
    <row r="851" customFormat="false" ht="15" hidden="false" customHeight="true" outlineLevel="0" collapsed="false">
      <c r="A851" s="1" t="n">
        <v>2</v>
      </c>
      <c r="B851" s="1" t="n">
        <v>1724435</v>
      </c>
      <c r="C851" s="1" t="s">
        <v>36</v>
      </c>
      <c r="D851" s="1" t="s">
        <v>1877</v>
      </c>
      <c r="E851" s="15" t="n">
        <v>46269</v>
      </c>
      <c r="F851" s="15" t="n">
        <v>46268</v>
      </c>
      <c r="G851" s="1" t="s">
        <v>224</v>
      </c>
      <c r="H851" s="1" t="n">
        <v>1652919</v>
      </c>
      <c r="I851" s="1" t="n">
        <v>11</v>
      </c>
      <c r="J851" s="1" t="s">
        <v>1868</v>
      </c>
      <c r="K851" s="49" t="n">
        <v>3999.35</v>
      </c>
      <c r="L851" s="1" t="s">
        <v>1869</v>
      </c>
    </row>
    <row r="852" customFormat="false" ht="15" hidden="false" customHeight="true" outlineLevel="0" collapsed="false">
      <c r="A852" s="1" t="n">
        <v>2</v>
      </c>
      <c r="B852" s="1" t="n">
        <v>1724730</v>
      </c>
      <c r="C852" s="1" t="s">
        <v>36</v>
      </c>
      <c r="D852" s="1" t="s">
        <v>1877</v>
      </c>
      <c r="E852" s="15" t="n">
        <v>46269</v>
      </c>
      <c r="F852" s="15" t="n">
        <v>46268</v>
      </c>
      <c r="G852" s="1" t="s">
        <v>224</v>
      </c>
      <c r="H852" s="1" t="n">
        <v>1652216</v>
      </c>
      <c r="I852" s="1" t="n">
        <v>11</v>
      </c>
      <c r="J852" s="1" t="s">
        <v>1868</v>
      </c>
      <c r="K852" s="49" t="n">
        <v>832.2</v>
      </c>
      <c r="L852" s="1" t="s">
        <v>1869</v>
      </c>
    </row>
    <row r="853" customFormat="false" ht="15" hidden="false" customHeight="true" outlineLevel="0" collapsed="false">
      <c r="A853" s="1" t="n">
        <v>2</v>
      </c>
      <c r="B853" s="1" t="n">
        <v>1440541</v>
      </c>
      <c r="C853" s="1" t="s">
        <v>36</v>
      </c>
      <c r="D853" s="1" t="s">
        <v>1899</v>
      </c>
      <c r="E853" s="15" t="n">
        <v>46269</v>
      </c>
      <c r="F853" s="15" t="n">
        <v>46266</v>
      </c>
      <c r="G853" s="1" t="s">
        <v>340</v>
      </c>
      <c r="H853" s="1" t="n">
        <v>1651521</v>
      </c>
      <c r="I853" s="1" t="n">
        <v>11</v>
      </c>
      <c r="J853" s="1" t="s">
        <v>1868</v>
      </c>
      <c r="K853" s="49" t="n">
        <v>1917.5</v>
      </c>
      <c r="L853" s="1" t="s">
        <v>1869</v>
      </c>
    </row>
    <row r="854" customFormat="false" ht="15" hidden="false" customHeight="true" outlineLevel="0" collapsed="false">
      <c r="A854" s="1" t="n">
        <v>2</v>
      </c>
      <c r="B854" s="1" t="n">
        <v>894544</v>
      </c>
      <c r="C854" s="1" t="s">
        <v>36</v>
      </c>
      <c r="D854" s="1" t="s">
        <v>1926</v>
      </c>
      <c r="E854" s="15" t="n">
        <v>46269</v>
      </c>
      <c r="F854" s="15" t="n">
        <v>46268</v>
      </c>
      <c r="G854" s="1" t="s">
        <v>220</v>
      </c>
      <c r="H854" s="1" t="n">
        <v>1652069</v>
      </c>
      <c r="I854" s="1" t="n">
        <v>11</v>
      </c>
      <c r="J854" s="1" t="s">
        <v>1868</v>
      </c>
      <c r="K854" s="49" t="n">
        <v>365</v>
      </c>
      <c r="L854" s="1" t="s">
        <v>1869</v>
      </c>
    </row>
    <row r="855" customFormat="false" ht="15" hidden="false" customHeight="true" outlineLevel="0" collapsed="false">
      <c r="A855" s="1" t="n">
        <v>2</v>
      </c>
      <c r="B855" s="1" t="n">
        <v>58376</v>
      </c>
      <c r="C855" s="1" t="s">
        <v>36</v>
      </c>
      <c r="D855" s="1" t="s">
        <v>1922</v>
      </c>
      <c r="E855" s="15" t="n">
        <v>46269</v>
      </c>
      <c r="F855" s="15" t="n">
        <v>46269</v>
      </c>
      <c r="G855" s="1" t="s">
        <v>477</v>
      </c>
      <c r="H855" s="1" t="n">
        <v>1652140</v>
      </c>
      <c r="I855" s="1" t="n">
        <v>11</v>
      </c>
      <c r="J855" s="1" t="s">
        <v>1868</v>
      </c>
      <c r="K855" s="49" t="n">
        <v>495.11</v>
      </c>
      <c r="L855" s="1" t="s">
        <v>1869</v>
      </c>
    </row>
    <row r="856" customFormat="false" ht="15" hidden="false" customHeight="true" outlineLevel="0" collapsed="false">
      <c r="A856" s="1" t="n">
        <v>2</v>
      </c>
      <c r="B856" s="1" t="n">
        <v>401423</v>
      </c>
      <c r="C856" s="1" t="s">
        <v>36</v>
      </c>
      <c r="D856" s="1" t="s">
        <v>1894</v>
      </c>
      <c r="E856" s="15" t="n">
        <v>46269</v>
      </c>
      <c r="F856" s="15" t="n">
        <v>46268</v>
      </c>
      <c r="G856" s="1" t="s">
        <v>180</v>
      </c>
      <c r="H856" s="1" t="n">
        <v>1652427</v>
      </c>
      <c r="I856" s="1" t="n">
        <v>11</v>
      </c>
      <c r="J856" s="1" t="s">
        <v>1868</v>
      </c>
      <c r="K856" s="49" t="n">
        <v>474.45</v>
      </c>
      <c r="L856" s="1" t="s">
        <v>1869</v>
      </c>
    </row>
    <row r="857" customFormat="false" ht="15" hidden="false" customHeight="true" outlineLevel="0" collapsed="false">
      <c r="A857" s="1" t="n">
        <v>2</v>
      </c>
      <c r="B857" s="1" t="n">
        <v>2657</v>
      </c>
      <c r="C857" s="1" t="s">
        <v>36</v>
      </c>
      <c r="D857" s="1" t="s">
        <v>1880</v>
      </c>
      <c r="E857" s="15" t="n">
        <v>46269</v>
      </c>
      <c r="F857" s="15" t="n">
        <v>46269</v>
      </c>
      <c r="G857" s="1" t="s">
        <v>146</v>
      </c>
      <c r="H857" s="1" t="n">
        <v>1653148</v>
      </c>
      <c r="I857" s="1" t="n">
        <v>6</v>
      </c>
      <c r="J857" s="1" t="s">
        <v>1868</v>
      </c>
      <c r="K857" s="49" t="n">
        <v>1972</v>
      </c>
      <c r="L857" s="1" t="s">
        <v>1869</v>
      </c>
    </row>
    <row r="858" customFormat="false" ht="15" hidden="false" customHeight="true" outlineLevel="0" collapsed="false">
      <c r="A858" s="1" t="n">
        <v>2</v>
      </c>
      <c r="B858" s="1" t="n">
        <v>2656</v>
      </c>
      <c r="C858" s="1" t="s">
        <v>36</v>
      </c>
      <c r="D858" s="1" t="s">
        <v>1880</v>
      </c>
      <c r="E858" s="15" t="n">
        <v>46269</v>
      </c>
      <c r="F858" s="15" t="n">
        <v>46269</v>
      </c>
      <c r="G858" s="1" t="s">
        <v>146</v>
      </c>
      <c r="H858" s="1" t="n">
        <v>1652758</v>
      </c>
      <c r="I858" s="1" t="n">
        <v>6</v>
      </c>
      <c r="J858" s="1" t="s">
        <v>1868</v>
      </c>
      <c r="K858" s="49" t="n">
        <v>340</v>
      </c>
      <c r="L858" s="1" t="s">
        <v>1869</v>
      </c>
    </row>
    <row r="859" customFormat="false" ht="15" hidden="false" customHeight="true" outlineLevel="0" collapsed="false">
      <c r="A859" s="1" t="n">
        <v>2</v>
      </c>
      <c r="B859" s="1" t="n">
        <v>2654</v>
      </c>
      <c r="C859" s="1" t="s">
        <v>36</v>
      </c>
      <c r="D859" s="1" t="s">
        <v>1880</v>
      </c>
      <c r="E859" s="15" t="n">
        <v>46269</v>
      </c>
      <c r="F859" s="15" t="n">
        <v>46269</v>
      </c>
      <c r="G859" s="1" t="s">
        <v>146</v>
      </c>
      <c r="H859" s="1" t="n">
        <v>1652454</v>
      </c>
      <c r="I859" s="1" t="n">
        <v>6</v>
      </c>
      <c r="J859" s="1" t="s">
        <v>1868</v>
      </c>
      <c r="K859" s="49" t="n">
        <v>300</v>
      </c>
      <c r="L859" s="1" t="s">
        <v>1869</v>
      </c>
    </row>
    <row r="860" customFormat="false" ht="15" hidden="false" customHeight="true" outlineLevel="0" collapsed="false">
      <c r="A860" s="1" t="n">
        <v>2</v>
      </c>
      <c r="B860" s="1" t="n">
        <v>378</v>
      </c>
      <c r="C860" s="1" t="s">
        <v>36</v>
      </c>
      <c r="D860" s="1" t="s">
        <v>1882</v>
      </c>
      <c r="E860" s="15" t="n">
        <v>46269</v>
      </c>
      <c r="F860" s="15" t="n">
        <v>46268</v>
      </c>
      <c r="G860" s="1" t="s">
        <v>243</v>
      </c>
      <c r="H860" s="1" t="n">
        <v>1653363</v>
      </c>
      <c r="I860" s="1" t="n">
        <v>11</v>
      </c>
      <c r="J860" s="1" t="s">
        <v>1868</v>
      </c>
      <c r="K860" s="49" t="n">
        <v>1045</v>
      </c>
      <c r="L860" s="1" t="s">
        <v>1869</v>
      </c>
    </row>
    <row r="861" customFormat="false" ht="15" hidden="false" customHeight="true" outlineLevel="0" collapsed="false">
      <c r="A861" s="1" t="n">
        <v>2</v>
      </c>
      <c r="B861" s="1" t="n">
        <v>427</v>
      </c>
      <c r="C861" s="1" t="s">
        <v>36</v>
      </c>
      <c r="D861" s="1" t="s">
        <v>1907</v>
      </c>
      <c r="E861" s="15" t="n">
        <v>46269</v>
      </c>
      <c r="F861" s="15" t="n">
        <v>46269</v>
      </c>
      <c r="G861" s="1" t="s">
        <v>109</v>
      </c>
      <c r="H861" s="1" t="n">
        <v>1651831</v>
      </c>
      <c r="I861" s="1" t="n">
        <v>11</v>
      </c>
      <c r="J861" s="1" t="s">
        <v>1868</v>
      </c>
      <c r="K861" s="49" t="n">
        <v>177.5</v>
      </c>
      <c r="L861" s="1" t="s">
        <v>1869</v>
      </c>
    </row>
    <row r="862" customFormat="false" ht="15" hidden="false" customHeight="true" outlineLevel="0" collapsed="false">
      <c r="A862" s="1" t="n">
        <v>2</v>
      </c>
      <c r="B862" s="1" t="n">
        <v>256</v>
      </c>
      <c r="C862" s="1" t="s">
        <v>36</v>
      </c>
      <c r="D862" s="1" t="s">
        <v>1990</v>
      </c>
      <c r="E862" s="15" t="n">
        <v>46270</v>
      </c>
      <c r="F862" s="15" t="n">
        <v>46270</v>
      </c>
      <c r="G862" s="1" t="s">
        <v>624</v>
      </c>
      <c r="H862" s="1" t="n">
        <v>1672504</v>
      </c>
      <c r="I862" s="1" t="n">
        <v>11</v>
      </c>
      <c r="J862" s="1" t="s">
        <v>1868</v>
      </c>
      <c r="K862" s="49" t="n">
        <v>200</v>
      </c>
      <c r="L862" s="1" t="s">
        <v>1869</v>
      </c>
    </row>
    <row r="863" customFormat="false" ht="15" hidden="false" customHeight="true" outlineLevel="0" collapsed="false">
      <c r="A863" s="1" t="n">
        <v>2</v>
      </c>
      <c r="B863" s="1" t="n">
        <v>259439</v>
      </c>
      <c r="C863" s="1" t="s">
        <v>36</v>
      </c>
      <c r="D863" s="1" t="s">
        <v>1910</v>
      </c>
      <c r="E863" s="15" t="n">
        <v>46273</v>
      </c>
      <c r="F863" s="15" t="n">
        <v>46273</v>
      </c>
      <c r="G863" s="1" t="s">
        <v>553</v>
      </c>
      <c r="H863" s="1" t="n">
        <v>1673839</v>
      </c>
      <c r="I863" s="1" t="n">
        <v>11</v>
      </c>
      <c r="J863" s="1" t="s">
        <v>1868</v>
      </c>
      <c r="K863" s="49" t="n">
        <v>972.4</v>
      </c>
      <c r="L863" s="1" t="s">
        <v>1869</v>
      </c>
    </row>
    <row r="864" customFormat="false" ht="15" hidden="false" customHeight="true" outlineLevel="0" collapsed="false">
      <c r="A864" s="1" t="n">
        <v>2</v>
      </c>
      <c r="B864" s="1" t="n">
        <v>15256</v>
      </c>
      <c r="C864" s="1" t="s">
        <v>36</v>
      </c>
      <c r="D864" s="1" t="s">
        <v>1872</v>
      </c>
      <c r="E864" s="15" t="n">
        <v>46273</v>
      </c>
      <c r="F864" s="15" t="n">
        <v>46268</v>
      </c>
      <c r="G864" s="1" t="s">
        <v>272</v>
      </c>
      <c r="H864" s="1" t="n">
        <v>1673059</v>
      </c>
      <c r="I864" s="1" t="n">
        <v>11</v>
      </c>
      <c r="J864" s="1" t="s">
        <v>1868</v>
      </c>
      <c r="K864" s="49" t="n">
        <v>4057.6</v>
      </c>
      <c r="L864" s="1" t="s">
        <v>1869</v>
      </c>
    </row>
    <row r="865" customFormat="false" ht="15" hidden="false" customHeight="true" outlineLevel="0" collapsed="false">
      <c r="A865" s="1" t="n">
        <v>2</v>
      </c>
      <c r="B865" s="1" t="n">
        <v>15274</v>
      </c>
      <c r="C865" s="1" t="s">
        <v>36</v>
      </c>
      <c r="D865" s="1" t="s">
        <v>1872</v>
      </c>
      <c r="E865" s="15" t="n">
        <v>46273</v>
      </c>
      <c r="F865" s="15" t="n">
        <v>46269</v>
      </c>
      <c r="G865" s="1" t="s">
        <v>272</v>
      </c>
      <c r="H865" s="1" t="n">
        <v>1673709</v>
      </c>
      <c r="I865" s="1" t="n">
        <v>11</v>
      </c>
      <c r="J865" s="1" t="s">
        <v>1868</v>
      </c>
      <c r="K865" s="49" t="n">
        <v>1460.8</v>
      </c>
      <c r="L865" s="1" t="s">
        <v>1869</v>
      </c>
    </row>
    <row r="866" customFormat="false" ht="15" hidden="false" customHeight="true" outlineLevel="0" collapsed="false">
      <c r="A866" s="1" t="n">
        <v>2</v>
      </c>
      <c r="B866" s="1" t="n">
        <v>1968927</v>
      </c>
      <c r="C866" s="1" t="s">
        <v>36</v>
      </c>
      <c r="D866" s="1" t="s">
        <v>1959</v>
      </c>
      <c r="E866" s="15" t="n">
        <v>46273</v>
      </c>
      <c r="F866" s="15" t="n">
        <v>46268</v>
      </c>
      <c r="G866" s="1" t="s">
        <v>176</v>
      </c>
      <c r="H866" s="1" t="n">
        <v>1672883</v>
      </c>
      <c r="I866" s="1" t="n">
        <v>11</v>
      </c>
      <c r="J866" s="1" t="s">
        <v>1868</v>
      </c>
      <c r="K866" s="49" t="n">
        <v>1258.26</v>
      </c>
      <c r="L866" s="1" t="s">
        <v>1869</v>
      </c>
    </row>
    <row r="867" customFormat="false" ht="15" hidden="false" customHeight="true" outlineLevel="0" collapsed="false">
      <c r="A867" s="1" t="n">
        <v>2</v>
      </c>
      <c r="B867" s="1" t="n">
        <v>4007</v>
      </c>
      <c r="C867" s="1" t="s">
        <v>36</v>
      </c>
      <c r="D867" s="1" t="s">
        <v>1873</v>
      </c>
      <c r="E867" s="15" t="n">
        <v>46273</v>
      </c>
      <c r="F867" s="15" t="n">
        <v>46273</v>
      </c>
      <c r="G867" s="1" t="s">
        <v>205</v>
      </c>
      <c r="H867" s="1" t="n">
        <v>1673668</v>
      </c>
      <c r="I867" s="1" t="n">
        <v>11</v>
      </c>
      <c r="J867" s="1" t="s">
        <v>1868</v>
      </c>
      <c r="K867" s="49" t="n">
        <v>589.5</v>
      </c>
      <c r="L867" s="1" t="s">
        <v>1869</v>
      </c>
    </row>
    <row r="868" customFormat="false" ht="15" hidden="false" customHeight="true" outlineLevel="0" collapsed="false">
      <c r="A868" s="1" t="n">
        <v>2</v>
      </c>
      <c r="B868" s="1" t="n">
        <v>502</v>
      </c>
      <c r="C868" s="1" t="s">
        <v>36</v>
      </c>
      <c r="D868" s="1" t="s">
        <v>1983</v>
      </c>
      <c r="E868" s="15" t="n">
        <v>46273</v>
      </c>
      <c r="F868" s="15" t="n">
        <v>46268</v>
      </c>
      <c r="G868" s="1" t="s">
        <v>347</v>
      </c>
      <c r="H868" s="1" t="n">
        <v>1672361</v>
      </c>
      <c r="I868" s="1" t="n">
        <v>11</v>
      </c>
      <c r="J868" s="1" t="s">
        <v>1868</v>
      </c>
      <c r="K868" s="49" t="n">
        <v>660</v>
      </c>
      <c r="L868" s="1" t="s">
        <v>1869</v>
      </c>
    </row>
    <row r="869" customFormat="false" ht="15" hidden="false" customHeight="true" outlineLevel="0" collapsed="false">
      <c r="A869" s="1" t="n">
        <v>2</v>
      </c>
      <c r="B869" s="1" t="n">
        <v>33408</v>
      </c>
      <c r="C869" s="1" t="s">
        <v>61</v>
      </c>
      <c r="D869" s="1" t="s">
        <v>1901</v>
      </c>
      <c r="E869" s="15" t="n">
        <v>46273</v>
      </c>
      <c r="F869" s="15" t="n">
        <v>46270</v>
      </c>
      <c r="G869" s="1" t="s">
        <v>274</v>
      </c>
      <c r="H869" s="1" t="n">
        <v>1673148</v>
      </c>
      <c r="I869" s="1" t="n">
        <v>11</v>
      </c>
      <c r="J869" s="1" t="s">
        <v>1868</v>
      </c>
      <c r="K869" s="49" t="n">
        <v>619.41</v>
      </c>
      <c r="L869" s="1" t="s">
        <v>1869</v>
      </c>
    </row>
    <row r="870" customFormat="false" ht="15" hidden="false" customHeight="true" outlineLevel="0" collapsed="false">
      <c r="A870" s="1" t="n">
        <v>2</v>
      </c>
      <c r="B870" s="1" t="n">
        <v>20278</v>
      </c>
      <c r="C870" s="1" t="s">
        <v>85</v>
      </c>
      <c r="D870" s="1" t="s">
        <v>1916</v>
      </c>
      <c r="E870" s="15" t="n">
        <v>46273</v>
      </c>
      <c r="F870" s="15" t="n">
        <v>46269</v>
      </c>
      <c r="G870" s="1" t="s">
        <v>392</v>
      </c>
      <c r="H870" s="1" t="n">
        <v>1673917</v>
      </c>
      <c r="I870" s="1" t="n">
        <v>11</v>
      </c>
      <c r="J870" s="1" t="s">
        <v>1868</v>
      </c>
      <c r="K870" s="49" t="n">
        <v>2581.52</v>
      </c>
      <c r="L870" s="1" t="s">
        <v>1869</v>
      </c>
    </row>
    <row r="871" customFormat="false" ht="15" hidden="false" customHeight="true" outlineLevel="0" collapsed="false">
      <c r="A871" s="1" t="n">
        <v>2</v>
      </c>
      <c r="B871" s="1" t="n">
        <v>2661</v>
      </c>
      <c r="C871" s="1" t="s">
        <v>36</v>
      </c>
      <c r="D871" s="1" t="s">
        <v>1880</v>
      </c>
      <c r="E871" s="15" t="n">
        <v>46273</v>
      </c>
      <c r="F871" s="15" t="n">
        <v>46273</v>
      </c>
      <c r="G871" s="1" t="s">
        <v>146</v>
      </c>
      <c r="H871" s="1" t="n">
        <v>1673635</v>
      </c>
      <c r="I871" s="1" t="n">
        <v>6</v>
      </c>
      <c r="J871" s="1" t="s">
        <v>1868</v>
      </c>
      <c r="K871" s="49" t="n">
        <v>1637</v>
      </c>
      <c r="L871" s="1" t="s">
        <v>1869</v>
      </c>
    </row>
    <row r="872" customFormat="false" ht="15" hidden="false" customHeight="true" outlineLevel="0" collapsed="false">
      <c r="A872" s="1" t="n">
        <v>2</v>
      </c>
      <c r="B872" s="1" t="n">
        <v>2660</v>
      </c>
      <c r="C872" s="1" t="s">
        <v>36</v>
      </c>
      <c r="D872" s="1" t="s">
        <v>1880</v>
      </c>
      <c r="E872" s="15" t="n">
        <v>46273</v>
      </c>
      <c r="F872" s="15" t="n">
        <v>46273</v>
      </c>
      <c r="G872" s="1" t="s">
        <v>146</v>
      </c>
      <c r="H872" s="1" t="n">
        <v>1673597</v>
      </c>
      <c r="I872" s="1" t="n">
        <v>6</v>
      </c>
      <c r="J872" s="1" t="s">
        <v>1868</v>
      </c>
      <c r="K872" s="49" t="n">
        <v>300</v>
      </c>
      <c r="L872" s="1" t="s">
        <v>1869</v>
      </c>
    </row>
    <row r="873" customFormat="false" ht="15" hidden="false" customHeight="true" outlineLevel="0" collapsed="false">
      <c r="A873" s="1" t="n">
        <v>2</v>
      </c>
      <c r="B873" s="1" t="n">
        <v>32268</v>
      </c>
      <c r="C873" s="1" t="s">
        <v>36</v>
      </c>
      <c r="D873" s="1" t="s">
        <v>1885</v>
      </c>
      <c r="E873" s="15" t="n">
        <v>46273</v>
      </c>
      <c r="F873" s="15" t="n">
        <v>46273</v>
      </c>
      <c r="G873" s="1" t="s">
        <v>140</v>
      </c>
      <c r="H873" s="1" t="n">
        <v>1672858</v>
      </c>
      <c r="I873" s="1" t="n">
        <v>11</v>
      </c>
      <c r="J873" s="1" t="s">
        <v>1868</v>
      </c>
      <c r="K873" s="49" t="n">
        <v>199</v>
      </c>
      <c r="L873" s="1" t="s">
        <v>1869</v>
      </c>
    </row>
    <row r="874" customFormat="false" ht="15" hidden="false" customHeight="true" outlineLevel="0" collapsed="false">
      <c r="A874" s="1" t="n">
        <v>2</v>
      </c>
      <c r="B874" s="1" t="n">
        <v>644</v>
      </c>
      <c r="C874" s="1" t="s">
        <v>36</v>
      </c>
      <c r="D874" s="1" t="s">
        <v>1883</v>
      </c>
      <c r="E874" s="15" t="n">
        <v>46273</v>
      </c>
      <c r="F874" s="15" t="n">
        <v>46269</v>
      </c>
      <c r="G874" s="1" t="s">
        <v>144</v>
      </c>
      <c r="H874" s="1" t="n">
        <v>1672404</v>
      </c>
      <c r="I874" s="1" t="n">
        <v>11</v>
      </c>
      <c r="J874" s="1" t="s">
        <v>1868</v>
      </c>
      <c r="K874" s="49" t="n">
        <v>132</v>
      </c>
      <c r="L874" s="1" t="s">
        <v>1869</v>
      </c>
    </row>
    <row r="875" customFormat="false" ht="15" hidden="false" customHeight="true" outlineLevel="0" collapsed="false">
      <c r="A875" s="1" t="n">
        <v>2</v>
      </c>
      <c r="B875" s="1" t="n">
        <v>15352</v>
      </c>
      <c r="C875" s="1" t="s">
        <v>36</v>
      </c>
      <c r="D875" s="1" t="s">
        <v>1867</v>
      </c>
      <c r="E875" s="15" t="n">
        <v>46274</v>
      </c>
      <c r="F875" s="15" t="n">
        <v>46274</v>
      </c>
      <c r="G875" s="1" t="s">
        <v>296</v>
      </c>
      <c r="H875" s="1" t="n">
        <v>1676628</v>
      </c>
      <c r="I875" s="1" t="n">
        <v>11</v>
      </c>
      <c r="J875" s="1" t="s">
        <v>1868</v>
      </c>
      <c r="K875" s="49" t="n">
        <v>388.68</v>
      </c>
      <c r="L875" s="1" t="s">
        <v>1869</v>
      </c>
    </row>
    <row r="876" customFormat="false" ht="15" hidden="false" customHeight="true" outlineLevel="0" collapsed="false">
      <c r="A876" s="1" t="n">
        <v>2</v>
      </c>
      <c r="B876" s="1" t="n">
        <v>1677338</v>
      </c>
      <c r="C876" s="1" t="s">
        <v>1870</v>
      </c>
      <c r="D876" s="1" t="s">
        <v>1871</v>
      </c>
      <c r="E876" s="15" t="n">
        <v>46274</v>
      </c>
      <c r="F876" s="15" t="n">
        <v>46274</v>
      </c>
      <c r="G876" s="1" t="s">
        <v>416</v>
      </c>
      <c r="H876" s="1" t="n">
        <v>1678228</v>
      </c>
      <c r="I876" s="1" t="n">
        <v>11</v>
      </c>
      <c r="J876" s="1" t="s">
        <v>1868</v>
      </c>
      <c r="K876" s="49" t="n">
        <v>178.5</v>
      </c>
      <c r="L876" s="1" t="s">
        <v>1869</v>
      </c>
    </row>
    <row r="877" customFormat="false" ht="15" hidden="false" customHeight="true" outlineLevel="0" collapsed="false">
      <c r="A877" s="1" t="n">
        <v>2</v>
      </c>
      <c r="B877" s="1" t="n">
        <v>1676622</v>
      </c>
      <c r="C877" s="1" t="s">
        <v>1870</v>
      </c>
      <c r="D877" s="1" t="s">
        <v>1871</v>
      </c>
      <c r="E877" s="15" t="n">
        <v>46274</v>
      </c>
      <c r="F877" s="15" t="n">
        <v>46273</v>
      </c>
      <c r="G877" s="1" t="s">
        <v>416</v>
      </c>
      <c r="H877" s="1" t="n">
        <v>1676703</v>
      </c>
      <c r="I877" s="1" t="n">
        <v>11</v>
      </c>
      <c r="J877" s="1" t="s">
        <v>1868</v>
      </c>
      <c r="K877" s="49" t="n">
        <v>147</v>
      </c>
      <c r="L877" s="1" t="s">
        <v>1869</v>
      </c>
    </row>
    <row r="878" customFormat="false" ht="15" hidden="false" customHeight="true" outlineLevel="0" collapsed="false">
      <c r="A878" s="1" t="n">
        <v>2</v>
      </c>
      <c r="B878" s="1" t="n">
        <v>1676617</v>
      </c>
      <c r="C878" s="1" t="s">
        <v>1870</v>
      </c>
      <c r="D878" s="1" t="s">
        <v>1871</v>
      </c>
      <c r="E878" s="15" t="n">
        <v>46274</v>
      </c>
      <c r="F878" s="15" t="n">
        <v>46273</v>
      </c>
      <c r="G878" s="1" t="s">
        <v>416</v>
      </c>
      <c r="H878" s="1" t="n">
        <v>1676700</v>
      </c>
      <c r="I878" s="1" t="n">
        <v>11</v>
      </c>
      <c r="J878" s="1" t="s">
        <v>1868</v>
      </c>
      <c r="K878" s="49" t="n">
        <v>115.5</v>
      </c>
      <c r="L878" s="1" t="s">
        <v>1869</v>
      </c>
    </row>
    <row r="879" customFormat="false" ht="15" hidden="false" customHeight="true" outlineLevel="0" collapsed="false">
      <c r="A879" s="1" t="n">
        <v>2</v>
      </c>
      <c r="B879" s="1" t="n">
        <v>591052</v>
      </c>
      <c r="C879" s="1" t="s">
        <v>36</v>
      </c>
      <c r="D879" s="1" t="s">
        <v>1975</v>
      </c>
      <c r="E879" s="15" t="n">
        <v>46274</v>
      </c>
      <c r="F879" s="15" t="n">
        <v>46268</v>
      </c>
      <c r="G879" s="1" t="s">
        <v>101</v>
      </c>
      <c r="H879" s="1" t="n">
        <v>1678482</v>
      </c>
      <c r="I879" s="1" t="n">
        <v>11</v>
      </c>
      <c r="J879" s="1" t="s">
        <v>1868</v>
      </c>
      <c r="K879" s="49" t="n">
        <v>1719.82</v>
      </c>
      <c r="L879" s="1" t="s">
        <v>1869</v>
      </c>
    </row>
    <row r="880" customFormat="false" ht="15" hidden="false" customHeight="true" outlineLevel="0" collapsed="false">
      <c r="A880" s="1" t="n">
        <v>2</v>
      </c>
      <c r="B880" s="1" t="n">
        <v>399726</v>
      </c>
      <c r="C880" s="1" t="s">
        <v>36</v>
      </c>
      <c r="D880" s="1" t="s">
        <v>1919</v>
      </c>
      <c r="E880" s="15" t="n">
        <v>46274</v>
      </c>
      <c r="F880" s="15" t="n">
        <v>46269</v>
      </c>
      <c r="G880" s="1" t="s">
        <v>96</v>
      </c>
      <c r="H880" s="1" t="n">
        <v>1676736</v>
      </c>
      <c r="I880" s="1" t="n">
        <v>11</v>
      </c>
      <c r="J880" s="1" t="s">
        <v>1868</v>
      </c>
      <c r="K880" s="49" t="n">
        <v>1169.88</v>
      </c>
      <c r="L880" s="1" t="s">
        <v>1869</v>
      </c>
    </row>
    <row r="881" customFormat="false" ht="15" hidden="false" customHeight="true" outlineLevel="0" collapsed="false">
      <c r="A881" s="1" t="n">
        <v>2</v>
      </c>
      <c r="B881" s="1" t="n">
        <v>4564</v>
      </c>
      <c r="C881" s="1" t="s">
        <v>36</v>
      </c>
      <c r="D881" s="1" t="s">
        <v>1879</v>
      </c>
      <c r="E881" s="15" t="n">
        <v>46274</v>
      </c>
      <c r="F881" s="15" t="n">
        <v>46272</v>
      </c>
      <c r="G881" s="1" t="s">
        <v>105</v>
      </c>
      <c r="H881" s="1" t="n">
        <v>1676679</v>
      </c>
      <c r="I881" s="1" t="n">
        <v>11</v>
      </c>
      <c r="J881" s="1" t="s">
        <v>1868</v>
      </c>
      <c r="K881" s="49" t="n">
        <v>258.2</v>
      </c>
      <c r="L881" s="1" t="s">
        <v>1869</v>
      </c>
    </row>
    <row r="882" customFormat="false" ht="15" hidden="false" customHeight="true" outlineLevel="0" collapsed="false">
      <c r="A882" s="1" t="n">
        <v>2</v>
      </c>
      <c r="B882" s="1" t="n">
        <v>2664</v>
      </c>
      <c r="C882" s="1" t="s">
        <v>36</v>
      </c>
      <c r="D882" s="1" t="s">
        <v>1880</v>
      </c>
      <c r="E882" s="15" t="n">
        <v>46274</v>
      </c>
      <c r="F882" s="15" t="n">
        <v>46274</v>
      </c>
      <c r="G882" s="1" t="s">
        <v>146</v>
      </c>
      <c r="H882" s="1" t="n">
        <v>1677481</v>
      </c>
      <c r="I882" s="1" t="n">
        <v>6</v>
      </c>
      <c r="J882" s="1" t="s">
        <v>1868</v>
      </c>
      <c r="K882" s="49" t="n">
        <v>180</v>
      </c>
      <c r="L882" s="1" t="s">
        <v>1869</v>
      </c>
    </row>
    <row r="883" customFormat="false" ht="15" hidden="false" customHeight="true" outlineLevel="0" collapsed="false">
      <c r="A883" s="1" t="n">
        <v>2</v>
      </c>
      <c r="B883" s="1" t="n">
        <v>303</v>
      </c>
      <c r="C883" s="1" t="s">
        <v>36</v>
      </c>
      <c r="D883" s="1" t="s">
        <v>2010</v>
      </c>
      <c r="E883" s="15" t="n">
        <v>46274</v>
      </c>
      <c r="F883" s="15" t="n">
        <v>46253</v>
      </c>
      <c r="G883" s="1" t="s">
        <v>2011</v>
      </c>
      <c r="H883" s="1" t="n">
        <v>1677786</v>
      </c>
      <c r="I883" s="1" t="n">
        <v>11</v>
      </c>
      <c r="J883" s="1" t="s">
        <v>1868</v>
      </c>
      <c r="K883" s="49" t="n">
        <v>403</v>
      </c>
      <c r="L883" s="1" t="s">
        <v>1869</v>
      </c>
    </row>
    <row r="884" customFormat="false" ht="15" hidden="false" customHeight="true" outlineLevel="0" collapsed="false">
      <c r="A884" s="1" t="n">
        <v>2</v>
      </c>
      <c r="B884" s="1" t="n">
        <v>1281795</v>
      </c>
      <c r="C884" s="1" t="s">
        <v>49</v>
      </c>
      <c r="D884" s="1" t="s">
        <v>1875</v>
      </c>
      <c r="E884" s="15" t="n">
        <v>46274</v>
      </c>
      <c r="F884" s="15" t="n">
        <v>46269</v>
      </c>
      <c r="G884" s="1" t="s">
        <v>131</v>
      </c>
      <c r="H884" s="1" t="n">
        <v>1677081</v>
      </c>
      <c r="I884" s="1" t="n">
        <v>11</v>
      </c>
      <c r="J884" s="1" t="s">
        <v>1868</v>
      </c>
      <c r="K884" s="49" t="n">
        <v>50.85</v>
      </c>
      <c r="L884" s="1" t="s">
        <v>1869</v>
      </c>
    </row>
    <row r="885" customFormat="false" ht="15" hidden="false" customHeight="true" outlineLevel="0" collapsed="false">
      <c r="A885" s="1" t="n">
        <v>2</v>
      </c>
      <c r="B885" s="1" t="n">
        <v>2030858</v>
      </c>
      <c r="C885" s="1" t="s">
        <v>67</v>
      </c>
      <c r="D885" s="1" t="s">
        <v>1875</v>
      </c>
      <c r="E885" s="15" t="n">
        <v>46274</v>
      </c>
      <c r="F885" s="15" t="n">
        <v>46269</v>
      </c>
      <c r="G885" s="1" t="s">
        <v>131</v>
      </c>
      <c r="H885" s="1" t="n">
        <v>1677355</v>
      </c>
      <c r="I885" s="1" t="n">
        <v>11</v>
      </c>
      <c r="J885" s="1" t="s">
        <v>1868</v>
      </c>
      <c r="K885" s="49" t="n">
        <v>2815.26</v>
      </c>
      <c r="L885" s="1" t="s">
        <v>1869</v>
      </c>
    </row>
    <row r="886" customFormat="false" ht="15" hidden="false" customHeight="true" outlineLevel="0" collapsed="false">
      <c r="A886" s="1" t="n">
        <v>2</v>
      </c>
      <c r="B886" s="1" t="n">
        <v>1281791</v>
      </c>
      <c r="C886" s="1" t="s">
        <v>49</v>
      </c>
      <c r="D886" s="1" t="s">
        <v>1875</v>
      </c>
      <c r="E886" s="15" t="n">
        <v>46274</v>
      </c>
      <c r="F886" s="15" t="n">
        <v>46269</v>
      </c>
      <c r="G886" s="1" t="s">
        <v>131</v>
      </c>
      <c r="H886" s="1" t="n">
        <v>1677301</v>
      </c>
      <c r="I886" s="1" t="n">
        <v>11</v>
      </c>
      <c r="J886" s="1" t="s">
        <v>1868</v>
      </c>
      <c r="K886" s="49" t="n">
        <v>630.74</v>
      </c>
      <c r="L886" s="1" t="s">
        <v>1869</v>
      </c>
    </row>
    <row r="887" customFormat="false" ht="15" hidden="false" customHeight="true" outlineLevel="0" collapsed="false">
      <c r="A887" s="1" t="n">
        <v>2</v>
      </c>
      <c r="B887" s="1" t="n">
        <v>1281807</v>
      </c>
      <c r="C887" s="1" t="s">
        <v>49</v>
      </c>
      <c r="D887" s="1" t="s">
        <v>1875</v>
      </c>
      <c r="E887" s="15" t="n">
        <v>46274</v>
      </c>
      <c r="F887" s="15" t="n">
        <v>46269</v>
      </c>
      <c r="G887" s="1" t="s">
        <v>131</v>
      </c>
      <c r="H887" s="1" t="n">
        <v>1677160</v>
      </c>
      <c r="I887" s="1" t="n">
        <v>11</v>
      </c>
      <c r="J887" s="1" t="s">
        <v>1868</v>
      </c>
      <c r="K887" s="49" t="n">
        <v>949.62</v>
      </c>
      <c r="L887" s="1" t="s">
        <v>1869</v>
      </c>
    </row>
    <row r="888" customFormat="false" ht="15" hidden="false" customHeight="true" outlineLevel="0" collapsed="false">
      <c r="A888" s="1" t="n">
        <v>2</v>
      </c>
      <c r="B888" s="1" t="n">
        <v>2029788</v>
      </c>
      <c r="C888" s="1" t="s">
        <v>67</v>
      </c>
      <c r="D888" s="1" t="s">
        <v>1875</v>
      </c>
      <c r="E888" s="15" t="n">
        <v>46274</v>
      </c>
      <c r="F888" s="15" t="n">
        <v>46269</v>
      </c>
      <c r="G888" s="1" t="s">
        <v>131</v>
      </c>
      <c r="H888" s="1" t="n">
        <v>1677110</v>
      </c>
      <c r="I888" s="1" t="n">
        <v>11</v>
      </c>
      <c r="J888" s="1" t="s">
        <v>1868</v>
      </c>
      <c r="K888" s="49" t="n">
        <v>217.49</v>
      </c>
      <c r="L888" s="1" t="s">
        <v>1869</v>
      </c>
    </row>
    <row r="889" customFormat="false" ht="15" hidden="false" customHeight="true" outlineLevel="0" collapsed="false">
      <c r="A889" s="1" t="n">
        <v>2</v>
      </c>
      <c r="B889" s="1" t="n">
        <v>794</v>
      </c>
      <c r="C889" s="1" t="s">
        <v>88</v>
      </c>
      <c r="D889" s="1" t="s">
        <v>1876</v>
      </c>
      <c r="E889" s="15" t="n">
        <v>46274</v>
      </c>
      <c r="F889" s="15" t="n">
        <v>46273</v>
      </c>
      <c r="G889" s="1" t="s">
        <v>211</v>
      </c>
      <c r="H889" s="1" t="n">
        <v>1677062</v>
      </c>
      <c r="I889" s="1" t="n">
        <v>11</v>
      </c>
      <c r="J889" s="1" t="s">
        <v>1868</v>
      </c>
      <c r="K889" s="49" t="n">
        <v>124.75</v>
      </c>
      <c r="L889" s="1" t="s">
        <v>1869</v>
      </c>
    </row>
    <row r="890" customFormat="false" ht="15" hidden="false" customHeight="true" outlineLevel="0" collapsed="false">
      <c r="A890" s="1" t="n">
        <v>2</v>
      </c>
      <c r="B890" s="1" t="n">
        <v>797</v>
      </c>
      <c r="C890" s="1" t="s">
        <v>88</v>
      </c>
      <c r="D890" s="1" t="s">
        <v>1876</v>
      </c>
      <c r="E890" s="15" t="n">
        <v>46274</v>
      </c>
      <c r="F890" s="15" t="n">
        <v>46273</v>
      </c>
      <c r="G890" s="1" t="s">
        <v>211</v>
      </c>
      <c r="H890" s="1" t="n">
        <v>1678720</v>
      </c>
      <c r="I890" s="1" t="n">
        <v>11</v>
      </c>
      <c r="J890" s="1" t="s">
        <v>1868</v>
      </c>
      <c r="K890" s="49" t="n">
        <v>135</v>
      </c>
      <c r="L890" s="1" t="s">
        <v>1869</v>
      </c>
    </row>
    <row r="891" customFormat="false" ht="15" hidden="false" customHeight="true" outlineLevel="0" collapsed="false">
      <c r="A891" s="1" t="n">
        <v>2</v>
      </c>
      <c r="B891" s="1" t="n">
        <v>536</v>
      </c>
      <c r="C891" s="1" t="s">
        <v>36</v>
      </c>
      <c r="D891" s="1" t="s">
        <v>1906</v>
      </c>
      <c r="E891" s="15" t="n">
        <v>46274</v>
      </c>
      <c r="F891" s="15" t="n">
        <v>46274</v>
      </c>
      <c r="G891" s="1" t="s">
        <v>356</v>
      </c>
      <c r="H891" s="1" t="n">
        <v>1681524</v>
      </c>
      <c r="I891" s="1" t="n">
        <v>11</v>
      </c>
      <c r="J891" s="1" t="s">
        <v>1868</v>
      </c>
      <c r="K891" s="49" t="n">
        <v>160.32</v>
      </c>
      <c r="L891" s="1" t="s">
        <v>1869</v>
      </c>
    </row>
    <row r="892" customFormat="false" ht="15" hidden="false" customHeight="true" outlineLevel="0" collapsed="false">
      <c r="A892" s="1" t="n">
        <v>2</v>
      </c>
      <c r="B892" s="1" t="n">
        <v>268</v>
      </c>
      <c r="C892" s="1" t="s">
        <v>36</v>
      </c>
      <c r="D892" s="1" t="s">
        <v>1990</v>
      </c>
      <c r="E892" s="15" t="n">
        <v>46274</v>
      </c>
      <c r="F892" s="15" t="n">
        <v>46274</v>
      </c>
      <c r="G892" s="1" t="s">
        <v>624</v>
      </c>
      <c r="H892" s="1" t="n">
        <v>1677452</v>
      </c>
      <c r="I892" s="1" t="n">
        <v>11</v>
      </c>
      <c r="J892" s="1" t="s">
        <v>1868</v>
      </c>
      <c r="K892" s="49" t="n">
        <v>140</v>
      </c>
      <c r="L892" s="1" t="s">
        <v>1869</v>
      </c>
    </row>
    <row r="893" customFormat="false" ht="15" hidden="false" customHeight="true" outlineLevel="0" collapsed="false">
      <c r="A893" s="1" t="n">
        <v>2</v>
      </c>
      <c r="B893" s="1" t="n">
        <v>996851</v>
      </c>
      <c r="C893" s="1" t="s">
        <v>1932</v>
      </c>
      <c r="D893" s="1" t="s">
        <v>1933</v>
      </c>
      <c r="E893" s="15" t="n">
        <v>46274</v>
      </c>
      <c r="F893" s="15" t="n">
        <v>46269</v>
      </c>
      <c r="G893" s="1" t="s">
        <v>235</v>
      </c>
      <c r="H893" s="1" t="n">
        <v>1676852</v>
      </c>
      <c r="I893" s="1" t="n">
        <v>11</v>
      </c>
      <c r="J893" s="1" t="s">
        <v>1868</v>
      </c>
      <c r="K893" s="49" t="n">
        <v>2140.72</v>
      </c>
      <c r="L893" s="1" t="s">
        <v>1869</v>
      </c>
    </row>
    <row r="894" customFormat="false" ht="15" hidden="false" customHeight="true" outlineLevel="0" collapsed="false">
      <c r="A894" s="1" t="n">
        <v>2</v>
      </c>
      <c r="B894" s="1" t="n">
        <v>3898</v>
      </c>
      <c r="C894" s="1" t="s">
        <v>36</v>
      </c>
      <c r="D894" s="1" t="s">
        <v>1890</v>
      </c>
      <c r="E894" s="15" t="n">
        <v>46274</v>
      </c>
      <c r="F894" s="15" t="n">
        <v>46274</v>
      </c>
      <c r="G894" s="1" t="s">
        <v>187</v>
      </c>
      <c r="H894" s="1" t="n">
        <v>1678433</v>
      </c>
      <c r="I894" s="1" t="n">
        <v>11</v>
      </c>
      <c r="J894" s="1" t="s">
        <v>1868</v>
      </c>
      <c r="K894" s="49" t="n">
        <v>149</v>
      </c>
      <c r="L894" s="1" t="s">
        <v>1869</v>
      </c>
    </row>
    <row r="895" customFormat="false" ht="15" hidden="false" customHeight="true" outlineLevel="0" collapsed="false">
      <c r="A895" s="1" t="n">
        <v>2</v>
      </c>
      <c r="B895" s="1" t="n">
        <v>95</v>
      </c>
      <c r="C895" s="1" t="s">
        <v>36</v>
      </c>
      <c r="D895" s="1" t="s">
        <v>1984</v>
      </c>
      <c r="E895" s="15" t="n">
        <v>46274</v>
      </c>
      <c r="F895" s="15" t="n">
        <v>46272</v>
      </c>
      <c r="G895" s="1" t="s">
        <v>916</v>
      </c>
      <c r="H895" s="1" t="n">
        <v>1676810</v>
      </c>
      <c r="I895" s="1" t="n">
        <v>11</v>
      </c>
      <c r="J895" s="1" t="s">
        <v>1868</v>
      </c>
      <c r="K895" s="49" t="n">
        <v>144</v>
      </c>
      <c r="L895" s="1" t="s">
        <v>1869</v>
      </c>
    </row>
    <row r="896" customFormat="false" ht="15" hidden="false" customHeight="true" outlineLevel="0" collapsed="false">
      <c r="A896" s="1" t="n">
        <v>2</v>
      </c>
      <c r="B896" s="1" t="n">
        <v>1726860</v>
      </c>
      <c r="C896" s="1" t="s">
        <v>36</v>
      </c>
      <c r="D896" s="1" t="s">
        <v>1877</v>
      </c>
      <c r="E896" s="15" t="n">
        <v>46275</v>
      </c>
      <c r="F896" s="15" t="n">
        <v>46274</v>
      </c>
      <c r="G896" s="1" t="s">
        <v>224</v>
      </c>
      <c r="H896" s="1" t="n">
        <v>1681554</v>
      </c>
      <c r="I896" s="1" t="n">
        <v>11</v>
      </c>
      <c r="J896" s="1" t="s">
        <v>1868</v>
      </c>
      <c r="K896" s="49" t="n">
        <v>318.78</v>
      </c>
      <c r="L896" s="1" t="s">
        <v>1869</v>
      </c>
    </row>
    <row r="897" customFormat="false" ht="15" hidden="false" customHeight="true" outlineLevel="0" collapsed="false">
      <c r="A897" s="1" t="n">
        <v>2</v>
      </c>
      <c r="B897" s="1" t="n">
        <v>1726308</v>
      </c>
      <c r="C897" s="1" t="s">
        <v>36</v>
      </c>
      <c r="D897" s="1" t="s">
        <v>1877</v>
      </c>
      <c r="E897" s="15" t="n">
        <v>46275</v>
      </c>
      <c r="F897" s="15" t="n">
        <v>46273</v>
      </c>
      <c r="G897" s="1" t="s">
        <v>224</v>
      </c>
      <c r="H897" s="1" t="n">
        <v>1681679</v>
      </c>
      <c r="I897" s="1" t="n">
        <v>11</v>
      </c>
      <c r="J897" s="1" t="s">
        <v>1868</v>
      </c>
      <c r="K897" s="49" t="n">
        <v>2738.66</v>
      </c>
      <c r="L897" s="1" t="s">
        <v>1869</v>
      </c>
    </row>
    <row r="898" customFormat="false" ht="15" hidden="false" customHeight="true" outlineLevel="0" collapsed="false">
      <c r="A898" s="1" t="n">
        <v>2</v>
      </c>
      <c r="B898" s="1" t="n">
        <v>1268629</v>
      </c>
      <c r="C898" s="1" t="s">
        <v>36</v>
      </c>
      <c r="D898" s="1" t="s">
        <v>1911</v>
      </c>
      <c r="E898" s="15" t="n">
        <v>46275</v>
      </c>
      <c r="F898" s="15" t="n">
        <v>46275</v>
      </c>
      <c r="G898" s="1" t="s">
        <v>462</v>
      </c>
      <c r="H898" s="1" t="n">
        <v>1682145</v>
      </c>
      <c r="I898" s="1" t="n">
        <v>11</v>
      </c>
      <c r="J898" s="1" t="s">
        <v>1868</v>
      </c>
      <c r="K898" s="49" t="n">
        <v>458.93</v>
      </c>
      <c r="L898" s="1" t="s">
        <v>1869</v>
      </c>
    </row>
    <row r="899" customFormat="false" ht="15" hidden="false" customHeight="true" outlineLevel="0" collapsed="false">
      <c r="A899" s="1" t="n">
        <v>2</v>
      </c>
      <c r="B899" s="1" t="n">
        <v>15323</v>
      </c>
      <c r="C899" s="1" t="s">
        <v>36</v>
      </c>
      <c r="D899" s="1" t="s">
        <v>1872</v>
      </c>
      <c r="E899" s="15" t="n">
        <v>46275</v>
      </c>
      <c r="F899" s="15" t="n">
        <v>46274</v>
      </c>
      <c r="G899" s="1" t="s">
        <v>272</v>
      </c>
      <c r="H899" s="1" t="n">
        <v>1681773</v>
      </c>
      <c r="I899" s="1" t="n">
        <v>11</v>
      </c>
      <c r="J899" s="1" t="s">
        <v>1868</v>
      </c>
      <c r="K899" s="49" t="n">
        <v>4070</v>
      </c>
      <c r="L899" s="1" t="s">
        <v>1869</v>
      </c>
    </row>
    <row r="900" customFormat="false" ht="15" hidden="false" customHeight="true" outlineLevel="0" collapsed="false">
      <c r="A900" s="1" t="n">
        <v>2</v>
      </c>
      <c r="B900" s="1" t="n">
        <v>639283</v>
      </c>
      <c r="C900" s="1" t="s">
        <v>61</v>
      </c>
      <c r="D900" s="1" t="s">
        <v>1913</v>
      </c>
      <c r="E900" s="15" t="n">
        <v>46275</v>
      </c>
      <c r="F900" s="15" t="n">
        <v>46274</v>
      </c>
      <c r="G900" s="1" t="s">
        <v>464</v>
      </c>
      <c r="H900" s="1" t="n">
        <v>1682594</v>
      </c>
      <c r="I900" s="1" t="n">
        <v>11</v>
      </c>
      <c r="J900" s="1" t="s">
        <v>1868</v>
      </c>
      <c r="K900" s="49" t="n">
        <v>362</v>
      </c>
      <c r="L900" s="1" t="s">
        <v>1869</v>
      </c>
    </row>
    <row r="901" customFormat="false" ht="15" hidden="false" customHeight="true" outlineLevel="0" collapsed="false">
      <c r="A901" s="1" t="n">
        <v>2</v>
      </c>
      <c r="B901" s="1" t="n">
        <v>138039</v>
      </c>
      <c r="C901" s="1" t="s">
        <v>36</v>
      </c>
      <c r="D901" s="1" t="s">
        <v>1948</v>
      </c>
      <c r="E901" s="15" t="n">
        <v>46275</v>
      </c>
      <c r="F901" s="15" t="n">
        <v>46274</v>
      </c>
      <c r="G901" s="1" t="s">
        <v>556</v>
      </c>
      <c r="H901" s="1" t="n">
        <v>1683167</v>
      </c>
      <c r="I901" s="1" t="n">
        <v>11</v>
      </c>
      <c r="J901" s="1" t="s">
        <v>1868</v>
      </c>
      <c r="K901" s="49" t="n">
        <v>243</v>
      </c>
      <c r="L901" s="1" t="s">
        <v>1869</v>
      </c>
    </row>
    <row r="902" customFormat="false" ht="15" hidden="false" customHeight="true" outlineLevel="0" collapsed="false">
      <c r="A902" s="1" t="n">
        <v>2</v>
      </c>
      <c r="B902" s="1" t="n">
        <v>38204</v>
      </c>
      <c r="C902" s="1" t="s">
        <v>1774</v>
      </c>
      <c r="D902" s="1" t="s">
        <v>1901</v>
      </c>
      <c r="E902" s="15" t="n">
        <v>46275</v>
      </c>
      <c r="F902" s="15" t="n">
        <v>46274</v>
      </c>
      <c r="G902" s="1" t="s">
        <v>274</v>
      </c>
      <c r="H902" s="1" t="n">
        <v>1681642</v>
      </c>
      <c r="I902" s="1" t="n">
        <v>11</v>
      </c>
      <c r="J902" s="1" t="s">
        <v>1868</v>
      </c>
      <c r="K902" s="49" t="n">
        <v>865.52</v>
      </c>
      <c r="L902" s="1" t="s">
        <v>1869</v>
      </c>
    </row>
    <row r="903" customFormat="false" ht="15" hidden="false" customHeight="true" outlineLevel="0" collapsed="false">
      <c r="A903" s="1" t="n">
        <v>2</v>
      </c>
      <c r="B903" s="1" t="n">
        <v>33492</v>
      </c>
      <c r="C903" s="1" t="s">
        <v>61</v>
      </c>
      <c r="D903" s="1" t="s">
        <v>1901</v>
      </c>
      <c r="E903" s="15" t="n">
        <v>46275</v>
      </c>
      <c r="F903" s="15" t="n">
        <v>46274</v>
      </c>
      <c r="G903" s="1" t="s">
        <v>274</v>
      </c>
      <c r="H903" s="1" t="n">
        <v>1681623</v>
      </c>
      <c r="I903" s="1" t="n">
        <v>11</v>
      </c>
      <c r="J903" s="1" t="s">
        <v>1868</v>
      </c>
      <c r="K903" s="49" t="n">
        <v>4341.25</v>
      </c>
      <c r="L903" s="1" t="s">
        <v>1869</v>
      </c>
    </row>
    <row r="904" customFormat="false" ht="15" hidden="false" customHeight="true" outlineLevel="0" collapsed="false">
      <c r="A904" s="1" t="n">
        <v>2</v>
      </c>
      <c r="B904" s="1" t="n">
        <v>110584</v>
      </c>
      <c r="C904" s="1" t="s">
        <v>76</v>
      </c>
      <c r="D904" s="1" t="s">
        <v>2007</v>
      </c>
      <c r="E904" s="15" t="n">
        <v>46275</v>
      </c>
      <c r="F904" s="15" t="n">
        <v>46265</v>
      </c>
      <c r="G904" s="1" t="s">
        <v>1739</v>
      </c>
      <c r="H904" s="1" t="n">
        <v>1683282</v>
      </c>
      <c r="I904" s="1" t="n">
        <v>39</v>
      </c>
      <c r="J904" s="1" t="s">
        <v>1868</v>
      </c>
      <c r="K904" s="49" t="n">
        <v>725.47</v>
      </c>
      <c r="L904" s="1" t="s">
        <v>1936</v>
      </c>
    </row>
    <row r="905" customFormat="false" ht="15" hidden="false" customHeight="true" outlineLevel="0" collapsed="false">
      <c r="A905" s="1" t="n">
        <v>2</v>
      </c>
      <c r="B905" s="1" t="n">
        <v>111032</v>
      </c>
      <c r="C905" s="1" t="s">
        <v>76</v>
      </c>
      <c r="D905" s="1" t="s">
        <v>2007</v>
      </c>
      <c r="E905" s="15" t="n">
        <v>46275</v>
      </c>
      <c r="F905" s="15" t="n">
        <v>46272</v>
      </c>
      <c r="G905" s="1" t="s">
        <v>1739</v>
      </c>
      <c r="H905" s="1" t="n">
        <v>1683313</v>
      </c>
      <c r="I905" s="1" t="n">
        <v>39</v>
      </c>
      <c r="J905" s="1" t="s">
        <v>1868</v>
      </c>
      <c r="K905" s="49" t="n">
        <v>213.78</v>
      </c>
      <c r="L905" s="1" t="s">
        <v>1936</v>
      </c>
    </row>
    <row r="906" customFormat="false" ht="15" hidden="false" customHeight="true" outlineLevel="0" collapsed="false">
      <c r="A906" s="1" t="n">
        <v>2</v>
      </c>
      <c r="B906" s="1" t="n">
        <v>110737</v>
      </c>
      <c r="C906" s="1" t="s">
        <v>76</v>
      </c>
      <c r="D906" s="1" t="s">
        <v>2007</v>
      </c>
      <c r="E906" s="15" t="n">
        <v>46275</v>
      </c>
      <c r="F906" s="15" t="n">
        <v>46267</v>
      </c>
      <c r="G906" s="1" t="s">
        <v>1739</v>
      </c>
      <c r="H906" s="1" t="n">
        <v>1683253</v>
      </c>
      <c r="I906" s="1" t="n">
        <v>39</v>
      </c>
      <c r="J906" s="1" t="s">
        <v>1868</v>
      </c>
      <c r="K906" s="49" t="n">
        <v>122.57</v>
      </c>
      <c r="L906" s="1" t="s">
        <v>1936</v>
      </c>
    </row>
    <row r="907" customFormat="false" ht="15" hidden="false" customHeight="true" outlineLevel="0" collapsed="false">
      <c r="A907" s="1" t="n">
        <v>2</v>
      </c>
      <c r="B907" s="1" t="n">
        <v>110466</v>
      </c>
      <c r="C907" s="1" t="s">
        <v>76</v>
      </c>
      <c r="D907" s="1" t="s">
        <v>2007</v>
      </c>
      <c r="E907" s="15" t="n">
        <v>46275</v>
      </c>
      <c r="F907" s="15" t="n">
        <v>46263</v>
      </c>
      <c r="G907" s="1" t="s">
        <v>1739</v>
      </c>
      <c r="H907" s="1" t="n">
        <v>1683240</v>
      </c>
      <c r="I907" s="1" t="n">
        <v>39</v>
      </c>
      <c r="J907" s="1" t="s">
        <v>1868</v>
      </c>
      <c r="K907" s="49" t="n">
        <v>174.02</v>
      </c>
      <c r="L907" s="1" t="s">
        <v>1936</v>
      </c>
    </row>
    <row r="908" customFormat="false" ht="15" hidden="false" customHeight="true" outlineLevel="0" collapsed="false">
      <c r="A908" s="1" t="n">
        <v>2</v>
      </c>
      <c r="B908" s="1" t="n">
        <v>174068</v>
      </c>
      <c r="C908" s="1" t="s">
        <v>61</v>
      </c>
      <c r="D908" s="1" t="s">
        <v>2012</v>
      </c>
      <c r="E908" s="15" t="n">
        <v>46275</v>
      </c>
      <c r="F908" s="15" t="n">
        <v>46274</v>
      </c>
      <c r="G908" s="1" t="s">
        <v>80</v>
      </c>
      <c r="H908" s="1" t="n">
        <v>1683589</v>
      </c>
      <c r="I908" s="1" t="n">
        <v>39</v>
      </c>
      <c r="J908" s="1" t="s">
        <v>1868</v>
      </c>
      <c r="K908" s="49" t="n">
        <v>68.98</v>
      </c>
      <c r="L908" s="1" t="s">
        <v>1936</v>
      </c>
    </row>
    <row r="909" customFormat="false" ht="15" hidden="false" customHeight="true" outlineLevel="0" collapsed="false">
      <c r="A909" s="1" t="n">
        <v>2</v>
      </c>
      <c r="B909" s="1" t="n">
        <v>2667</v>
      </c>
      <c r="C909" s="1" t="s">
        <v>36</v>
      </c>
      <c r="D909" s="1" t="s">
        <v>1880</v>
      </c>
      <c r="E909" s="15" t="n">
        <v>46275</v>
      </c>
      <c r="F909" s="15" t="n">
        <v>46275</v>
      </c>
      <c r="G909" s="1" t="s">
        <v>146</v>
      </c>
      <c r="H909" s="1" t="n">
        <v>1682333</v>
      </c>
      <c r="I909" s="1" t="n">
        <v>6</v>
      </c>
      <c r="J909" s="1" t="s">
        <v>1868</v>
      </c>
      <c r="K909" s="49" t="n">
        <v>300</v>
      </c>
      <c r="L909" s="1" t="s">
        <v>1869</v>
      </c>
    </row>
    <row r="910" customFormat="false" ht="15" hidden="false" customHeight="true" outlineLevel="0" collapsed="false">
      <c r="A910" s="1" t="n">
        <v>2</v>
      </c>
      <c r="B910" s="1" t="n">
        <v>448663</v>
      </c>
      <c r="C910" s="1" t="s">
        <v>88</v>
      </c>
      <c r="D910" s="1" t="s">
        <v>2013</v>
      </c>
      <c r="E910" s="15" t="n">
        <v>46275</v>
      </c>
      <c r="F910" s="15" t="n">
        <v>46267</v>
      </c>
      <c r="G910" s="1" t="s">
        <v>82</v>
      </c>
      <c r="H910" s="1" t="n">
        <v>1683259</v>
      </c>
      <c r="I910" s="1" t="n">
        <v>39</v>
      </c>
      <c r="J910" s="1" t="s">
        <v>1868</v>
      </c>
      <c r="K910" s="49" t="n">
        <v>70</v>
      </c>
      <c r="L910" s="1" t="s">
        <v>1936</v>
      </c>
    </row>
    <row r="911" customFormat="false" ht="15" hidden="false" customHeight="true" outlineLevel="0" collapsed="false">
      <c r="A911" s="1" t="n">
        <v>2</v>
      </c>
      <c r="B911" s="1" t="n">
        <v>448974</v>
      </c>
      <c r="C911" s="1" t="s">
        <v>88</v>
      </c>
      <c r="D911" s="1" t="s">
        <v>2013</v>
      </c>
      <c r="E911" s="15" t="n">
        <v>46275</v>
      </c>
      <c r="F911" s="15" t="n">
        <v>46274</v>
      </c>
      <c r="G911" s="1" t="s">
        <v>82</v>
      </c>
      <c r="H911" s="1" t="n">
        <v>1683551</v>
      </c>
      <c r="I911" s="1" t="n">
        <v>39</v>
      </c>
      <c r="J911" s="1" t="s">
        <v>1868</v>
      </c>
      <c r="K911" s="49" t="n">
        <v>60.06</v>
      </c>
      <c r="L911" s="1" t="s">
        <v>1936</v>
      </c>
    </row>
    <row r="912" customFormat="false" ht="15" hidden="false" customHeight="true" outlineLevel="0" collapsed="false">
      <c r="A912" s="1" t="n">
        <v>2</v>
      </c>
      <c r="B912" s="1" t="n">
        <v>288543</v>
      </c>
      <c r="C912" s="1" t="s">
        <v>36</v>
      </c>
      <c r="D912" s="1" t="s">
        <v>2014</v>
      </c>
      <c r="E912" s="15" t="n">
        <v>46275</v>
      </c>
      <c r="F912" s="15" t="n">
        <v>46267</v>
      </c>
      <c r="G912" s="1" t="s">
        <v>1742</v>
      </c>
      <c r="H912" s="1" t="n">
        <v>1683380</v>
      </c>
      <c r="I912" s="1" t="n">
        <v>39</v>
      </c>
      <c r="J912" s="1" t="s">
        <v>1868</v>
      </c>
      <c r="K912" s="49" t="n">
        <v>84</v>
      </c>
      <c r="L912" s="1" t="s">
        <v>1936</v>
      </c>
    </row>
    <row r="913" customFormat="false" ht="15" hidden="false" customHeight="true" outlineLevel="0" collapsed="false">
      <c r="A913" s="1" t="n">
        <v>2</v>
      </c>
      <c r="B913" s="1" t="n">
        <v>5642</v>
      </c>
      <c r="C913" s="1" t="s">
        <v>36</v>
      </c>
      <c r="D913" s="1" t="s">
        <v>2015</v>
      </c>
      <c r="E913" s="15" t="n">
        <v>46275</v>
      </c>
      <c r="F913" s="15" t="n">
        <v>46274</v>
      </c>
      <c r="G913" s="1" t="s">
        <v>305</v>
      </c>
      <c r="H913" s="1" t="n">
        <v>1682601</v>
      </c>
      <c r="I913" s="1" t="n">
        <v>11</v>
      </c>
      <c r="J913" s="1" t="s">
        <v>1868</v>
      </c>
      <c r="K913" s="49" t="n">
        <v>2344.16</v>
      </c>
      <c r="L913" s="1" t="s">
        <v>1869</v>
      </c>
    </row>
    <row r="914" customFormat="false" ht="15" hidden="false" customHeight="true" outlineLevel="0" collapsed="false">
      <c r="A914" s="1" t="n">
        <v>2</v>
      </c>
      <c r="B914" s="1" t="n">
        <v>1930761</v>
      </c>
      <c r="C914" s="1" t="s">
        <v>36</v>
      </c>
      <c r="D914" s="1" t="s">
        <v>1962</v>
      </c>
      <c r="E914" s="15" t="n">
        <v>46275</v>
      </c>
      <c r="F914" s="15" t="n">
        <v>46269</v>
      </c>
      <c r="G914" s="1" t="s">
        <v>870</v>
      </c>
      <c r="H914" s="1" t="n">
        <v>1681925</v>
      </c>
      <c r="I914" s="1" t="n">
        <v>11</v>
      </c>
      <c r="J914" s="1" t="s">
        <v>1868</v>
      </c>
      <c r="K914" s="49" t="n">
        <v>476.24</v>
      </c>
      <c r="L914" s="1" t="s">
        <v>1869</v>
      </c>
    </row>
    <row r="915" customFormat="false" ht="15" hidden="false" customHeight="true" outlineLevel="0" collapsed="false">
      <c r="A915" s="1" t="n">
        <v>2</v>
      </c>
      <c r="B915" s="1" t="n">
        <v>1544516</v>
      </c>
      <c r="C915" s="1" t="s">
        <v>36</v>
      </c>
      <c r="D915" s="1" t="s">
        <v>2016</v>
      </c>
      <c r="E915" s="15" t="n">
        <v>46275</v>
      </c>
      <c r="F915" s="15" t="n">
        <v>46275</v>
      </c>
      <c r="G915" s="1" t="s">
        <v>1750</v>
      </c>
      <c r="H915" s="1" t="n">
        <v>1683659</v>
      </c>
      <c r="I915" s="1" t="n">
        <v>39</v>
      </c>
      <c r="J915" s="1" t="s">
        <v>1868</v>
      </c>
      <c r="K915" s="49" t="n">
        <v>485.24</v>
      </c>
      <c r="L915" s="1" t="s">
        <v>1936</v>
      </c>
    </row>
    <row r="916" customFormat="false" ht="15" hidden="false" customHeight="true" outlineLevel="0" collapsed="false">
      <c r="A916" s="1" t="n">
        <v>2</v>
      </c>
      <c r="B916" s="1" t="n">
        <v>1629386</v>
      </c>
      <c r="C916" s="1" t="s">
        <v>36</v>
      </c>
      <c r="D916" s="1" t="s">
        <v>1918</v>
      </c>
      <c r="E916" s="15" t="n">
        <v>46276</v>
      </c>
      <c r="F916" s="15" t="n">
        <v>46276</v>
      </c>
      <c r="G916" s="1" t="s">
        <v>107</v>
      </c>
      <c r="H916" s="1" t="n">
        <v>1686402</v>
      </c>
      <c r="I916" s="1" t="n">
        <v>11</v>
      </c>
      <c r="J916" s="1" t="s">
        <v>1868</v>
      </c>
      <c r="K916" s="49" t="n">
        <v>957.44</v>
      </c>
      <c r="L916" s="1" t="s">
        <v>1869</v>
      </c>
    </row>
    <row r="917" customFormat="false" ht="15" hidden="false" customHeight="true" outlineLevel="0" collapsed="false">
      <c r="A917" s="1" t="n">
        <v>2</v>
      </c>
      <c r="B917" s="1" t="n">
        <v>45405</v>
      </c>
      <c r="C917" s="1" t="s">
        <v>36</v>
      </c>
      <c r="D917" s="1" t="s">
        <v>2017</v>
      </c>
      <c r="E917" s="15" t="n">
        <v>46276</v>
      </c>
      <c r="F917" s="15" t="n">
        <v>46276</v>
      </c>
      <c r="G917" s="1" t="s">
        <v>1699</v>
      </c>
      <c r="H917" s="1" t="n">
        <v>1687541</v>
      </c>
      <c r="I917" s="1" t="n">
        <v>11</v>
      </c>
      <c r="J917" s="1" t="s">
        <v>1868</v>
      </c>
      <c r="K917" s="49" t="n">
        <v>428</v>
      </c>
      <c r="L917" s="1" t="s">
        <v>1869</v>
      </c>
    </row>
    <row r="918" customFormat="false" ht="15" hidden="false" customHeight="true" outlineLevel="0" collapsed="false">
      <c r="A918" s="1" t="n">
        <v>2</v>
      </c>
      <c r="B918" s="1" t="n">
        <v>871154</v>
      </c>
      <c r="C918" s="1" t="s">
        <v>36</v>
      </c>
      <c r="D918" s="1" t="s">
        <v>1915</v>
      </c>
      <c r="E918" s="15" t="n">
        <v>46276</v>
      </c>
      <c r="F918" s="15" t="n">
        <v>46275</v>
      </c>
      <c r="G918" s="1" t="s">
        <v>192</v>
      </c>
      <c r="H918" s="1" t="n">
        <v>1687573</v>
      </c>
      <c r="I918" s="1" t="n">
        <v>11</v>
      </c>
      <c r="J918" s="1" t="s">
        <v>1868</v>
      </c>
      <c r="K918" s="49" t="n">
        <v>357.22</v>
      </c>
      <c r="L918" s="1" t="s">
        <v>1869</v>
      </c>
    </row>
    <row r="919" customFormat="false" ht="15" hidden="false" customHeight="true" outlineLevel="0" collapsed="false">
      <c r="A919" s="1" t="n">
        <v>2</v>
      </c>
      <c r="B919" s="1" t="n">
        <v>4614</v>
      </c>
      <c r="C919" s="1" t="s">
        <v>36</v>
      </c>
      <c r="D919" s="1" t="s">
        <v>1879</v>
      </c>
      <c r="E919" s="15" t="n">
        <v>46276</v>
      </c>
      <c r="F919" s="15" t="n">
        <v>46275</v>
      </c>
      <c r="G919" s="1" t="s">
        <v>105</v>
      </c>
      <c r="H919" s="1" t="n">
        <v>1687536</v>
      </c>
      <c r="I919" s="1" t="n">
        <v>11</v>
      </c>
      <c r="J919" s="1" t="s">
        <v>1868</v>
      </c>
      <c r="K919" s="49" t="n">
        <v>212.1</v>
      </c>
      <c r="L919" s="1" t="s">
        <v>1869</v>
      </c>
    </row>
    <row r="920" customFormat="false" ht="15" hidden="false" customHeight="true" outlineLevel="0" collapsed="false">
      <c r="A920" s="1" t="n">
        <v>2</v>
      </c>
      <c r="B920" s="1" t="n">
        <v>2669</v>
      </c>
      <c r="C920" s="1" t="s">
        <v>36</v>
      </c>
      <c r="D920" s="1" t="s">
        <v>1880</v>
      </c>
      <c r="E920" s="15" t="n">
        <v>46276</v>
      </c>
      <c r="F920" s="15" t="n">
        <v>46276</v>
      </c>
      <c r="G920" s="1" t="s">
        <v>146</v>
      </c>
      <c r="H920" s="1" t="n">
        <v>1687467</v>
      </c>
      <c r="I920" s="1" t="n">
        <v>6</v>
      </c>
      <c r="J920" s="1" t="s">
        <v>1868</v>
      </c>
      <c r="K920" s="49" t="n">
        <v>2174</v>
      </c>
      <c r="L920" s="1" t="s">
        <v>1869</v>
      </c>
    </row>
    <row r="921" customFormat="false" ht="15" hidden="false" customHeight="true" outlineLevel="0" collapsed="false">
      <c r="A921" s="1" t="n">
        <v>2</v>
      </c>
      <c r="B921" s="1" t="n">
        <v>2668</v>
      </c>
      <c r="C921" s="1" t="s">
        <v>36</v>
      </c>
      <c r="D921" s="1" t="s">
        <v>1880</v>
      </c>
      <c r="E921" s="15" t="n">
        <v>46276</v>
      </c>
      <c r="F921" s="15" t="n">
        <v>46276</v>
      </c>
      <c r="G921" s="1" t="s">
        <v>146</v>
      </c>
      <c r="H921" s="1" t="n">
        <v>1687423</v>
      </c>
      <c r="I921" s="1" t="n">
        <v>6</v>
      </c>
      <c r="J921" s="1" t="s">
        <v>1868</v>
      </c>
      <c r="K921" s="49" t="n">
        <v>260</v>
      </c>
      <c r="L921" s="1" t="s">
        <v>1869</v>
      </c>
    </row>
    <row r="922" customFormat="false" ht="15" hidden="false" customHeight="true" outlineLevel="0" collapsed="false">
      <c r="A922" s="1" t="n">
        <v>2</v>
      </c>
      <c r="B922" s="1" t="n">
        <v>1041221</v>
      </c>
      <c r="C922" s="1" t="s">
        <v>36</v>
      </c>
      <c r="D922" s="1" t="s">
        <v>1881</v>
      </c>
      <c r="E922" s="15" t="n">
        <v>46276</v>
      </c>
      <c r="F922" s="15" t="n">
        <v>46275</v>
      </c>
      <c r="G922" s="1" t="s">
        <v>233</v>
      </c>
      <c r="H922" s="1" t="n">
        <v>1686364</v>
      </c>
      <c r="I922" s="1" t="n">
        <v>11</v>
      </c>
      <c r="J922" s="1" t="s">
        <v>1868</v>
      </c>
      <c r="K922" s="49" t="n">
        <v>311.8</v>
      </c>
      <c r="L922" s="1" t="s">
        <v>1869</v>
      </c>
    </row>
    <row r="923" customFormat="false" ht="15" hidden="false" customHeight="true" outlineLevel="0" collapsed="false">
      <c r="A923" s="1" t="n">
        <v>2</v>
      </c>
      <c r="B923" s="1" t="n">
        <v>802</v>
      </c>
      <c r="C923" s="1" t="s">
        <v>88</v>
      </c>
      <c r="D923" s="1" t="s">
        <v>1876</v>
      </c>
      <c r="E923" s="15" t="n">
        <v>46276</v>
      </c>
      <c r="F923" s="15" t="n">
        <v>46275</v>
      </c>
      <c r="G923" s="1" t="s">
        <v>211</v>
      </c>
      <c r="H923" s="1" t="n">
        <v>1686374</v>
      </c>
      <c r="I923" s="1" t="n">
        <v>11</v>
      </c>
      <c r="J923" s="1" t="s">
        <v>1868</v>
      </c>
      <c r="K923" s="49" t="n">
        <v>259.75</v>
      </c>
      <c r="L923" s="1" t="s">
        <v>1869</v>
      </c>
    </row>
    <row r="924" customFormat="false" ht="15" hidden="false" customHeight="true" outlineLevel="0" collapsed="false">
      <c r="A924" s="1" t="n">
        <v>2</v>
      </c>
      <c r="B924" s="1" t="n">
        <v>278</v>
      </c>
      <c r="C924" s="1" t="s">
        <v>36</v>
      </c>
      <c r="D924" s="1" t="s">
        <v>1990</v>
      </c>
      <c r="E924" s="15" t="n">
        <v>46276</v>
      </c>
      <c r="F924" s="15" t="n">
        <v>46276</v>
      </c>
      <c r="G924" s="1" t="s">
        <v>624</v>
      </c>
      <c r="H924" s="1" t="n">
        <v>1687525</v>
      </c>
      <c r="I924" s="1" t="n">
        <v>11</v>
      </c>
      <c r="J924" s="1" t="s">
        <v>1868</v>
      </c>
      <c r="K924" s="49" t="n">
        <v>200</v>
      </c>
      <c r="L924" s="1" t="s">
        <v>1869</v>
      </c>
    </row>
    <row r="925" customFormat="false" ht="15" hidden="false" customHeight="true" outlineLevel="0" collapsed="false">
      <c r="A925" s="1" t="n">
        <v>2</v>
      </c>
      <c r="B925" s="1" t="n">
        <v>440</v>
      </c>
      <c r="C925" s="1" t="s">
        <v>36</v>
      </c>
      <c r="D925" s="1" t="s">
        <v>1907</v>
      </c>
      <c r="E925" s="15" t="n">
        <v>46276</v>
      </c>
      <c r="F925" s="15" t="n">
        <v>46276</v>
      </c>
      <c r="G925" s="1" t="s">
        <v>109</v>
      </c>
      <c r="H925" s="1" t="n">
        <v>1686469</v>
      </c>
      <c r="I925" s="1" t="n">
        <v>11</v>
      </c>
      <c r="J925" s="1" t="s">
        <v>1868</v>
      </c>
      <c r="K925" s="49" t="n">
        <v>286</v>
      </c>
      <c r="L925" s="1" t="s">
        <v>1869</v>
      </c>
    </row>
    <row r="926" customFormat="false" ht="15" hidden="false" customHeight="true" outlineLevel="0" collapsed="false">
      <c r="A926" s="1" t="n">
        <v>2</v>
      </c>
      <c r="B926" s="1" t="n">
        <v>1679032</v>
      </c>
      <c r="C926" s="1" t="s">
        <v>1870</v>
      </c>
      <c r="D926" s="1" t="s">
        <v>1871</v>
      </c>
      <c r="E926" s="15" t="n">
        <v>46277</v>
      </c>
      <c r="F926" s="15" t="n">
        <v>46276</v>
      </c>
      <c r="G926" s="1" t="s">
        <v>416</v>
      </c>
      <c r="H926" s="1" t="n">
        <v>1688709</v>
      </c>
      <c r="I926" s="1" t="n">
        <v>11</v>
      </c>
      <c r="J926" s="1" t="s">
        <v>1868</v>
      </c>
      <c r="K926" s="49" t="n">
        <v>81</v>
      </c>
      <c r="L926" s="1" t="s">
        <v>1869</v>
      </c>
    </row>
    <row r="927" customFormat="false" ht="15" hidden="false" customHeight="true" outlineLevel="0" collapsed="false">
      <c r="A927" s="1" t="n">
        <v>2</v>
      </c>
      <c r="B927" s="1" t="n">
        <v>1269729</v>
      </c>
      <c r="C927" s="1" t="s">
        <v>36</v>
      </c>
      <c r="D927" s="1" t="s">
        <v>1911</v>
      </c>
      <c r="E927" s="15" t="n">
        <v>46277</v>
      </c>
      <c r="F927" s="15" t="n">
        <v>46276</v>
      </c>
      <c r="G927" s="1" t="s">
        <v>462</v>
      </c>
      <c r="H927" s="1" t="n">
        <v>1688715</v>
      </c>
      <c r="I927" s="1" t="n">
        <v>11</v>
      </c>
      <c r="J927" s="1" t="s">
        <v>1868</v>
      </c>
      <c r="K927" s="49" t="n">
        <v>2311.25</v>
      </c>
      <c r="L927" s="1" t="s">
        <v>1869</v>
      </c>
    </row>
    <row r="928" customFormat="false" ht="15" hidden="false" customHeight="true" outlineLevel="0" collapsed="false">
      <c r="A928" s="1" t="n">
        <v>2</v>
      </c>
      <c r="B928" s="1" t="n">
        <v>6092</v>
      </c>
      <c r="C928" s="1" t="s">
        <v>36</v>
      </c>
      <c r="D928" s="1" t="s">
        <v>1892</v>
      </c>
      <c r="E928" s="15" t="n">
        <v>46277</v>
      </c>
      <c r="F928" s="15" t="n">
        <v>46275</v>
      </c>
      <c r="G928" s="1" t="s">
        <v>103</v>
      </c>
      <c r="H928" s="1" t="n">
        <v>1688781</v>
      </c>
      <c r="I928" s="1" t="n">
        <v>11</v>
      </c>
      <c r="J928" s="1" t="s">
        <v>1868</v>
      </c>
      <c r="K928" s="49" t="n">
        <v>793.3</v>
      </c>
      <c r="L928" s="1" t="s">
        <v>1869</v>
      </c>
    </row>
    <row r="929" customFormat="false" ht="15" hidden="false" customHeight="true" outlineLevel="0" collapsed="false">
      <c r="A929" s="1" t="n">
        <v>2</v>
      </c>
      <c r="B929" s="1" t="n">
        <v>5521</v>
      </c>
      <c r="C929" s="1" t="s">
        <v>36</v>
      </c>
      <c r="D929" s="1" t="s">
        <v>1976</v>
      </c>
      <c r="E929" s="15" t="n">
        <v>46277</v>
      </c>
      <c r="F929" s="15" t="n">
        <v>46274</v>
      </c>
      <c r="G929" s="1" t="s">
        <v>781</v>
      </c>
      <c r="H929" s="1" t="n">
        <v>1688954</v>
      </c>
      <c r="I929" s="1" t="n">
        <v>11</v>
      </c>
      <c r="J929" s="1" t="s">
        <v>1868</v>
      </c>
      <c r="K929" s="49" t="n">
        <v>4759.82</v>
      </c>
      <c r="L929" s="1" t="s">
        <v>1869</v>
      </c>
    </row>
    <row r="930" customFormat="false" ht="15" hidden="false" customHeight="true" outlineLevel="0" collapsed="false">
      <c r="A930" s="1" t="n">
        <v>2</v>
      </c>
      <c r="B930" s="1" t="n">
        <v>654</v>
      </c>
      <c r="C930" s="1" t="s">
        <v>36</v>
      </c>
      <c r="D930" s="1" t="s">
        <v>1883</v>
      </c>
      <c r="E930" s="15" t="n">
        <v>46277</v>
      </c>
      <c r="F930" s="15" t="n">
        <v>46276</v>
      </c>
      <c r="G930" s="1" t="s">
        <v>144</v>
      </c>
      <c r="H930" s="1" t="n">
        <v>1688932</v>
      </c>
      <c r="I930" s="1" t="n">
        <v>11</v>
      </c>
      <c r="J930" s="1" t="s">
        <v>1868</v>
      </c>
      <c r="K930" s="49" t="n">
        <v>180</v>
      </c>
      <c r="L930" s="1" t="s">
        <v>1869</v>
      </c>
    </row>
    <row r="931" customFormat="false" ht="15" hidden="false" customHeight="true" outlineLevel="0" collapsed="false">
      <c r="A931" s="1" t="n">
        <v>2</v>
      </c>
      <c r="B931" s="1" t="n">
        <v>437</v>
      </c>
      <c r="C931" s="1" t="s">
        <v>36</v>
      </c>
      <c r="D931" s="1" t="s">
        <v>1907</v>
      </c>
      <c r="E931" s="15" t="n">
        <v>46277</v>
      </c>
      <c r="F931" s="15" t="n">
        <v>46276</v>
      </c>
      <c r="G931" s="1" t="s">
        <v>109</v>
      </c>
      <c r="H931" s="1" t="n">
        <v>1688703</v>
      </c>
      <c r="I931" s="1" t="n">
        <v>11</v>
      </c>
      <c r="J931" s="1" t="s">
        <v>1868</v>
      </c>
      <c r="K931" s="49" t="n">
        <v>362</v>
      </c>
      <c r="L931" s="1" t="s">
        <v>1869</v>
      </c>
    </row>
    <row r="932" customFormat="false" ht="15" hidden="false" customHeight="false" outlineLevel="0" collapsed="false">
      <c r="A932" s="1" t="n">
        <v>2</v>
      </c>
      <c r="B932" s="1" t="n">
        <v>1679944</v>
      </c>
      <c r="C932" s="1" t="s">
        <v>1870</v>
      </c>
      <c r="D932" s="1" t="s">
        <v>1871</v>
      </c>
      <c r="E932" s="19" t="n">
        <v>46279</v>
      </c>
      <c r="F932" s="19" t="n">
        <v>46279</v>
      </c>
      <c r="G932" s="1" t="s">
        <v>416</v>
      </c>
      <c r="H932" s="1" t="n">
        <v>1702663</v>
      </c>
      <c r="I932" s="1" t="n">
        <v>11</v>
      </c>
      <c r="J932" s="1" t="s">
        <v>1868</v>
      </c>
      <c r="K932" s="70" t="n">
        <v>165</v>
      </c>
      <c r="L932" s="1" t="s">
        <v>1869</v>
      </c>
    </row>
    <row r="933" customFormat="false" ht="15" hidden="false" customHeight="false" outlineLevel="0" collapsed="false">
      <c r="A933" s="1" t="n">
        <v>2</v>
      </c>
      <c r="B933" s="1" t="n">
        <v>1679781</v>
      </c>
      <c r="C933" s="1" t="s">
        <v>1870</v>
      </c>
      <c r="D933" s="1" t="s">
        <v>1871</v>
      </c>
      <c r="E933" s="19" t="n">
        <v>46279</v>
      </c>
      <c r="F933" s="19" t="n">
        <v>46279</v>
      </c>
      <c r="G933" s="1" t="s">
        <v>416</v>
      </c>
      <c r="H933" s="1" t="n">
        <v>1702648</v>
      </c>
      <c r="I933" s="1" t="n">
        <v>11</v>
      </c>
      <c r="J933" s="1" t="s">
        <v>1868</v>
      </c>
      <c r="K933" s="70" t="n">
        <v>127.5</v>
      </c>
      <c r="L933" s="1" t="s">
        <v>1869</v>
      </c>
    </row>
    <row r="934" customFormat="false" ht="15" hidden="false" customHeight="false" outlineLevel="0" collapsed="false">
      <c r="A934" s="1" t="n">
        <v>2</v>
      </c>
      <c r="B934" s="1" t="n">
        <v>15352</v>
      </c>
      <c r="C934" s="1" t="s">
        <v>36</v>
      </c>
      <c r="D934" s="1" t="s">
        <v>1872</v>
      </c>
      <c r="E934" s="19" t="n">
        <v>46279</v>
      </c>
      <c r="F934" s="19" t="n">
        <v>46277</v>
      </c>
      <c r="G934" s="1" t="s">
        <v>272</v>
      </c>
      <c r="H934" s="1" t="n">
        <v>1701594</v>
      </c>
      <c r="I934" s="1" t="n">
        <v>11</v>
      </c>
      <c r="J934" s="1" t="s">
        <v>1868</v>
      </c>
      <c r="K934" s="70" t="n">
        <v>4531.6</v>
      </c>
      <c r="L934" s="1" t="s">
        <v>1869</v>
      </c>
    </row>
    <row r="935" customFormat="false" ht="15" hidden="false" customHeight="false" outlineLevel="0" collapsed="false">
      <c r="A935" s="1" t="n">
        <v>2</v>
      </c>
      <c r="B935" s="1" t="n">
        <v>2673</v>
      </c>
      <c r="C935" s="1" t="s">
        <v>36</v>
      </c>
      <c r="D935" s="1" t="s">
        <v>1880</v>
      </c>
      <c r="E935" s="19" t="n">
        <v>46279</v>
      </c>
      <c r="F935" s="19" t="n">
        <v>46279</v>
      </c>
      <c r="G935" s="1" t="s">
        <v>146</v>
      </c>
      <c r="H935" s="1" t="n">
        <v>1702549</v>
      </c>
      <c r="I935" s="1" t="n">
        <v>6</v>
      </c>
      <c r="J935" s="1" t="s">
        <v>1868</v>
      </c>
      <c r="K935" s="70" t="n">
        <v>300</v>
      </c>
      <c r="L935" s="1" t="s">
        <v>1869</v>
      </c>
    </row>
    <row r="936" customFormat="false" ht="15" hidden="false" customHeight="false" outlineLevel="0" collapsed="false">
      <c r="A936" s="1" t="n">
        <v>2</v>
      </c>
      <c r="B936" s="1" t="n">
        <v>2670</v>
      </c>
      <c r="C936" s="1" t="s">
        <v>36</v>
      </c>
      <c r="D936" s="1" t="s">
        <v>1880</v>
      </c>
      <c r="E936" s="19" t="n">
        <v>46279</v>
      </c>
      <c r="F936" s="19" t="n">
        <v>46279</v>
      </c>
      <c r="G936" s="1" t="s">
        <v>146</v>
      </c>
      <c r="H936" s="1" t="n">
        <v>1700824</v>
      </c>
      <c r="I936" s="1" t="n">
        <v>6</v>
      </c>
      <c r="J936" s="1" t="s">
        <v>1868</v>
      </c>
      <c r="K936" s="70" t="n">
        <v>225</v>
      </c>
      <c r="L936" s="1" t="s">
        <v>1869</v>
      </c>
    </row>
    <row r="937" customFormat="false" ht="15" hidden="false" customHeight="false" outlineLevel="0" collapsed="false">
      <c r="A937" s="1" t="n">
        <v>2</v>
      </c>
      <c r="B937" s="1" t="n">
        <v>5600</v>
      </c>
      <c r="C937" s="1" t="s">
        <v>76</v>
      </c>
      <c r="D937" s="1" t="s">
        <v>1886</v>
      </c>
      <c r="E937" s="19" t="n">
        <v>46279</v>
      </c>
      <c r="F937" s="19" t="n">
        <v>46277</v>
      </c>
      <c r="G937" s="1" t="s">
        <v>129</v>
      </c>
      <c r="H937" s="1" t="n">
        <v>1700910</v>
      </c>
      <c r="I937" s="1" t="n">
        <v>11</v>
      </c>
      <c r="J937" s="1" t="s">
        <v>1868</v>
      </c>
      <c r="K937" s="70" t="n">
        <v>902.13</v>
      </c>
      <c r="L937" s="1" t="s">
        <v>1869</v>
      </c>
    </row>
    <row r="938" customFormat="false" ht="15" hidden="false" customHeight="false" outlineLevel="0" collapsed="false">
      <c r="A938" s="1" t="n">
        <v>2</v>
      </c>
      <c r="B938" s="1" t="n">
        <v>2040862</v>
      </c>
      <c r="C938" s="1" t="s">
        <v>67</v>
      </c>
      <c r="D938" s="1" t="s">
        <v>1875</v>
      </c>
      <c r="E938" s="19" t="n">
        <v>46279</v>
      </c>
      <c r="F938" s="19" t="n">
        <v>46276</v>
      </c>
      <c r="G938" s="1" t="s">
        <v>131</v>
      </c>
      <c r="H938" s="1" t="n">
        <v>1702876</v>
      </c>
      <c r="I938" s="1" t="n">
        <v>11</v>
      </c>
      <c r="J938" s="1" t="s">
        <v>1868</v>
      </c>
      <c r="K938" s="70" t="n">
        <v>2617.42</v>
      </c>
      <c r="L938" s="1" t="s">
        <v>1869</v>
      </c>
    </row>
    <row r="939" customFormat="false" ht="15" hidden="false" customHeight="false" outlineLevel="0" collapsed="false">
      <c r="A939" s="1" t="n">
        <v>2</v>
      </c>
      <c r="B939" s="1" t="n">
        <v>1288687</v>
      </c>
      <c r="C939" s="1" t="s">
        <v>49</v>
      </c>
      <c r="D939" s="1" t="s">
        <v>1875</v>
      </c>
      <c r="E939" s="19" t="n">
        <v>46279</v>
      </c>
      <c r="F939" s="19" t="n">
        <v>46276</v>
      </c>
      <c r="G939" s="1" t="s">
        <v>131</v>
      </c>
      <c r="H939" s="1" t="n">
        <v>1702855</v>
      </c>
      <c r="I939" s="1" t="n">
        <v>11</v>
      </c>
      <c r="J939" s="1" t="s">
        <v>1868</v>
      </c>
      <c r="K939" s="70" t="n">
        <v>684.09</v>
      </c>
      <c r="L939" s="1" t="s">
        <v>1869</v>
      </c>
    </row>
    <row r="940" customFormat="false" ht="15" hidden="false" customHeight="false" outlineLevel="0" collapsed="false">
      <c r="A940" s="1" t="n">
        <v>2</v>
      </c>
      <c r="B940" s="1" t="n">
        <v>1288725</v>
      </c>
      <c r="C940" s="1" t="s">
        <v>49</v>
      </c>
      <c r="D940" s="1" t="s">
        <v>1875</v>
      </c>
      <c r="E940" s="19" t="n">
        <v>46279</v>
      </c>
      <c r="F940" s="19" t="n">
        <v>46276</v>
      </c>
      <c r="G940" s="1" t="s">
        <v>131</v>
      </c>
      <c r="H940" s="1" t="n">
        <v>1702827</v>
      </c>
      <c r="I940" s="1" t="n">
        <v>11</v>
      </c>
      <c r="J940" s="1" t="s">
        <v>1868</v>
      </c>
      <c r="K940" s="70" t="n">
        <v>355.97</v>
      </c>
      <c r="L940" s="1" t="s">
        <v>1869</v>
      </c>
    </row>
    <row r="941" customFormat="false" ht="15" hidden="false" customHeight="false" outlineLevel="0" collapsed="false">
      <c r="A941" s="1" t="n">
        <v>2</v>
      </c>
      <c r="B941" s="1" t="n">
        <v>1288792</v>
      </c>
      <c r="C941" s="1" t="s">
        <v>49</v>
      </c>
      <c r="D941" s="1" t="s">
        <v>1875</v>
      </c>
      <c r="E941" s="19" t="n">
        <v>46279</v>
      </c>
      <c r="F941" s="19" t="n">
        <v>46276</v>
      </c>
      <c r="G941" s="1" t="s">
        <v>131</v>
      </c>
      <c r="H941" s="1" t="n">
        <v>1702808</v>
      </c>
      <c r="I941" s="1" t="n">
        <v>11</v>
      </c>
      <c r="J941" s="1" t="s">
        <v>1868</v>
      </c>
      <c r="K941" s="70" t="n">
        <v>40.46</v>
      </c>
      <c r="L941" s="1" t="s">
        <v>1869</v>
      </c>
    </row>
    <row r="942" customFormat="false" ht="15" hidden="false" customHeight="false" outlineLevel="0" collapsed="false">
      <c r="A942" s="1" t="n">
        <v>2</v>
      </c>
      <c r="B942" s="1" t="n">
        <v>2039974</v>
      </c>
      <c r="C942" s="1" t="s">
        <v>67</v>
      </c>
      <c r="D942" s="1" t="s">
        <v>1875</v>
      </c>
      <c r="E942" s="19" t="n">
        <v>46279</v>
      </c>
      <c r="F942" s="19" t="n">
        <v>46276</v>
      </c>
      <c r="G942" s="1" t="s">
        <v>131</v>
      </c>
      <c r="H942" s="1" t="n">
        <v>1702801</v>
      </c>
      <c r="I942" s="1" t="n">
        <v>11</v>
      </c>
      <c r="J942" s="1" t="s">
        <v>1868</v>
      </c>
      <c r="K942" s="70" t="n">
        <v>317.58</v>
      </c>
      <c r="L942" s="1" t="s">
        <v>1869</v>
      </c>
    </row>
    <row r="943" customFormat="false" ht="15" hidden="false" customHeight="false" outlineLevel="0" collapsed="false">
      <c r="A943" s="1" t="n">
        <v>2</v>
      </c>
      <c r="B943" s="1" t="n">
        <v>1288685</v>
      </c>
      <c r="C943" s="1" t="s">
        <v>49</v>
      </c>
      <c r="D943" s="1" t="s">
        <v>1875</v>
      </c>
      <c r="E943" s="19" t="n">
        <v>46279</v>
      </c>
      <c r="F943" s="19" t="n">
        <v>46276</v>
      </c>
      <c r="G943" s="1" t="s">
        <v>131</v>
      </c>
      <c r="H943" s="1" t="n">
        <v>1702794</v>
      </c>
      <c r="I943" s="1" t="n">
        <v>11</v>
      </c>
      <c r="J943" s="1" t="s">
        <v>1868</v>
      </c>
      <c r="K943" s="70" t="n">
        <v>47.37</v>
      </c>
      <c r="L943" s="1" t="s">
        <v>1869</v>
      </c>
    </row>
    <row r="944" customFormat="false" ht="15" hidden="false" customHeight="false" outlineLevel="0" collapsed="false">
      <c r="A944" s="1" t="n">
        <v>2</v>
      </c>
      <c r="B944" s="1" t="n">
        <v>2039865</v>
      </c>
      <c r="C944" s="1" t="s">
        <v>67</v>
      </c>
      <c r="D944" s="1" t="s">
        <v>1875</v>
      </c>
      <c r="E944" s="19" t="n">
        <v>46279</v>
      </c>
      <c r="F944" s="19" t="n">
        <v>46276</v>
      </c>
      <c r="G944" s="1" t="s">
        <v>131</v>
      </c>
      <c r="H944" s="1" t="n">
        <v>1702772</v>
      </c>
      <c r="I944" s="1" t="n">
        <v>11</v>
      </c>
      <c r="J944" s="1" t="s">
        <v>1868</v>
      </c>
      <c r="K944" s="70" t="n">
        <v>29.85</v>
      </c>
      <c r="L944" s="1" t="s">
        <v>1869</v>
      </c>
    </row>
    <row r="945" customFormat="false" ht="15" hidden="false" customHeight="false" outlineLevel="0" collapsed="false">
      <c r="A945" s="1" t="n">
        <v>2</v>
      </c>
      <c r="B945" s="1" t="n">
        <v>35693</v>
      </c>
      <c r="C945" s="1" t="s">
        <v>76</v>
      </c>
      <c r="D945" s="1" t="s">
        <v>1967</v>
      </c>
      <c r="E945" s="19" t="n">
        <v>46279</v>
      </c>
      <c r="F945" s="19" t="n">
        <v>46276</v>
      </c>
      <c r="G945" s="1" t="s">
        <v>330</v>
      </c>
      <c r="H945" s="1" t="n">
        <v>1701738</v>
      </c>
      <c r="I945" s="1" t="n">
        <v>11</v>
      </c>
      <c r="J945" s="1" t="s">
        <v>1868</v>
      </c>
      <c r="K945" s="70" t="n">
        <v>4379.07</v>
      </c>
      <c r="L945" s="1" t="s">
        <v>1869</v>
      </c>
    </row>
    <row r="946" customFormat="false" ht="15" hidden="false" customHeight="false" outlineLevel="0" collapsed="false">
      <c r="A946" s="1" t="n">
        <v>2</v>
      </c>
      <c r="B946" s="1" t="n">
        <v>11011</v>
      </c>
      <c r="C946" s="1" t="s">
        <v>36</v>
      </c>
      <c r="D946" s="1" t="s">
        <v>1961</v>
      </c>
      <c r="E946" s="19" t="n">
        <v>46279</v>
      </c>
      <c r="F946" s="19" t="n">
        <v>46279</v>
      </c>
      <c r="G946" s="1" t="s">
        <v>198</v>
      </c>
      <c r="H946" s="1" t="n">
        <v>1702628</v>
      </c>
      <c r="I946" s="1" t="n">
        <v>11</v>
      </c>
      <c r="J946" s="1" t="s">
        <v>1868</v>
      </c>
      <c r="K946" s="70" t="n">
        <v>228</v>
      </c>
      <c r="L946" s="1" t="s">
        <v>1869</v>
      </c>
    </row>
    <row r="947" customFormat="false" ht="15" hidden="false" customHeight="false" outlineLevel="0" collapsed="false">
      <c r="A947" s="1" t="n">
        <v>2</v>
      </c>
      <c r="B947" s="1" t="n">
        <v>1449042</v>
      </c>
      <c r="C947" s="1" t="s">
        <v>36</v>
      </c>
      <c r="D947" s="1" t="s">
        <v>1925</v>
      </c>
      <c r="E947" s="19" t="n">
        <v>46279</v>
      </c>
      <c r="F947" s="19" t="n">
        <v>46279</v>
      </c>
      <c r="G947" s="1" t="s">
        <v>469</v>
      </c>
      <c r="H947" s="1" t="n">
        <v>1702483</v>
      </c>
      <c r="I947" s="1" t="n">
        <v>11</v>
      </c>
      <c r="J947" s="1" t="s">
        <v>1868</v>
      </c>
      <c r="K947" s="70" t="n">
        <v>782.78</v>
      </c>
      <c r="L947" s="1" t="s">
        <v>1869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6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1827</v>
      </c>
      <c r="C1" s="1" t="s">
        <v>2018</v>
      </c>
      <c r="D1" s="1" t="s">
        <v>2019</v>
      </c>
      <c r="E1" s="1" t="s">
        <v>2020</v>
      </c>
      <c r="F1" s="1" t="s">
        <v>13</v>
      </c>
      <c r="I1" s="1" t="s">
        <v>2021</v>
      </c>
      <c r="J1" s="1" t="s">
        <v>2022</v>
      </c>
      <c r="K1" s="1" t="s">
        <v>2023</v>
      </c>
      <c r="L1" s="1" t="s">
        <v>2024</v>
      </c>
      <c r="N1" s="1" t="s">
        <v>2025</v>
      </c>
      <c r="O1" s="1" t="s">
        <v>2026</v>
      </c>
      <c r="P1" s="1" t="s">
        <v>2027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2028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2029</v>
      </c>
      <c r="N2" s="1" t="n">
        <v>10</v>
      </c>
      <c r="O2" s="1" t="n">
        <v>49.9</v>
      </c>
      <c r="P2" s="1" t="s">
        <v>2030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2028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2031</v>
      </c>
      <c r="N3" s="1" t="n">
        <v>30</v>
      </c>
      <c r="O3" s="1" t="n">
        <v>135</v>
      </c>
      <c r="P3" s="1" t="s">
        <v>2030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2028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2032</v>
      </c>
      <c r="N4" s="1" t="n">
        <v>20</v>
      </c>
      <c r="O4" s="1" t="n">
        <v>99.8</v>
      </c>
      <c r="P4" s="1" t="s">
        <v>2030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2028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2033</v>
      </c>
      <c r="N5" s="1" t="n">
        <v>10</v>
      </c>
      <c r="O5" s="1" t="n">
        <v>49.9</v>
      </c>
      <c r="P5" s="1" t="s">
        <v>2030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2028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2034</v>
      </c>
      <c r="N6" s="1" t="n">
        <v>50</v>
      </c>
      <c r="O6" s="1" t="n">
        <v>449.5</v>
      </c>
      <c r="P6" s="1" t="s">
        <v>2030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2028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2035</v>
      </c>
      <c r="N7" s="1" t="n">
        <v>65.2</v>
      </c>
      <c r="O7" s="1" t="n">
        <v>2119</v>
      </c>
      <c r="P7" s="1" t="s">
        <v>2030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2028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2036</v>
      </c>
      <c r="N8" s="1" t="n">
        <v>55</v>
      </c>
      <c r="O8" s="1" t="n">
        <v>1210</v>
      </c>
      <c r="P8" s="1" t="s">
        <v>2030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2028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2037</v>
      </c>
      <c r="N9" s="1" t="n">
        <v>5</v>
      </c>
      <c r="O9" s="1" t="n">
        <v>20.67</v>
      </c>
      <c r="P9" s="1" t="s">
        <v>2030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2028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2038</v>
      </c>
      <c r="N10" s="1" t="n">
        <v>20</v>
      </c>
      <c r="O10" s="1" t="n">
        <v>37.59</v>
      </c>
      <c r="P10" s="1" t="s">
        <v>2030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2028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2039</v>
      </c>
      <c r="N11" s="1" t="n">
        <v>10</v>
      </c>
      <c r="O11" s="1" t="n">
        <v>41.35</v>
      </c>
      <c r="P11" s="1" t="s">
        <v>2030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2028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2040</v>
      </c>
      <c r="N12" s="1" t="n">
        <v>5</v>
      </c>
      <c r="O12" s="1" t="n">
        <v>20.67</v>
      </c>
      <c r="P12" s="1" t="s">
        <v>2030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2028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2041</v>
      </c>
      <c r="N13" s="1" t="n">
        <v>20</v>
      </c>
      <c r="O13" s="1" t="n">
        <v>75.18</v>
      </c>
      <c r="P13" s="1" t="s">
        <v>2030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2028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2042</v>
      </c>
      <c r="N14" s="1" t="n">
        <v>5</v>
      </c>
      <c r="O14" s="1" t="n">
        <v>41.35</v>
      </c>
      <c r="P14" s="1" t="s">
        <v>2030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2028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2043</v>
      </c>
      <c r="N15" s="1" t="n">
        <v>5</v>
      </c>
      <c r="O15" s="1" t="n">
        <v>41.35</v>
      </c>
      <c r="P15" s="1" t="s">
        <v>2030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2028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2044</v>
      </c>
      <c r="N16" s="1" t="n">
        <v>5</v>
      </c>
      <c r="O16" s="1" t="n">
        <v>41.35</v>
      </c>
      <c r="P16" s="1" t="s">
        <v>2030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2028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2045</v>
      </c>
      <c r="N17" s="1" t="n">
        <v>30</v>
      </c>
      <c r="O17" s="1" t="n">
        <v>33.83</v>
      </c>
      <c r="P17" s="1" t="s">
        <v>2030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2028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2046</v>
      </c>
      <c r="N18" s="1" t="n">
        <v>3</v>
      </c>
      <c r="O18" s="1" t="n">
        <v>12.4</v>
      </c>
      <c r="P18" s="1" t="s">
        <v>2030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2028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2047</v>
      </c>
      <c r="N19" s="1" t="n">
        <v>2</v>
      </c>
      <c r="O19" s="1" t="n">
        <v>8.27</v>
      </c>
      <c r="P19" s="1" t="s">
        <v>2030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2028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2048</v>
      </c>
      <c r="N20" s="1" t="n">
        <v>24</v>
      </c>
      <c r="O20" s="1" t="n">
        <v>203.42</v>
      </c>
      <c r="P20" s="1" t="s">
        <v>2030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2028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2049</v>
      </c>
      <c r="N21" s="1" t="n">
        <v>6</v>
      </c>
      <c r="O21" s="1" t="n">
        <v>50.85</v>
      </c>
      <c r="P21" s="1" t="s">
        <v>2030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2028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2050</v>
      </c>
      <c r="N22" s="1" t="n">
        <v>6</v>
      </c>
      <c r="O22" s="1" t="n">
        <v>50.85</v>
      </c>
      <c r="P22" s="1" t="s">
        <v>2030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2028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2051</v>
      </c>
      <c r="N23" s="1" t="n">
        <v>12</v>
      </c>
      <c r="O23" s="1" t="n">
        <v>18</v>
      </c>
      <c r="P23" s="1" t="s">
        <v>2030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2028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2052</v>
      </c>
      <c r="N24" s="1" t="n">
        <v>8</v>
      </c>
      <c r="O24" s="1" t="n">
        <v>28</v>
      </c>
      <c r="P24" s="1" t="s">
        <v>2030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2028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2053</v>
      </c>
      <c r="N25" s="1" t="n">
        <v>70</v>
      </c>
      <c r="O25" s="1" t="n">
        <v>126</v>
      </c>
      <c r="P25" s="1" t="s">
        <v>2030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2028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2054</v>
      </c>
      <c r="N26" s="1" t="n">
        <v>12</v>
      </c>
      <c r="O26" s="1" t="n">
        <v>113.8</v>
      </c>
      <c r="P26" s="1" t="s">
        <v>2030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2028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2055</v>
      </c>
      <c r="N27" s="1" t="n">
        <v>9</v>
      </c>
      <c r="O27" s="1" t="n">
        <v>52.11</v>
      </c>
      <c r="P27" s="1" t="s">
        <v>2030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2028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2056</v>
      </c>
      <c r="N28" s="1" t="n">
        <v>9</v>
      </c>
      <c r="O28" s="1" t="n">
        <v>59.89</v>
      </c>
      <c r="P28" s="1" t="s">
        <v>2030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2057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2058</v>
      </c>
      <c r="N29" s="1" t="n">
        <v>10</v>
      </c>
      <c r="O29" s="1" t="n">
        <v>140.81</v>
      </c>
      <c r="P29" s="1" t="s">
        <v>2030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2057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2059</v>
      </c>
      <c r="N30" s="1" t="n">
        <v>10</v>
      </c>
      <c r="O30" s="1" t="n">
        <v>140.81</v>
      </c>
      <c r="P30" s="1" t="s">
        <v>2030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2057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2060</v>
      </c>
      <c r="N31" s="1" t="n">
        <v>10</v>
      </c>
      <c r="O31" s="1" t="n">
        <v>145.43</v>
      </c>
      <c r="P31" s="1" t="s">
        <v>2030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2057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2061</v>
      </c>
      <c r="N32" s="1" t="n">
        <v>250</v>
      </c>
      <c r="O32" s="1" t="n">
        <v>200</v>
      </c>
      <c r="P32" s="1" t="s">
        <v>2030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2057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2062</v>
      </c>
      <c r="N33" s="1" t="n">
        <v>5</v>
      </c>
      <c r="O33" s="1" t="n">
        <v>45.8</v>
      </c>
      <c r="P33" s="1" t="s">
        <v>2030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2057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2063</v>
      </c>
      <c r="N34" s="1" t="n">
        <v>15</v>
      </c>
      <c r="O34" s="1" t="n">
        <v>29.46</v>
      </c>
      <c r="P34" s="1" t="s">
        <v>2030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2057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2064</v>
      </c>
      <c r="N35" s="1" t="n">
        <v>30</v>
      </c>
      <c r="O35" s="1" t="n">
        <v>289.68</v>
      </c>
      <c r="P35" s="1" t="s">
        <v>2030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2065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2066</v>
      </c>
      <c r="N36" s="1" t="n">
        <v>2.57</v>
      </c>
      <c r="O36" s="1" t="n">
        <v>48.5</v>
      </c>
      <c r="P36" s="1" t="s">
        <v>2030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2065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2066</v>
      </c>
      <c r="N37" s="1" t="n">
        <v>3.265</v>
      </c>
      <c r="O37" s="1" t="n">
        <v>65.85</v>
      </c>
      <c r="P37" s="1" t="s">
        <v>2030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2065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2067</v>
      </c>
      <c r="N38" s="1" t="n">
        <v>10.085</v>
      </c>
      <c r="O38" s="1" t="n">
        <v>206.18</v>
      </c>
      <c r="P38" s="1" t="s">
        <v>2030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2065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2068</v>
      </c>
      <c r="N39" s="1" t="n">
        <v>19.92</v>
      </c>
      <c r="O39" s="1" t="n">
        <v>469.92</v>
      </c>
      <c r="P39" s="1" t="s">
        <v>2030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2065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2069</v>
      </c>
      <c r="N40" s="1" t="n">
        <v>16.65</v>
      </c>
      <c r="O40" s="1" t="n">
        <v>418.97</v>
      </c>
      <c r="P40" s="1" t="s">
        <v>2030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2065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2070</v>
      </c>
      <c r="N41" s="1" t="n">
        <v>1.142</v>
      </c>
      <c r="O41" s="1" t="n">
        <v>25.14</v>
      </c>
      <c r="P41" s="1" t="s">
        <v>2030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2065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2071</v>
      </c>
      <c r="N42" s="1" t="n">
        <v>2.45</v>
      </c>
      <c r="O42" s="1" t="n">
        <v>70.01</v>
      </c>
      <c r="P42" s="1" t="s">
        <v>2030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2065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2072</v>
      </c>
      <c r="N43" s="1" t="n">
        <v>1.486</v>
      </c>
      <c r="O43" s="1" t="n">
        <v>35.06</v>
      </c>
      <c r="P43" s="1" t="s">
        <v>2030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2065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2072</v>
      </c>
      <c r="N44" s="1" t="n">
        <v>2.5</v>
      </c>
      <c r="O44" s="1" t="n">
        <v>63.03</v>
      </c>
      <c r="P44" s="1" t="s">
        <v>2030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2065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2073</v>
      </c>
      <c r="N45" s="1" t="n">
        <v>13.995</v>
      </c>
      <c r="O45" s="1" t="n">
        <v>458.75</v>
      </c>
      <c r="P45" s="1" t="s">
        <v>2030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2065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2074</v>
      </c>
      <c r="N46" s="1" t="n">
        <v>9</v>
      </c>
      <c r="O46" s="1" t="n">
        <v>332.85</v>
      </c>
      <c r="P46" s="1" t="s">
        <v>2030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2065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2075</v>
      </c>
      <c r="N47" s="1" t="n">
        <v>4.9</v>
      </c>
      <c r="O47" s="1" t="n">
        <v>205.93</v>
      </c>
      <c r="P47" s="1" t="s">
        <v>2030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2065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2076</v>
      </c>
      <c r="N48" s="1" t="n">
        <v>9.17</v>
      </c>
      <c r="O48" s="1" t="n">
        <v>408.52</v>
      </c>
      <c r="P48" s="1" t="s">
        <v>2030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2065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2077</v>
      </c>
      <c r="N49" s="1" t="n">
        <v>3.8</v>
      </c>
      <c r="O49" s="1" t="n">
        <v>172.48</v>
      </c>
      <c r="P49" s="1" t="s">
        <v>2030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2065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2078</v>
      </c>
      <c r="N50" s="1" t="n">
        <v>1.694</v>
      </c>
      <c r="O50" s="1" t="n">
        <v>68.35</v>
      </c>
      <c r="P50" s="1" t="s">
        <v>2030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2065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2079</v>
      </c>
      <c r="N51" s="1" t="n">
        <v>2.05</v>
      </c>
      <c r="O51" s="1" t="n">
        <v>103.39</v>
      </c>
      <c r="P51" s="1" t="s">
        <v>2030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2065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2080</v>
      </c>
      <c r="N52" s="1" t="n">
        <v>1.37</v>
      </c>
      <c r="O52" s="1" t="n">
        <v>80.61</v>
      </c>
      <c r="P52" s="1" t="s">
        <v>2030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2065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2081</v>
      </c>
      <c r="N53" s="1" t="n">
        <v>1.818</v>
      </c>
      <c r="O53" s="1" t="n">
        <v>67.23</v>
      </c>
      <c r="P53" s="1" t="s">
        <v>2030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2065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2082</v>
      </c>
      <c r="N54" s="1" t="n">
        <v>1</v>
      </c>
      <c r="O54" s="1" t="n">
        <v>2.51</v>
      </c>
      <c r="P54" s="1" t="s">
        <v>2030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2065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2082</v>
      </c>
      <c r="N55" s="1" t="n">
        <v>0.806</v>
      </c>
      <c r="O55" s="1" t="n">
        <v>1.9</v>
      </c>
      <c r="P55" s="1" t="s">
        <v>2030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2065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2083</v>
      </c>
      <c r="N56" s="1" t="n">
        <v>7.75</v>
      </c>
      <c r="O56" s="1" t="n">
        <v>19.48</v>
      </c>
      <c r="P56" s="1" t="s">
        <v>2030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2065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2083</v>
      </c>
      <c r="N57" s="1" t="n">
        <v>1.844</v>
      </c>
      <c r="O57" s="1" t="n">
        <v>4.34</v>
      </c>
      <c r="P57" s="1" t="s">
        <v>2030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2065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2084</v>
      </c>
      <c r="N58" s="1" t="n">
        <v>0.497</v>
      </c>
      <c r="O58" s="1" t="n">
        <v>0</v>
      </c>
      <c r="P58" s="1" t="s">
        <v>2030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2065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2084</v>
      </c>
      <c r="N59" s="1" t="n">
        <v>0.438</v>
      </c>
      <c r="O59" s="1" t="n">
        <v>0.01</v>
      </c>
      <c r="P59" s="1" t="s">
        <v>2030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2085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2066</v>
      </c>
      <c r="N60" s="1" t="n">
        <v>3.265</v>
      </c>
      <c r="O60" s="1" t="n">
        <v>65.85</v>
      </c>
      <c r="P60" s="1" t="s">
        <v>2030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2085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2071</v>
      </c>
      <c r="N61" s="1" t="n">
        <v>2.45</v>
      </c>
      <c r="O61" s="1" t="n">
        <v>70.01</v>
      </c>
      <c r="P61" s="1" t="s">
        <v>2030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2085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2072</v>
      </c>
      <c r="N62" s="1" t="n">
        <v>2.5</v>
      </c>
      <c r="O62" s="1" t="n">
        <v>63.03</v>
      </c>
      <c r="P62" s="1" t="s">
        <v>2030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2085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2073</v>
      </c>
      <c r="N63" s="1" t="n">
        <v>13.995</v>
      </c>
      <c r="O63" s="1" t="n">
        <v>458.75</v>
      </c>
      <c r="P63" s="1" t="s">
        <v>2030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2085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2074</v>
      </c>
      <c r="N64" s="1" t="n">
        <v>9</v>
      </c>
      <c r="O64" s="1" t="n">
        <v>332.85</v>
      </c>
      <c r="P64" s="1" t="s">
        <v>2030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2085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2075</v>
      </c>
      <c r="N65" s="1" t="n">
        <v>4.9</v>
      </c>
      <c r="O65" s="1" t="n">
        <v>205.93</v>
      </c>
      <c r="P65" s="1" t="s">
        <v>2030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2085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2076</v>
      </c>
      <c r="N66" s="1" t="n">
        <v>9.17</v>
      </c>
      <c r="O66" s="1" t="n">
        <v>408.52</v>
      </c>
      <c r="P66" s="1" t="s">
        <v>2030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2085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2077</v>
      </c>
      <c r="N67" s="1" t="n">
        <v>3.8</v>
      </c>
      <c r="O67" s="1" t="n">
        <v>172.48</v>
      </c>
      <c r="P67" s="1" t="s">
        <v>2030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2085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2078</v>
      </c>
      <c r="N68" s="1" t="n">
        <v>1.694</v>
      </c>
      <c r="O68" s="1" t="n">
        <v>68.35</v>
      </c>
      <c r="P68" s="1" t="s">
        <v>2030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2085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2079</v>
      </c>
      <c r="N69" s="1" t="n">
        <v>2.05</v>
      </c>
      <c r="O69" s="1" t="n">
        <v>103.39</v>
      </c>
      <c r="P69" s="1" t="s">
        <v>2030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2085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2080</v>
      </c>
      <c r="N70" s="1" t="n">
        <v>1.37</v>
      </c>
      <c r="O70" s="1" t="n">
        <v>80.61</v>
      </c>
      <c r="P70" s="1" t="s">
        <v>2030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2085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2081</v>
      </c>
      <c r="N71" s="1" t="n">
        <v>1.818</v>
      </c>
      <c r="O71" s="1" t="n">
        <v>67.23</v>
      </c>
      <c r="P71" s="1" t="s">
        <v>2030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2085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2082</v>
      </c>
      <c r="N72" s="1" t="n">
        <v>1</v>
      </c>
      <c r="O72" s="1" t="n">
        <v>2.51</v>
      </c>
      <c r="P72" s="1" t="s">
        <v>2030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2085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2083</v>
      </c>
      <c r="N73" s="1" t="n">
        <v>7.75</v>
      </c>
      <c r="O73" s="1" t="n">
        <v>19.48</v>
      </c>
      <c r="P73" s="1" t="s">
        <v>2030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2085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2084</v>
      </c>
      <c r="N74" s="1" t="n">
        <v>0.438</v>
      </c>
      <c r="O74" s="1" t="n">
        <v>0.01</v>
      </c>
      <c r="P74" s="1" t="s">
        <v>2030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2085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2066</v>
      </c>
      <c r="N75" s="1" t="n">
        <v>2.57</v>
      </c>
      <c r="O75" s="1" t="n">
        <v>48.5</v>
      </c>
      <c r="P75" s="1" t="s">
        <v>2030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2085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2067</v>
      </c>
      <c r="N76" s="1" t="n">
        <v>10.085</v>
      </c>
      <c r="O76" s="1" t="n">
        <v>206.18</v>
      </c>
      <c r="P76" s="1" t="s">
        <v>2030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2085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2068</v>
      </c>
      <c r="N77" s="1" t="n">
        <v>19.92</v>
      </c>
      <c r="O77" s="1" t="n">
        <v>469.92</v>
      </c>
      <c r="P77" s="1" t="s">
        <v>2030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2085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2069</v>
      </c>
      <c r="N78" s="1" t="n">
        <v>16.65</v>
      </c>
      <c r="O78" s="1" t="n">
        <v>418.97</v>
      </c>
      <c r="P78" s="1" t="s">
        <v>2030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2085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2070</v>
      </c>
      <c r="N79" s="1" t="n">
        <v>1.142</v>
      </c>
      <c r="O79" s="1" t="n">
        <v>25.14</v>
      </c>
      <c r="P79" s="1" t="s">
        <v>2030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2085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2072</v>
      </c>
      <c r="N80" s="1" t="n">
        <v>1.486</v>
      </c>
      <c r="O80" s="1" t="n">
        <v>35.06</v>
      </c>
      <c r="P80" s="1" t="s">
        <v>2030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2085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2082</v>
      </c>
      <c r="N81" s="1" t="n">
        <v>0.806</v>
      </c>
      <c r="O81" s="1" t="n">
        <v>1.9</v>
      </c>
      <c r="P81" s="1" t="s">
        <v>2030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2085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2083</v>
      </c>
      <c r="N82" s="1" t="n">
        <v>1.844</v>
      </c>
      <c r="O82" s="1" t="n">
        <v>4.34</v>
      </c>
      <c r="P82" s="1" t="s">
        <v>2030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2085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2084</v>
      </c>
      <c r="N83" s="1" t="n">
        <v>0.497</v>
      </c>
      <c r="O83" s="1" t="n">
        <v>0</v>
      </c>
      <c r="P83" s="1" t="s">
        <v>2030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2028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2086</v>
      </c>
      <c r="N84" s="1" t="n">
        <v>1080</v>
      </c>
      <c r="O84" s="1" t="n">
        <v>570</v>
      </c>
      <c r="P84" s="1" t="s">
        <v>2030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2028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2087</v>
      </c>
      <c r="N85" s="1" t="n">
        <v>15</v>
      </c>
      <c r="O85" s="1" t="n">
        <v>180</v>
      </c>
      <c r="P85" s="1" t="s">
        <v>2030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2028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2088</v>
      </c>
      <c r="N86" s="1" t="n">
        <v>3</v>
      </c>
      <c r="O86" s="1" t="n">
        <v>23.1</v>
      </c>
      <c r="P86" s="1" t="s">
        <v>2030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2028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2089</v>
      </c>
      <c r="N87" s="1" t="n">
        <v>3</v>
      </c>
      <c r="O87" s="1" t="n">
        <v>17.16</v>
      </c>
      <c r="P87" s="1" t="s">
        <v>2030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2028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2090</v>
      </c>
      <c r="N88" s="1" t="n">
        <v>12</v>
      </c>
      <c r="O88" s="1" t="n">
        <v>84</v>
      </c>
      <c r="P88" s="1" t="s">
        <v>2030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2028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2091</v>
      </c>
      <c r="N89" s="1" t="n">
        <v>3</v>
      </c>
      <c r="O89" s="1" t="n">
        <v>17.16</v>
      </c>
      <c r="P89" s="1" t="s">
        <v>2030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2028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2092</v>
      </c>
      <c r="N90" s="1" t="n">
        <v>3</v>
      </c>
      <c r="O90" s="1" t="n">
        <v>17.16</v>
      </c>
      <c r="P90" s="1" t="s">
        <v>2030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2028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2093</v>
      </c>
      <c r="N91" s="1" t="n">
        <v>2</v>
      </c>
      <c r="O91" s="1" t="n">
        <v>16.8</v>
      </c>
      <c r="P91" s="1" t="s">
        <v>2030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2028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2032</v>
      </c>
      <c r="N92" s="1" t="n">
        <v>3</v>
      </c>
      <c r="O92" s="1" t="n">
        <v>17.16</v>
      </c>
      <c r="P92" s="1" t="s">
        <v>2030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2028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2094</v>
      </c>
      <c r="N93" s="1" t="n">
        <v>3</v>
      </c>
      <c r="O93" s="1" t="n">
        <v>17.16</v>
      </c>
      <c r="P93" s="1" t="s">
        <v>2030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2028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2095</v>
      </c>
      <c r="N94" s="1" t="n">
        <v>10</v>
      </c>
      <c r="O94" s="1" t="n">
        <v>120</v>
      </c>
      <c r="P94" s="1" t="s">
        <v>2030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2028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2096</v>
      </c>
      <c r="N95" s="1" t="n">
        <v>5</v>
      </c>
      <c r="O95" s="1" t="n">
        <v>20</v>
      </c>
      <c r="P95" s="1" t="s">
        <v>2030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2028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2097</v>
      </c>
      <c r="N96" s="1" t="n">
        <v>10</v>
      </c>
      <c r="O96" s="1" t="n">
        <v>106.7</v>
      </c>
      <c r="P96" s="1" t="s">
        <v>2030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2028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2098</v>
      </c>
      <c r="N97" s="1" t="n">
        <v>5</v>
      </c>
      <c r="O97" s="1" t="n">
        <v>34.3</v>
      </c>
      <c r="P97" s="1" t="s">
        <v>2030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2028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2099</v>
      </c>
      <c r="N98" s="1" t="n">
        <v>3</v>
      </c>
      <c r="O98" s="1" t="n">
        <v>41.1</v>
      </c>
      <c r="P98" s="1" t="s">
        <v>2030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2028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2100</v>
      </c>
      <c r="N99" s="1" t="n">
        <v>4</v>
      </c>
      <c r="O99" s="1" t="n">
        <v>50.24</v>
      </c>
      <c r="P99" s="1" t="s">
        <v>2030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2028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2101</v>
      </c>
      <c r="N100" s="1" t="n">
        <v>3</v>
      </c>
      <c r="O100" s="1" t="n">
        <v>37.68</v>
      </c>
      <c r="P100" s="1" t="s">
        <v>2030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2028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2102</v>
      </c>
      <c r="N101" s="1" t="n">
        <v>4</v>
      </c>
      <c r="O101" s="1" t="n">
        <v>46.56</v>
      </c>
      <c r="P101" s="1" t="s">
        <v>2030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2028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2103</v>
      </c>
      <c r="N102" s="1" t="n">
        <v>2</v>
      </c>
      <c r="O102" s="1" t="n">
        <v>20.5</v>
      </c>
      <c r="P102" s="1" t="s">
        <v>2030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2028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2051</v>
      </c>
      <c r="N103" s="1" t="n">
        <v>15</v>
      </c>
      <c r="O103" s="1" t="n">
        <v>22.5</v>
      </c>
      <c r="P103" s="1" t="s">
        <v>2030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2028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2053</v>
      </c>
      <c r="N104" s="1" t="n">
        <v>60</v>
      </c>
      <c r="O104" s="1" t="n">
        <v>108</v>
      </c>
      <c r="P104" s="1" t="s">
        <v>2030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2028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2104</v>
      </c>
      <c r="N105" s="1" t="n">
        <v>4</v>
      </c>
      <c r="O105" s="1" t="n">
        <v>28.48</v>
      </c>
      <c r="P105" s="1" t="s">
        <v>2030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2028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2105</v>
      </c>
      <c r="N106" s="1" t="n">
        <v>2</v>
      </c>
      <c r="O106" s="1" t="n">
        <v>10.6</v>
      </c>
      <c r="P106" s="1" t="s">
        <v>2030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2028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2106</v>
      </c>
      <c r="N107" s="1" t="n">
        <v>2</v>
      </c>
      <c r="O107" s="1" t="n">
        <v>10.6</v>
      </c>
      <c r="P107" s="1" t="s">
        <v>2030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2028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2107</v>
      </c>
      <c r="N108" s="1" t="n">
        <v>2</v>
      </c>
      <c r="O108" s="1" t="n">
        <v>10.6</v>
      </c>
      <c r="P108" s="1" t="s">
        <v>2030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2028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2108</v>
      </c>
      <c r="N109" s="1" t="n">
        <v>6</v>
      </c>
      <c r="O109" s="1" t="n">
        <v>21.48</v>
      </c>
      <c r="P109" s="1" t="s">
        <v>2030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2028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2109</v>
      </c>
      <c r="N110" s="1" t="n">
        <v>2</v>
      </c>
      <c r="O110" s="1" t="n">
        <v>7.16</v>
      </c>
      <c r="P110" s="1" t="s">
        <v>2030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2028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2110</v>
      </c>
      <c r="N111" s="1" t="n">
        <v>5</v>
      </c>
      <c r="O111" s="1" t="n">
        <v>35.6</v>
      </c>
      <c r="P111" s="1" t="s">
        <v>2030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2028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2111</v>
      </c>
      <c r="N112" s="1" t="n">
        <v>2</v>
      </c>
      <c r="O112" s="1" t="n">
        <v>24.58</v>
      </c>
      <c r="P112" s="1" t="s">
        <v>2030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2028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2112</v>
      </c>
      <c r="N113" s="1" t="n">
        <v>3</v>
      </c>
      <c r="O113" s="1" t="n">
        <v>36.87</v>
      </c>
      <c r="P113" s="1" t="s">
        <v>2030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2028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2113</v>
      </c>
      <c r="N114" s="1" t="n">
        <v>2</v>
      </c>
      <c r="O114" s="1" t="n">
        <v>24.58</v>
      </c>
      <c r="P114" s="1" t="s">
        <v>2030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2028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2114</v>
      </c>
      <c r="N115" s="1" t="n">
        <v>6</v>
      </c>
      <c r="O115" s="1" t="n">
        <v>46.32</v>
      </c>
      <c r="P115" s="1" t="s">
        <v>2030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2028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2115</v>
      </c>
      <c r="N116" s="1" t="n">
        <v>4</v>
      </c>
      <c r="O116" s="1" t="n">
        <v>34.16</v>
      </c>
      <c r="P116" s="1" t="s">
        <v>2030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2028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2116</v>
      </c>
      <c r="N117" s="1" t="n">
        <v>4</v>
      </c>
      <c r="O117" s="1" t="n">
        <v>34.16</v>
      </c>
      <c r="P117" s="1" t="s">
        <v>2030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2028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2117</v>
      </c>
      <c r="N118" s="1" t="n">
        <v>3</v>
      </c>
      <c r="O118" s="1" t="n">
        <v>8.7</v>
      </c>
      <c r="P118" s="1" t="s">
        <v>2030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2028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2118</v>
      </c>
      <c r="N119" s="1" t="n">
        <v>3</v>
      </c>
      <c r="O119" s="1" t="n">
        <v>8.7</v>
      </c>
      <c r="P119" s="1" t="s">
        <v>2030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2119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2120</v>
      </c>
      <c r="N120" s="1" t="n">
        <v>15</v>
      </c>
      <c r="O120" s="1" t="n">
        <v>195</v>
      </c>
      <c r="P120" s="1" t="s">
        <v>2030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2119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2121</v>
      </c>
      <c r="N121" s="1" t="n">
        <v>13</v>
      </c>
      <c r="O121" s="1" t="n">
        <v>93.86</v>
      </c>
      <c r="P121" s="1" t="s">
        <v>2030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2119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2122</v>
      </c>
      <c r="N122" s="1" t="n">
        <v>24</v>
      </c>
      <c r="O122" s="1" t="n">
        <v>160</v>
      </c>
      <c r="P122" s="1" t="s">
        <v>2030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2119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2123</v>
      </c>
      <c r="N123" s="1" t="n">
        <v>40</v>
      </c>
      <c r="O123" s="1" t="n">
        <v>200</v>
      </c>
      <c r="P123" s="1" t="s">
        <v>2030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2119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2124</v>
      </c>
      <c r="N124" s="1" t="n">
        <v>18</v>
      </c>
      <c r="O124" s="1" t="n">
        <v>45</v>
      </c>
      <c r="P124" s="1" t="s">
        <v>2030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2119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2125</v>
      </c>
      <c r="N125" s="1" t="n">
        <v>20</v>
      </c>
      <c r="O125" s="1" t="n">
        <v>40</v>
      </c>
      <c r="P125" s="1" t="s">
        <v>2030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2119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2126</v>
      </c>
      <c r="N126" s="1" t="n">
        <v>2</v>
      </c>
      <c r="O126" s="1" t="n">
        <v>36</v>
      </c>
      <c r="P126" s="1" t="s">
        <v>2030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2119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2127</v>
      </c>
      <c r="N127" s="1" t="n">
        <v>6</v>
      </c>
      <c r="O127" s="1" t="n">
        <v>24</v>
      </c>
      <c r="P127" s="1" t="s">
        <v>2030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2119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2128</v>
      </c>
      <c r="N128" s="1" t="n">
        <v>5</v>
      </c>
      <c r="O128" s="1" t="n">
        <v>85</v>
      </c>
      <c r="P128" s="1" t="s">
        <v>2030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2119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2129</v>
      </c>
      <c r="N129" s="1" t="n">
        <v>5</v>
      </c>
      <c r="O129" s="1" t="n">
        <v>75</v>
      </c>
      <c r="P129" s="1" t="s">
        <v>2030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2119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2130</v>
      </c>
      <c r="N130" s="1" t="n">
        <v>1</v>
      </c>
      <c r="O130" s="1" t="n">
        <v>10</v>
      </c>
      <c r="P130" s="1" t="s">
        <v>2030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2119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2131</v>
      </c>
      <c r="N131" s="1" t="n">
        <v>25</v>
      </c>
      <c r="O131" s="1" t="n">
        <v>150</v>
      </c>
      <c r="P131" s="1" t="s">
        <v>2030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2119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2132</v>
      </c>
      <c r="N132" s="1" t="n">
        <v>18.155</v>
      </c>
      <c r="O132" s="1" t="n">
        <v>60</v>
      </c>
      <c r="P132" s="1" t="s">
        <v>2030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2119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2133</v>
      </c>
      <c r="N133" s="1" t="n">
        <v>15</v>
      </c>
      <c r="O133" s="1" t="n">
        <v>45</v>
      </c>
      <c r="P133" s="1" t="s">
        <v>2030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2119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2134</v>
      </c>
      <c r="N134" s="1" t="n">
        <v>10</v>
      </c>
      <c r="O134" s="1" t="n">
        <v>26</v>
      </c>
      <c r="P134" s="1" t="s">
        <v>2030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2119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2135</v>
      </c>
      <c r="N135" s="1" t="n">
        <v>20</v>
      </c>
      <c r="O135" s="1" t="n">
        <v>125</v>
      </c>
      <c r="P135" s="1" t="s">
        <v>2030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2119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2136</v>
      </c>
      <c r="N136" s="1" t="n">
        <v>40</v>
      </c>
      <c r="O136" s="1" t="n">
        <v>240</v>
      </c>
      <c r="P136" s="1" t="s">
        <v>2030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2119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2137</v>
      </c>
      <c r="N137" s="1" t="n">
        <v>10</v>
      </c>
      <c r="O137" s="1" t="n">
        <v>30</v>
      </c>
      <c r="P137" s="1" t="s">
        <v>2030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2119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2138</v>
      </c>
      <c r="N138" s="1" t="n">
        <v>7</v>
      </c>
      <c r="O138" s="1" t="n">
        <v>21</v>
      </c>
      <c r="P138" s="1" t="s">
        <v>2030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2139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2120</v>
      </c>
      <c r="N139" s="1" t="n">
        <v>15</v>
      </c>
      <c r="O139" s="1" t="n">
        <v>195</v>
      </c>
      <c r="P139" s="1" t="s">
        <v>2030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2139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2121</v>
      </c>
      <c r="N140" s="1" t="n">
        <v>13</v>
      </c>
      <c r="O140" s="1" t="n">
        <v>93.86</v>
      </c>
      <c r="P140" s="1" t="s">
        <v>2030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2139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2122</v>
      </c>
      <c r="N141" s="1" t="n">
        <v>24</v>
      </c>
      <c r="O141" s="1" t="n">
        <v>160</v>
      </c>
      <c r="P141" s="1" t="s">
        <v>2030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2139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2123</v>
      </c>
      <c r="N142" s="1" t="n">
        <v>40</v>
      </c>
      <c r="O142" s="1" t="n">
        <v>200</v>
      </c>
      <c r="P142" s="1" t="s">
        <v>2030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2139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2124</v>
      </c>
      <c r="N143" s="1" t="n">
        <v>18</v>
      </c>
      <c r="O143" s="1" t="n">
        <v>45</v>
      </c>
      <c r="P143" s="1" t="s">
        <v>2030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2139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2125</v>
      </c>
      <c r="N144" s="1" t="n">
        <v>20</v>
      </c>
      <c r="O144" s="1" t="n">
        <v>40</v>
      </c>
      <c r="P144" s="1" t="s">
        <v>2030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2139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2126</v>
      </c>
      <c r="N145" s="1" t="n">
        <v>2</v>
      </c>
      <c r="O145" s="1" t="n">
        <v>36</v>
      </c>
      <c r="P145" s="1" t="s">
        <v>2030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2139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2127</v>
      </c>
      <c r="N146" s="1" t="n">
        <v>6</v>
      </c>
      <c r="O146" s="1" t="n">
        <v>24</v>
      </c>
      <c r="P146" s="1" t="s">
        <v>2030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2139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2128</v>
      </c>
      <c r="N147" s="1" t="n">
        <v>5</v>
      </c>
      <c r="O147" s="1" t="n">
        <v>85</v>
      </c>
      <c r="P147" s="1" t="s">
        <v>2030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2139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2129</v>
      </c>
      <c r="N148" s="1" t="n">
        <v>5</v>
      </c>
      <c r="O148" s="1" t="n">
        <v>75</v>
      </c>
      <c r="P148" s="1" t="s">
        <v>2030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2139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2130</v>
      </c>
      <c r="N149" s="1" t="n">
        <v>1</v>
      </c>
      <c r="O149" s="1" t="n">
        <v>10</v>
      </c>
      <c r="P149" s="1" t="s">
        <v>2030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2139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2131</v>
      </c>
      <c r="N150" s="1" t="n">
        <v>25</v>
      </c>
      <c r="O150" s="1" t="n">
        <v>150</v>
      </c>
      <c r="P150" s="1" t="s">
        <v>2030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2139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2132</v>
      </c>
      <c r="N151" s="1" t="n">
        <v>18.155</v>
      </c>
      <c r="O151" s="1" t="n">
        <v>60</v>
      </c>
      <c r="P151" s="1" t="s">
        <v>2030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2139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2133</v>
      </c>
      <c r="N152" s="1" t="n">
        <v>15</v>
      </c>
      <c r="O152" s="1" t="n">
        <v>45</v>
      </c>
      <c r="P152" s="1" t="s">
        <v>2030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2139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2134</v>
      </c>
      <c r="N153" s="1" t="n">
        <v>10</v>
      </c>
      <c r="O153" s="1" t="n">
        <v>26</v>
      </c>
      <c r="P153" s="1" t="s">
        <v>2030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2139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2135</v>
      </c>
      <c r="N154" s="1" t="n">
        <v>20</v>
      </c>
      <c r="O154" s="1" t="n">
        <v>125</v>
      </c>
      <c r="P154" s="1" t="s">
        <v>2030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2139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2136</v>
      </c>
      <c r="N155" s="1" t="n">
        <v>40</v>
      </c>
      <c r="O155" s="1" t="n">
        <v>240</v>
      </c>
      <c r="P155" s="1" t="s">
        <v>2030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2139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2137</v>
      </c>
      <c r="N156" s="1" t="n">
        <v>10</v>
      </c>
      <c r="O156" s="1" t="n">
        <v>30</v>
      </c>
      <c r="P156" s="1" t="s">
        <v>2030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2139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2138</v>
      </c>
      <c r="N157" s="1" t="n">
        <v>7</v>
      </c>
      <c r="O157" s="1" t="n">
        <v>21</v>
      </c>
      <c r="P157" s="1" t="s">
        <v>2030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2028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2035</v>
      </c>
      <c r="N158" s="1" t="n">
        <v>71.9</v>
      </c>
      <c r="O158" s="1" t="n">
        <v>2264.85</v>
      </c>
      <c r="P158" s="1" t="s">
        <v>2030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2028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2140</v>
      </c>
      <c r="N159" s="1" t="n">
        <v>25</v>
      </c>
      <c r="O159" s="1" t="n">
        <v>155</v>
      </c>
      <c r="P159" s="1" t="s">
        <v>2030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2028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2141</v>
      </c>
      <c r="N160" s="1" t="n">
        <v>20</v>
      </c>
      <c r="O160" s="1" t="n">
        <v>148.22</v>
      </c>
      <c r="P160" s="1" t="s">
        <v>2030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2028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2142</v>
      </c>
      <c r="N161" s="1" t="n">
        <v>10</v>
      </c>
      <c r="O161" s="1" t="n">
        <v>128</v>
      </c>
      <c r="P161" s="1" t="s">
        <v>2030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2028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2143</v>
      </c>
      <c r="N162" s="1" t="n">
        <v>60</v>
      </c>
      <c r="O162" s="1" t="n">
        <v>122.1</v>
      </c>
      <c r="P162" s="1" t="s">
        <v>2030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2028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2144</v>
      </c>
      <c r="N163" s="1" t="n">
        <v>24</v>
      </c>
      <c r="O163" s="1" t="n">
        <v>48.84</v>
      </c>
      <c r="P163" s="1" t="s">
        <v>2030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2028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2145</v>
      </c>
      <c r="N164" s="1" t="n">
        <v>6</v>
      </c>
      <c r="O164" s="1" t="n">
        <v>15.63</v>
      </c>
      <c r="P164" s="1" t="s">
        <v>2030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2028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2146</v>
      </c>
      <c r="N165" s="1" t="n">
        <v>6</v>
      </c>
      <c r="O165" s="1" t="n">
        <v>47.37</v>
      </c>
      <c r="P165" s="1" t="s">
        <v>2030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2028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2147</v>
      </c>
      <c r="N166" s="1" t="n">
        <v>6</v>
      </c>
      <c r="O166" s="1" t="n">
        <v>47.37</v>
      </c>
      <c r="P166" s="1" t="s">
        <v>2030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2028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2049</v>
      </c>
      <c r="N167" s="1" t="n">
        <v>6</v>
      </c>
      <c r="O167" s="1" t="n">
        <v>50.85</v>
      </c>
      <c r="P167" s="1" t="s">
        <v>2030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2028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2148</v>
      </c>
      <c r="N168" s="1" t="n">
        <v>6</v>
      </c>
      <c r="O168" s="1" t="n">
        <v>50.85</v>
      </c>
      <c r="P168" s="1" t="s">
        <v>2030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2028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2149</v>
      </c>
      <c r="N169" s="1" t="n">
        <v>6</v>
      </c>
      <c r="O169" s="1" t="n">
        <v>50.85</v>
      </c>
      <c r="P169" s="1" t="s">
        <v>2030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2028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2150</v>
      </c>
      <c r="N170" s="1" t="n">
        <v>6</v>
      </c>
      <c r="O170" s="1" t="n">
        <v>16.61</v>
      </c>
      <c r="P170" s="1" t="s">
        <v>2030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2028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2151</v>
      </c>
      <c r="N171" s="1" t="n">
        <v>6</v>
      </c>
      <c r="O171" s="1" t="n">
        <v>50.85</v>
      </c>
      <c r="P171" s="1" t="s">
        <v>2030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2028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2152</v>
      </c>
      <c r="N172" s="1" t="n">
        <v>6</v>
      </c>
      <c r="O172" s="1" t="n">
        <v>50.85</v>
      </c>
      <c r="P172" s="1" t="s">
        <v>2030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2028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2153</v>
      </c>
      <c r="N173" s="1" t="n">
        <v>30</v>
      </c>
      <c r="O173" s="1" t="n">
        <v>224.97</v>
      </c>
      <c r="P173" s="1" t="s">
        <v>2030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2028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2154</v>
      </c>
      <c r="N174" s="1" t="n">
        <v>12</v>
      </c>
      <c r="O174" s="1" t="n">
        <v>33.21</v>
      </c>
      <c r="P174" s="1" t="s">
        <v>2030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2028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2155</v>
      </c>
      <c r="N175" s="1" t="n">
        <v>24</v>
      </c>
      <c r="O175" s="1" t="n">
        <v>76.19</v>
      </c>
      <c r="P175" s="1" t="s">
        <v>2030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2028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2156</v>
      </c>
      <c r="N176" s="1" t="n">
        <v>30</v>
      </c>
      <c r="O176" s="1" t="n">
        <v>177.35</v>
      </c>
      <c r="P176" s="1" t="s">
        <v>2030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2028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2157</v>
      </c>
      <c r="N177" s="1" t="n">
        <v>24</v>
      </c>
      <c r="O177" s="1" t="n">
        <v>88.4</v>
      </c>
      <c r="P177" s="1" t="s">
        <v>2030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2028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2158</v>
      </c>
      <c r="N178" s="1" t="n">
        <v>12</v>
      </c>
      <c r="O178" s="1" t="n">
        <v>37.12</v>
      </c>
      <c r="P178" s="1" t="s">
        <v>2030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2028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2159</v>
      </c>
      <c r="N179" s="1" t="n">
        <v>6</v>
      </c>
      <c r="O179" s="1" t="n">
        <v>51.28</v>
      </c>
      <c r="P179" s="1" t="s">
        <v>2030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2028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2056</v>
      </c>
      <c r="N180" s="1" t="n">
        <v>9</v>
      </c>
      <c r="O180" s="1" t="n">
        <v>59.89</v>
      </c>
      <c r="P180" s="1" t="s">
        <v>2030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2028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2160</v>
      </c>
      <c r="N181" s="1" t="n">
        <v>6</v>
      </c>
      <c r="O181" s="1" t="n">
        <v>29.85</v>
      </c>
      <c r="P181" s="1" t="s">
        <v>2030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2028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2161</v>
      </c>
      <c r="N182" s="1" t="n">
        <v>6</v>
      </c>
      <c r="O182" s="1" t="n">
        <v>52.87</v>
      </c>
      <c r="P182" s="1" t="s">
        <v>2030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2028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2162</v>
      </c>
      <c r="N183" s="1" t="n">
        <v>24</v>
      </c>
      <c r="O183" s="1" t="n">
        <v>82.05</v>
      </c>
      <c r="P183" s="1" t="s">
        <v>2030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2028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2163</v>
      </c>
      <c r="N184" s="1" t="n">
        <v>6</v>
      </c>
      <c r="O184" s="1" t="n">
        <v>29.85</v>
      </c>
      <c r="P184" s="1" t="s">
        <v>2030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2028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2164</v>
      </c>
      <c r="N185" s="1" t="n">
        <v>6</v>
      </c>
      <c r="O185" s="1" t="n">
        <v>10.44</v>
      </c>
      <c r="P185" s="1" t="s">
        <v>2030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2057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2165</v>
      </c>
      <c r="N186" s="1" t="n">
        <v>20</v>
      </c>
      <c r="O186" s="1" t="n">
        <v>130</v>
      </c>
      <c r="P186" s="1" t="s">
        <v>2030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2057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2166</v>
      </c>
      <c r="N187" s="1" t="n">
        <v>20</v>
      </c>
      <c r="O187" s="1" t="n">
        <v>69</v>
      </c>
      <c r="P187" s="1" t="s">
        <v>2030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2057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2161</v>
      </c>
      <c r="N188" s="1" t="n">
        <v>30</v>
      </c>
      <c r="O188" s="1" t="n">
        <v>182.54</v>
      </c>
      <c r="P188" s="1" t="s">
        <v>2030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2065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2066</v>
      </c>
      <c r="N189" s="1" t="n">
        <v>3.218</v>
      </c>
      <c r="O189" s="1" t="n">
        <v>62.35</v>
      </c>
      <c r="P189" s="1" t="s">
        <v>2030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2065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2071</v>
      </c>
      <c r="N190" s="1" t="n">
        <v>2.32</v>
      </c>
      <c r="O190" s="1" t="n">
        <v>63.69</v>
      </c>
      <c r="P190" s="1" t="s">
        <v>2030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2065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2072</v>
      </c>
      <c r="N191" s="1" t="n">
        <v>2.324</v>
      </c>
      <c r="O191" s="1" t="n">
        <v>56.29</v>
      </c>
      <c r="P191" s="1" t="s">
        <v>2030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2065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2073</v>
      </c>
      <c r="N192" s="1" t="n">
        <v>15.06</v>
      </c>
      <c r="O192" s="1" t="n">
        <v>474.25</v>
      </c>
      <c r="P192" s="1" t="s">
        <v>2030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2065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2074</v>
      </c>
      <c r="N193" s="1" t="n">
        <v>9.465</v>
      </c>
      <c r="O193" s="1" t="n">
        <v>336.28</v>
      </c>
      <c r="P193" s="1" t="s">
        <v>2030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2065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2075</v>
      </c>
      <c r="N194" s="1" t="n">
        <v>6.18</v>
      </c>
      <c r="O194" s="1" t="n">
        <v>249.52</v>
      </c>
      <c r="P194" s="1" t="s">
        <v>2030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2065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2076</v>
      </c>
      <c r="N195" s="1" t="n">
        <v>10.955</v>
      </c>
      <c r="O195" s="1" t="n">
        <v>468.85</v>
      </c>
      <c r="P195" s="1" t="s">
        <v>2030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2065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2077</v>
      </c>
      <c r="N196" s="1" t="n">
        <v>4.894</v>
      </c>
      <c r="O196" s="1" t="n">
        <v>213.41</v>
      </c>
      <c r="P196" s="1" t="s">
        <v>2030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2065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2078</v>
      </c>
      <c r="N197" s="1" t="n">
        <v>1.824</v>
      </c>
      <c r="O197" s="1" t="n">
        <v>70.7</v>
      </c>
      <c r="P197" s="1" t="s">
        <v>2030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2065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2079</v>
      </c>
      <c r="N198" s="1" t="n">
        <v>1.762</v>
      </c>
      <c r="O198" s="1" t="n">
        <v>85.37</v>
      </c>
      <c r="P198" s="1" t="s">
        <v>2030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2065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2080</v>
      </c>
      <c r="N199" s="1" t="n">
        <v>1.722</v>
      </c>
      <c r="O199" s="1" t="n">
        <v>97.34</v>
      </c>
      <c r="P199" s="1" t="s">
        <v>2030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2065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2081</v>
      </c>
      <c r="N200" s="1" t="n">
        <v>1.736</v>
      </c>
      <c r="O200" s="1" t="n">
        <v>61.68</v>
      </c>
      <c r="P200" s="1" t="s">
        <v>2030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2065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2082</v>
      </c>
      <c r="N201" s="1" t="n">
        <v>0.67</v>
      </c>
      <c r="O201" s="1" t="n">
        <v>1.62</v>
      </c>
      <c r="P201" s="1" t="s">
        <v>2030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2065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2083</v>
      </c>
      <c r="N202" s="1" t="n">
        <v>9.735</v>
      </c>
      <c r="O202" s="1" t="n">
        <v>23.51</v>
      </c>
      <c r="P202" s="1" t="s">
        <v>2030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2065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2084</v>
      </c>
      <c r="N203" s="1" t="n">
        <v>0.035</v>
      </c>
      <c r="O203" s="1" t="n">
        <v>0</v>
      </c>
      <c r="P203" s="1" t="s">
        <v>2030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2085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2066</v>
      </c>
      <c r="N204" s="1" t="n">
        <v>3.218</v>
      </c>
      <c r="O204" s="1" t="n">
        <v>62.35</v>
      </c>
      <c r="P204" s="1" t="s">
        <v>2030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2085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2071</v>
      </c>
      <c r="N205" s="1" t="n">
        <v>2.32</v>
      </c>
      <c r="O205" s="1" t="n">
        <v>63.69</v>
      </c>
      <c r="P205" s="1" t="s">
        <v>2030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2085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2072</v>
      </c>
      <c r="N206" s="1" t="n">
        <v>2.324</v>
      </c>
      <c r="O206" s="1" t="n">
        <v>56.29</v>
      </c>
      <c r="P206" s="1" t="s">
        <v>2030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2085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2073</v>
      </c>
      <c r="N207" s="1" t="n">
        <v>15.06</v>
      </c>
      <c r="O207" s="1" t="n">
        <v>474.25</v>
      </c>
      <c r="P207" s="1" t="s">
        <v>2030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2085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2074</v>
      </c>
      <c r="N208" s="1" t="n">
        <v>9.465</v>
      </c>
      <c r="O208" s="1" t="n">
        <v>336.28</v>
      </c>
      <c r="P208" s="1" t="s">
        <v>2030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2085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2075</v>
      </c>
      <c r="N209" s="1" t="n">
        <v>6.18</v>
      </c>
      <c r="O209" s="1" t="n">
        <v>249.52</v>
      </c>
      <c r="P209" s="1" t="s">
        <v>2030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2085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2076</v>
      </c>
      <c r="N210" s="1" t="n">
        <v>10.955</v>
      </c>
      <c r="O210" s="1" t="n">
        <v>468.85</v>
      </c>
      <c r="P210" s="1" t="s">
        <v>2030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2085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2077</v>
      </c>
      <c r="N211" s="1" t="n">
        <v>4.894</v>
      </c>
      <c r="O211" s="1" t="n">
        <v>213.41</v>
      </c>
      <c r="P211" s="1" t="s">
        <v>2030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2085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2078</v>
      </c>
      <c r="N212" s="1" t="n">
        <v>1.824</v>
      </c>
      <c r="O212" s="1" t="n">
        <v>70.7</v>
      </c>
      <c r="P212" s="1" t="s">
        <v>2030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2085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2079</v>
      </c>
      <c r="N213" s="1" t="n">
        <v>1.762</v>
      </c>
      <c r="O213" s="1" t="n">
        <v>85.37</v>
      </c>
      <c r="P213" s="1" t="s">
        <v>2030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2085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2080</v>
      </c>
      <c r="N214" s="1" t="n">
        <v>1.722</v>
      </c>
      <c r="O214" s="1" t="n">
        <v>97.34</v>
      </c>
      <c r="P214" s="1" t="s">
        <v>2030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2085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2081</v>
      </c>
      <c r="N215" s="1" t="n">
        <v>1.736</v>
      </c>
      <c r="O215" s="1" t="n">
        <v>61.68</v>
      </c>
      <c r="P215" s="1" t="s">
        <v>2030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2085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2082</v>
      </c>
      <c r="N216" s="1" t="n">
        <v>0.67</v>
      </c>
      <c r="O216" s="1" t="n">
        <v>1.62</v>
      </c>
      <c r="P216" s="1" t="s">
        <v>2030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2085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2083</v>
      </c>
      <c r="N217" s="1" t="n">
        <v>9.735</v>
      </c>
      <c r="O217" s="1" t="n">
        <v>23.51</v>
      </c>
      <c r="P217" s="1" t="s">
        <v>2030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2085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2084</v>
      </c>
      <c r="N218" s="1" t="n">
        <v>0.035</v>
      </c>
      <c r="O218" s="1" t="n">
        <v>0</v>
      </c>
      <c r="P218" s="1" t="s">
        <v>2030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2057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2086</v>
      </c>
      <c r="N219" s="1" t="n">
        <v>1800</v>
      </c>
      <c r="O219" s="1" t="n">
        <v>950</v>
      </c>
      <c r="P219" s="1" t="s">
        <v>2030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2057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2036</v>
      </c>
      <c r="N220" s="1" t="n">
        <v>69.6</v>
      </c>
      <c r="O220" s="1" t="n">
        <v>1600.8</v>
      </c>
      <c r="P220" s="1" t="s">
        <v>2030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2065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2066</v>
      </c>
      <c r="N221" s="1" t="n">
        <v>2.97</v>
      </c>
      <c r="O221" s="1" t="n">
        <v>59.39</v>
      </c>
      <c r="P221" s="1" t="s">
        <v>2030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2065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2067</v>
      </c>
      <c r="N222" s="1" t="n">
        <v>8.995</v>
      </c>
      <c r="O222" s="1" t="n">
        <v>194.85</v>
      </c>
      <c r="P222" s="1" t="s">
        <v>2030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2065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2068</v>
      </c>
      <c r="N223" s="1" t="n">
        <v>22.17</v>
      </c>
      <c r="O223" s="1" t="n">
        <v>554.17</v>
      </c>
      <c r="P223" s="1" t="s">
        <v>2030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2065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2069</v>
      </c>
      <c r="N224" s="1" t="n">
        <v>19.47</v>
      </c>
      <c r="O224" s="1" t="n">
        <v>519.13</v>
      </c>
      <c r="P224" s="1" t="s">
        <v>2030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2065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2070</v>
      </c>
      <c r="N225" s="1" t="n">
        <v>1.305</v>
      </c>
      <c r="O225" s="1" t="n">
        <v>30.44</v>
      </c>
      <c r="P225" s="1" t="s">
        <v>2030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2065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2167</v>
      </c>
      <c r="N226" s="1" t="n">
        <v>2.85</v>
      </c>
      <c r="O226" s="1" t="n">
        <v>71.24</v>
      </c>
      <c r="P226" s="1" t="s">
        <v>2030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2065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2072</v>
      </c>
      <c r="N227" s="1" t="n">
        <v>2.248</v>
      </c>
      <c r="O227" s="1" t="n">
        <v>56.19</v>
      </c>
      <c r="P227" s="1" t="s">
        <v>2030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2065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2168</v>
      </c>
      <c r="N228" s="1" t="n">
        <v>3.844</v>
      </c>
      <c r="O228" s="1" t="n">
        <v>102.49</v>
      </c>
      <c r="P228" s="1" t="s">
        <v>2030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2065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2082</v>
      </c>
      <c r="N229" s="1" t="n">
        <v>2.774</v>
      </c>
      <c r="O229" s="1" t="n">
        <v>6.91</v>
      </c>
      <c r="P229" s="1" t="s">
        <v>2030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2065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2083</v>
      </c>
      <c r="N230" s="1" t="n">
        <v>2.4</v>
      </c>
      <c r="O230" s="1" t="n">
        <v>5.98</v>
      </c>
      <c r="P230" s="1" t="s">
        <v>2030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2065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2084</v>
      </c>
      <c r="N231" s="1" t="n">
        <v>0.574</v>
      </c>
      <c r="O231" s="1" t="n">
        <v>0.01</v>
      </c>
      <c r="P231" s="1" t="s">
        <v>2030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2085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2066</v>
      </c>
      <c r="N232" s="1" t="n">
        <v>2.97</v>
      </c>
      <c r="O232" s="1" t="n">
        <v>59.39</v>
      </c>
      <c r="P232" s="1" t="s">
        <v>2030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2085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2067</v>
      </c>
      <c r="N233" s="1" t="n">
        <v>8.995</v>
      </c>
      <c r="O233" s="1" t="n">
        <v>194.85</v>
      </c>
      <c r="P233" s="1" t="s">
        <v>2030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2085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2068</v>
      </c>
      <c r="N234" s="1" t="n">
        <v>22.17</v>
      </c>
      <c r="O234" s="1" t="n">
        <v>554.17</v>
      </c>
      <c r="P234" s="1" t="s">
        <v>2030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2085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2069</v>
      </c>
      <c r="N235" s="1" t="n">
        <v>19.47</v>
      </c>
      <c r="O235" s="1" t="n">
        <v>519.13</v>
      </c>
      <c r="P235" s="1" t="s">
        <v>2030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2085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2070</v>
      </c>
      <c r="N236" s="1" t="n">
        <v>1.305</v>
      </c>
      <c r="O236" s="1" t="n">
        <v>30.44</v>
      </c>
      <c r="P236" s="1" t="s">
        <v>2030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2085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2167</v>
      </c>
      <c r="N237" s="1" t="n">
        <v>2.85</v>
      </c>
      <c r="O237" s="1" t="n">
        <v>71.24</v>
      </c>
      <c r="P237" s="1" t="s">
        <v>2030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2085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2072</v>
      </c>
      <c r="N238" s="1" t="n">
        <v>2.248</v>
      </c>
      <c r="O238" s="1" t="n">
        <v>56.19</v>
      </c>
      <c r="P238" s="1" t="s">
        <v>2030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2085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2168</v>
      </c>
      <c r="N239" s="1" t="n">
        <v>3.844</v>
      </c>
      <c r="O239" s="1" t="n">
        <v>102.49</v>
      </c>
      <c r="P239" s="1" t="s">
        <v>2030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2085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2082</v>
      </c>
      <c r="N240" s="1" t="n">
        <v>2.774</v>
      </c>
      <c r="O240" s="1" t="n">
        <v>6.91</v>
      </c>
      <c r="P240" s="1" t="s">
        <v>2030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2085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2083</v>
      </c>
      <c r="N241" s="1" t="n">
        <v>2.4</v>
      </c>
      <c r="O241" s="1" t="n">
        <v>5.98</v>
      </c>
      <c r="P241" s="1" t="s">
        <v>2030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2085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2084</v>
      </c>
      <c r="N242" s="1" t="n">
        <v>0.574</v>
      </c>
      <c r="O242" s="1" t="n">
        <v>0.01</v>
      </c>
      <c r="P242" s="1" t="s">
        <v>2030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2028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2029</v>
      </c>
      <c r="N243" s="1" t="n">
        <v>15</v>
      </c>
      <c r="O243" s="1" t="n">
        <v>74.85</v>
      </c>
      <c r="P243" s="1" t="s">
        <v>2030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2028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2031</v>
      </c>
      <c r="N244" s="1" t="n">
        <v>30</v>
      </c>
      <c r="O244" s="1" t="n">
        <v>135</v>
      </c>
      <c r="P244" s="1" t="s">
        <v>2030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2028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2169</v>
      </c>
      <c r="N245" s="1" t="n">
        <v>5</v>
      </c>
      <c r="O245" s="1" t="n">
        <v>22.5</v>
      </c>
      <c r="P245" s="1" t="s">
        <v>2030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2028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2033</v>
      </c>
      <c r="N246" s="1" t="n">
        <v>10</v>
      </c>
      <c r="O246" s="1" t="n">
        <v>49.9</v>
      </c>
      <c r="P246" s="1" t="s">
        <v>2030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2028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2170</v>
      </c>
      <c r="N247" s="1" t="n">
        <v>3</v>
      </c>
      <c r="O247" s="1" t="n">
        <v>18</v>
      </c>
      <c r="P247" s="1" t="s">
        <v>2030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2028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2171</v>
      </c>
      <c r="N248" s="1" t="n">
        <v>5</v>
      </c>
      <c r="O248" s="1" t="n">
        <v>30</v>
      </c>
      <c r="P248" s="1" t="s">
        <v>2030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2028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2172</v>
      </c>
      <c r="N249" s="1" t="n">
        <v>10</v>
      </c>
      <c r="O249" s="1" t="n">
        <v>60</v>
      </c>
      <c r="P249" s="1" t="s">
        <v>2030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2028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2173</v>
      </c>
      <c r="N250" s="1" t="n">
        <v>3</v>
      </c>
      <c r="O250" s="1" t="n">
        <v>18</v>
      </c>
      <c r="P250" s="1" t="s">
        <v>2030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2028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2174</v>
      </c>
      <c r="N251" s="1" t="n">
        <v>5</v>
      </c>
      <c r="O251" s="1" t="n">
        <v>35</v>
      </c>
      <c r="P251" s="1" t="s">
        <v>2030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2028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2088</v>
      </c>
      <c r="N252" s="1" t="n">
        <v>2</v>
      </c>
      <c r="O252" s="1" t="n">
        <v>15.4</v>
      </c>
      <c r="P252" s="1" t="s">
        <v>2030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2028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2090</v>
      </c>
      <c r="N253" s="1" t="n">
        <v>6</v>
      </c>
      <c r="O253" s="1" t="n">
        <v>42</v>
      </c>
      <c r="P253" s="1" t="s">
        <v>2030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2028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2091</v>
      </c>
      <c r="N254" s="1" t="n">
        <v>3</v>
      </c>
      <c r="O254" s="1" t="n">
        <v>17.16</v>
      </c>
      <c r="P254" s="1" t="s">
        <v>2030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2028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2175</v>
      </c>
      <c r="N255" s="1" t="n">
        <v>2</v>
      </c>
      <c r="O255" s="1" t="n">
        <v>11.44</v>
      </c>
      <c r="P255" s="1" t="s">
        <v>2030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2028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2092</v>
      </c>
      <c r="N256" s="1" t="n">
        <v>2</v>
      </c>
      <c r="O256" s="1" t="n">
        <v>11.44</v>
      </c>
      <c r="P256" s="1" t="s">
        <v>2030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2028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2032</v>
      </c>
      <c r="N257" s="1" t="n">
        <v>2</v>
      </c>
      <c r="O257" s="1" t="n">
        <v>11.44</v>
      </c>
      <c r="P257" s="1" t="s">
        <v>2030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2028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2094</v>
      </c>
      <c r="N258" s="1" t="n">
        <v>3</v>
      </c>
      <c r="O258" s="1" t="n">
        <v>17.16</v>
      </c>
      <c r="P258" s="1" t="s">
        <v>2030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2028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2095</v>
      </c>
      <c r="N259" s="1" t="n">
        <v>10</v>
      </c>
      <c r="O259" s="1" t="n">
        <v>120</v>
      </c>
      <c r="P259" s="1" t="s">
        <v>2030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2028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2096</v>
      </c>
      <c r="N260" s="1" t="n">
        <v>5</v>
      </c>
      <c r="O260" s="1" t="n">
        <v>20</v>
      </c>
      <c r="P260" s="1" t="s">
        <v>2030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2028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2176</v>
      </c>
      <c r="N261" s="1" t="n">
        <v>48</v>
      </c>
      <c r="O261" s="1" t="n">
        <v>75.16</v>
      </c>
      <c r="P261" s="1" t="s">
        <v>2030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2028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2177</v>
      </c>
      <c r="N262" s="1" t="n">
        <v>48</v>
      </c>
      <c r="O262" s="1" t="n">
        <v>90.08</v>
      </c>
      <c r="P262" s="1" t="s">
        <v>2030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2028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2178</v>
      </c>
      <c r="N263" s="1" t="n">
        <v>24</v>
      </c>
      <c r="O263" s="1" t="n">
        <v>42.06</v>
      </c>
      <c r="P263" s="1" t="s">
        <v>2030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2028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2179</v>
      </c>
      <c r="N264" s="1" t="n">
        <v>48</v>
      </c>
      <c r="O264" s="1" t="n">
        <v>123</v>
      </c>
      <c r="P264" s="1" t="s">
        <v>2030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2028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2180</v>
      </c>
      <c r="N265" s="1" t="n">
        <v>48</v>
      </c>
      <c r="O265" s="1" t="n">
        <v>223.6</v>
      </c>
      <c r="P265" s="1" t="s">
        <v>2030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2028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2181</v>
      </c>
      <c r="N266" s="1" t="n">
        <v>24</v>
      </c>
      <c r="O266" s="1" t="n">
        <v>64.66</v>
      </c>
      <c r="P266" s="1" t="s">
        <v>2030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2028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2051</v>
      </c>
      <c r="N267" s="1" t="n">
        <v>15</v>
      </c>
      <c r="O267" s="1" t="n">
        <v>22.5</v>
      </c>
      <c r="P267" s="1" t="s">
        <v>2030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2028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2052</v>
      </c>
      <c r="N268" s="1" t="n">
        <v>6</v>
      </c>
      <c r="O268" s="1" t="n">
        <v>21</v>
      </c>
      <c r="P268" s="1" t="s">
        <v>2030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2028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2053</v>
      </c>
      <c r="N269" s="1" t="n">
        <v>50</v>
      </c>
      <c r="O269" s="1" t="n">
        <v>90</v>
      </c>
      <c r="P269" s="1" t="s">
        <v>2030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2028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2053</v>
      </c>
      <c r="N270" s="1" t="n">
        <v>50</v>
      </c>
      <c r="O270" s="1" t="n">
        <v>90</v>
      </c>
      <c r="P270" s="1" t="s">
        <v>2030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2028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2051</v>
      </c>
      <c r="N271" s="1" t="n">
        <v>5</v>
      </c>
      <c r="O271" s="1" t="n">
        <v>7.5</v>
      </c>
      <c r="P271" s="1" t="s">
        <v>2030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2028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2052</v>
      </c>
      <c r="N272" s="1" t="n">
        <v>5</v>
      </c>
      <c r="O272" s="1" t="n">
        <v>20</v>
      </c>
      <c r="P272" s="1" t="s">
        <v>2030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2028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2053</v>
      </c>
      <c r="N273" s="1" t="n">
        <v>30</v>
      </c>
      <c r="O273" s="1" t="n">
        <v>54</v>
      </c>
      <c r="P273" s="1" t="s">
        <v>2030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2119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2122</v>
      </c>
      <c r="N274" s="1" t="n">
        <v>24</v>
      </c>
      <c r="O274" s="1" t="n">
        <v>160</v>
      </c>
      <c r="P274" s="1" t="s">
        <v>2030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2119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2125</v>
      </c>
      <c r="N275" s="1" t="n">
        <v>20</v>
      </c>
      <c r="O275" s="1" t="n">
        <v>40</v>
      </c>
      <c r="P275" s="1" t="s">
        <v>2030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2119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2127</v>
      </c>
      <c r="N276" s="1" t="n">
        <v>6</v>
      </c>
      <c r="O276" s="1" t="n">
        <v>21</v>
      </c>
      <c r="P276" s="1" t="s">
        <v>2030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2119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2128</v>
      </c>
      <c r="N277" s="1" t="n">
        <v>3</v>
      </c>
      <c r="O277" s="1" t="n">
        <v>51</v>
      </c>
      <c r="P277" s="1" t="s">
        <v>2030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2119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2129</v>
      </c>
      <c r="N278" s="1" t="n">
        <v>3</v>
      </c>
      <c r="O278" s="1" t="n">
        <v>45</v>
      </c>
      <c r="P278" s="1" t="s">
        <v>2030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2119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2130</v>
      </c>
      <c r="N279" s="1" t="n">
        <v>1</v>
      </c>
      <c r="O279" s="1" t="n">
        <v>10</v>
      </c>
      <c r="P279" s="1" t="s">
        <v>2030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2119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2182</v>
      </c>
      <c r="N280" s="1" t="n">
        <v>40</v>
      </c>
      <c r="O280" s="1" t="n">
        <v>440</v>
      </c>
      <c r="P280" s="1" t="s">
        <v>2030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2119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2183</v>
      </c>
      <c r="N281" s="1" t="n">
        <v>7</v>
      </c>
      <c r="O281" s="1" t="n">
        <v>43.05</v>
      </c>
      <c r="P281" s="1" t="s">
        <v>2030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2119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2133</v>
      </c>
      <c r="N282" s="1" t="n">
        <v>15</v>
      </c>
      <c r="O282" s="1" t="n">
        <v>37.5</v>
      </c>
      <c r="P282" s="1" t="s">
        <v>2030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2119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2184</v>
      </c>
      <c r="N283" s="1" t="n">
        <v>18</v>
      </c>
      <c r="O283" s="1" t="n">
        <v>150</v>
      </c>
      <c r="P283" s="1" t="s">
        <v>2030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2119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2185</v>
      </c>
      <c r="N284" s="1" t="n">
        <v>5</v>
      </c>
      <c r="O284" s="1" t="n">
        <v>44.4</v>
      </c>
      <c r="P284" s="1" t="s">
        <v>2030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2119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2136</v>
      </c>
      <c r="N285" s="1" t="n">
        <v>40</v>
      </c>
      <c r="O285" s="1" t="n">
        <v>240</v>
      </c>
      <c r="P285" s="1" t="s">
        <v>2030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2119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2120</v>
      </c>
      <c r="N286" s="1" t="n">
        <v>19</v>
      </c>
      <c r="O286" s="1" t="n">
        <v>247</v>
      </c>
      <c r="P286" s="1" t="s">
        <v>2030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2139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2122</v>
      </c>
      <c r="N287" s="1" t="n">
        <v>24</v>
      </c>
      <c r="O287" s="1" t="n">
        <v>160</v>
      </c>
      <c r="P287" s="1" t="s">
        <v>2030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2139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2125</v>
      </c>
      <c r="N288" s="1" t="n">
        <v>20</v>
      </c>
      <c r="O288" s="1" t="n">
        <v>40</v>
      </c>
      <c r="P288" s="1" t="s">
        <v>2030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2139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2127</v>
      </c>
      <c r="N289" s="1" t="n">
        <v>6</v>
      </c>
      <c r="O289" s="1" t="n">
        <v>21</v>
      </c>
      <c r="P289" s="1" t="s">
        <v>2030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2139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2128</v>
      </c>
      <c r="N290" s="1" t="n">
        <v>3</v>
      </c>
      <c r="O290" s="1" t="n">
        <v>51</v>
      </c>
      <c r="P290" s="1" t="s">
        <v>2030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2139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2129</v>
      </c>
      <c r="N291" s="1" t="n">
        <v>3</v>
      </c>
      <c r="O291" s="1" t="n">
        <v>45</v>
      </c>
      <c r="P291" s="1" t="s">
        <v>2030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2139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2130</v>
      </c>
      <c r="N292" s="1" t="n">
        <v>1</v>
      </c>
      <c r="O292" s="1" t="n">
        <v>10</v>
      </c>
      <c r="P292" s="1" t="s">
        <v>2030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2139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2182</v>
      </c>
      <c r="N293" s="1" t="n">
        <v>40</v>
      </c>
      <c r="O293" s="1" t="n">
        <v>440</v>
      </c>
      <c r="P293" s="1" t="s">
        <v>2030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2139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2183</v>
      </c>
      <c r="N294" s="1" t="n">
        <v>7</v>
      </c>
      <c r="O294" s="1" t="n">
        <v>43.05</v>
      </c>
      <c r="P294" s="1" t="s">
        <v>2030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2139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2133</v>
      </c>
      <c r="N295" s="1" t="n">
        <v>15</v>
      </c>
      <c r="O295" s="1" t="n">
        <v>37.5</v>
      </c>
      <c r="P295" s="1" t="s">
        <v>2030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2139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2184</v>
      </c>
      <c r="N296" s="1" t="n">
        <v>18</v>
      </c>
      <c r="O296" s="1" t="n">
        <v>150</v>
      </c>
      <c r="P296" s="1" t="s">
        <v>2030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2139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2185</v>
      </c>
      <c r="N297" s="1" t="n">
        <v>5</v>
      </c>
      <c r="O297" s="1" t="n">
        <v>44.4</v>
      </c>
      <c r="P297" s="1" t="s">
        <v>2030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2139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2136</v>
      </c>
      <c r="N298" s="1" t="n">
        <v>40</v>
      </c>
      <c r="O298" s="1" t="n">
        <v>240</v>
      </c>
      <c r="P298" s="1" t="s">
        <v>2030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2139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2120</v>
      </c>
      <c r="N299" s="1" t="n">
        <v>19</v>
      </c>
      <c r="O299" s="1" t="n">
        <v>247</v>
      </c>
      <c r="P299" s="1" t="s">
        <v>2030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2057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2186</v>
      </c>
      <c r="N300" s="1" t="n">
        <v>32</v>
      </c>
      <c r="O300" s="1" t="n">
        <v>223.66</v>
      </c>
      <c r="P300" s="1" t="s">
        <v>2030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2057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2187</v>
      </c>
      <c r="N301" s="1" t="n">
        <v>6</v>
      </c>
      <c r="O301" s="1" t="n">
        <v>46.16</v>
      </c>
      <c r="P301" s="1" t="s">
        <v>2030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2057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2188</v>
      </c>
      <c r="N302" s="1" t="n">
        <v>72</v>
      </c>
      <c r="O302" s="1" t="n">
        <v>74.2</v>
      </c>
      <c r="P302" s="1" t="s">
        <v>2030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2057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2189</v>
      </c>
      <c r="N303" s="1" t="n">
        <v>64</v>
      </c>
      <c r="O303" s="1" t="n">
        <v>505.54</v>
      </c>
      <c r="P303" s="1" t="s">
        <v>2030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2057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2190</v>
      </c>
      <c r="N304" s="1" t="n">
        <v>10</v>
      </c>
      <c r="O304" s="1" t="n">
        <v>127.57</v>
      </c>
      <c r="P304" s="1" t="s">
        <v>2030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2057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2191</v>
      </c>
      <c r="N305" s="1" t="n">
        <v>10</v>
      </c>
      <c r="O305" s="1" t="n">
        <v>192.1</v>
      </c>
      <c r="P305" s="1" t="s">
        <v>2030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2028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2087</v>
      </c>
      <c r="N306" s="1" t="n">
        <v>15</v>
      </c>
      <c r="O306" s="1" t="n">
        <v>180</v>
      </c>
      <c r="P306" s="1" t="s">
        <v>2030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2028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2029</v>
      </c>
      <c r="N307" s="1" t="n">
        <v>5</v>
      </c>
      <c r="O307" s="1" t="n">
        <v>24.95</v>
      </c>
      <c r="P307" s="1" t="s">
        <v>2030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2028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2031</v>
      </c>
      <c r="N308" s="1" t="n">
        <v>30</v>
      </c>
      <c r="O308" s="1" t="n">
        <v>135</v>
      </c>
      <c r="P308" s="1" t="s">
        <v>2030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2028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2032</v>
      </c>
      <c r="N309" s="1" t="n">
        <v>15</v>
      </c>
      <c r="O309" s="1" t="n">
        <v>74.85</v>
      </c>
      <c r="P309" s="1" t="s">
        <v>2030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2028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2169</v>
      </c>
      <c r="N310" s="1" t="n">
        <v>5</v>
      </c>
      <c r="O310" s="1" t="n">
        <v>22.5</v>
      </c>
      <c r="P310" s="1" t="s">
        <v>2030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2028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2033</v>
      </c>
      <c r="N311" s="1" t="n">
        <v>10</v>
      </c>
      <c r="O311" s="1" t="n">
        <v>49.9</v>
      </c>
      <c r="P311" s="1" t="s">
        <v>2030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2028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2192</v>
      </c>
      <c r="N312" s="1" t="n">
        <v>20</v>
      </c>
      <c r="O312" s="1" t="n">
        <v>112</v>
      </c>
      <c r="P312" s="1" t="s">
        <v>2030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2028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2034</v>
      </c>
      <c r="N313" s="1" t="n">
        <v>50</v>
      </c>
      <c r="O313" s="1" t="n">
        <v>449.5</v>
      </c>
      <c r="P313" s="1" t="s">
        <v>2030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2028</v>
      </c>
      <c r="E314" s="1" t="n">
        <v>1609</v>
      </c>
      <c r="F314" s="1" t="s">
        <v>103</v>
      </c>
      <c r="I314" s="1" t="n">
        <v>5642</v>
      </c>
      <c r="J314" s="1" t="n">
        <v>13720</v>
      </c>
      <c r="K314" s="1" t="n">
        <v>7896981600307</v>
      </c>
      <c r="L314" s="1" t="s">
        <v>2193</v>
      </c>
      <c r="N314" s="1" t="n">
        <v>9</v>
      </c>
      <c r="O314" s="1" t="n">
        <v>55</v>
      </c>
      <c r="P314" s="1" t="s">
        <v>2030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2028</v>
      </c>
      <c r="E315" s="1" t="n">
        <v>1609</v>
      </c>
      <c r="F315" s="1" t="s">
        <v>103</v>
      </c>
      <c r="I315" s="1" t="n">
        <v>5642</v>
      </c>
      <c r="J315" s="1" t="n">
        <v>17163</v>
      </c>
      <c r="K315" s="1" t="n">
        <v>7896981600567</v>
      </c>
      <c r="L315" s="1" t="s">
        <v>2194</v>
      </c>
      <c r="N315" s="1" t="n">
        <v>9</v>
      </c>
      <c r="O315" s="1" t="n">
        <v>80</v>
      </c>
      <c r="P315" s="1" t="s">
        <v>2030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2028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2195</v>
      </c>
      <c r="N316" s="1" t="n">
        <v>30</v>
      </c>
      <c r="O316" s="1" t="n">
        <v>57</v>
      </c>
      <c r="P316" s="1" t="s">
        <v>2030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2028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2196</v>
      </c>
      <c r="N317" s="1" t="n">
        <v>5</v>
      </c>
      <c r="O317" s="1" t="n">
        <v>20.25</v>
      </c>
      <c r="P317" s="1" t="s">
        <v>2030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2028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2197</v>
      </c>
      <c r="N318" s="1" t="n">
        <v>20</v>
      </c>
      <c r="O318" s="1" t="n">
        <v>61</v>
      </c>
      <c r="P318" s="1" t="s">
        <v>2030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2028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2198</v>
      </c>
      <c r="N319" s="1" t="n">
        <v>9</v>
      </c>
      <c r="O319" s="1" t="n">
        <v>70.65</v>
      </c>
      <c r="P319" s="1" t="s">
        <v>2030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2028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2199</v>
      </c>
      <c r="N320" s="1" t="n">
        <v>20</v>
      </c>
      <c r="O320" s="1" t="n">
        <v>66</v>
      </c>
      <c r="P320" s="1" t="s">
        <v>2030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2028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2200</v>
      </c>
      <c r="N321" s="1" t="n">
        <v>5</v>
      </c>
      <c r="O321" s="1" t="n">
        <v>20.25</v>
      </c>
      <c r="P321" s="1" t="s">
        <v>2030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2028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2201</v>
      </c>
      <c r="N322" s="1" t="n">
        <v>20</v>
      </c>
      <c r="O322" s="1" t="n">
        <v>66</v>
      </c>
      <c r="P322" s="1" t="s">
        <v>2030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2028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2202</v>
      </c>
      <c r="N323" s="1" t="n">
        <v>5</v>
      </c>
      <c r="O323" s="1" t="n">
        <v>20.25</v>
      </c>
      <c r="P323" s="1" t="s">
        <v>2030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2028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2203</v>
      </c>
      <c r="N324" s="1" t="n">
        <v>2</v>
      </c>
      <c r="O324" s="1" t="n">
        <v>15.7</v>
      </c>
      <c r="P324" s="1" t="s">
        <v>2030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2028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2204</v>
      </c>
      <c r="N325" s="1" t="n">
        <v>2</v>
      </c>
      <c r="O325" s="1" t="n">
        <v>15.7</v>
      </c>
      <c r="P325" s="1" t="s">
        <v>2030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2028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2205</v>
      </c>
      <c r="N326" s="1" t="n">
        <v>3</v>
      </c>
      <c r="O326" s="1" t="n">
        <v>23.55</v>
      </c>
      <c r="P326" s="1" t="s">
        <v>2030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2028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2206</v>
      </c>
      <c r="N327" s="1" t="n">
        <v>2</v>
      </c>
      <c r="O327" s="1" t="n">
        <v>15.7</v>
      </c>
      <c r="P327" s="1" t="s">
        <v>2030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2028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2207</v>
      </c>
      <c r="N328" s="1" t="n">
        <v>20</v>
      </c>
      <c r="O328" s="1" t="n">
        <v>81</v>
      </c>
      <c r="P328" s="1" t="s">
        <v>2030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2028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2208</v>
      </c>
      <c r="N329" s="1" t="n">
        <v>5</v>
      </c>
      <c r="O329" s="1" t="n">
        <v>20.25</v>
      </c>
      <c r="P329" s="1" t="s">
        <v>2030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2028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2095</v>
      </c>
      <c r="N330" s="1" t="n">
        <v>10</v>
      </c>
      <c r="O330" s="1" t="n">
        <v>120</v>
      </c>
      <c r="P330" s="1" t="s">
        <v>2030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2028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2096</v>
      </c>
      <c r="N331" s="1" t="n">
        <v>5</v>
      </c>
      <c r="O331" s="1" t="n">
        <v>20</v>
      </c>
      <c r="P331" s="1" t="s">
        <v>2030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2028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2035</v>
      </c>
      <c r="N332" s="1" t="n">
        <v>86</v>
      </c>
      <c r="O332" s="1" t="n">
        <v>2150</v>
      </c>
      <c r="P332" s="1" t="s">
        <v>2030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2028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2036</v>
      </c>
      <c r="N333" s="1" t="n">
        <v>67.6</v>
      </c>
      <c r="O333" s="1" t="n">
        <v>1690</v>
      </c>
      <c r="P333" s="1" t="s">
        <v>2030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2028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2209</v>
      </c>
      <c r="N334" s="1" t="n">
        <v>35.6</v>
      </c>
      <c r="O334" s="1" t="n">
        <v>1068</v>
      </c>
      <c r="P334" s="1" t="s">
        <v>2030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2028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2210</v>
      </c>
      <c r="N335" s="1" t="n">
        <v>100</v>
      </c>
      <c r="O335" s="1" t="n">
        <v>1180</v>
      </c>
      <c r="P335" s="1" t="s">
        <v>2030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2028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2211</v>
      </c>
      <c r="N336" s="1" t="n">
        <v>50</v>
      </c>
      <c r="O336" s="1" t="n">
        <v>1085</v>
      </c>
      <c r="P336" s="1" t="s">
        <v>2030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2028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2212</v>
      </c>
      <c r="N337" s="1" t="n">
        <v>60</v>
      </c>
      <c r="O337" s="1" t="n">
        <v>154.5</v>
      </c>
      <c r="P337" s="1" t="s">
        <v>2030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2028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2213</v>
      </c>
      <c r="N338" s="1" t="n">
        <v>24</v>
      </c>
      <c r="O338" s="1" t="n">
        <v>75</v>
      </c>
      <c r="P338" s="1" t="s">
        <v>2030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2028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2214</v>
      </c>
      <c r="N339" s="1" t="n">
        <v>24</v>
      </c>
      <c r="O339" s="1" t="n">
        <v>88</v>
      </c>
      <c r="P339" s="1" t="s">
        <v>2030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2028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2215</v>
      </c>
      <c r="N340" s="1" t="n">
        <v>24</v>
      </c>
      <c r="O340" s="1" t="n">
        <v>156</v>
      </c>
      <c r="P340" s="1" t="s">
        <v>2030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2028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2216</v>
      </c>
      <c r="N341" s="1" t="n">
        <v>90</v>
      </c>
      <c r="O341" s="1" t="n">
        <v>398.7</v>
      </c>
      <c r="P341" s="1" t="s">
        <v>2030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2028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2217</v>
      </c>
      <c r="N342" s="1" t="n">
        <v>48</v>
      </c>
      <c r="O342" s="1" t="n">
        <v>405.8</v>
      </c>
      <c r="P342" s="1" t="s">
        <v>2030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2028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2218</v>
      </c>
      <c r="N343" s="1" t="n">
        <v>50</v>
      </c>
      <c r="O343" s="1" t="n">
        <v>559.8</v>
      </c>
      <c r="P343" s="1" t="s">
        <v>2030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2028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2219</v>
      </c>
      <c r="N344" s="1" t="n">
        <v>160</v>
      </c>
      <c r="O344" s="1" t="n">
        <v>599.8</v>
      </c>
      <c r="P344" s="1" t="s">
        <v>2030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2028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2220</v>
      </c>
      <c r="N345" s="1" t="n">
        <v>300</v>
      </c>
      <c r="O345" s="1" t="n">
        <v>870</v>
      </c>
      <c r="P345" s="1" t="s">
        <v>2030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2028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2221</v>
      </c>
      <c r="N346" s="1" t="n">
        <v>24</v>
      </c>
      <c r="O346" s="1" t="n">
        <v>155.9</v>
      </c>
      <c r="P346" s="1" t="s">
        <v>2030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2028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2222</v>
      </c>
      <c r="N347" s="1" t="n">
        <v>59.26</v>
      </c>
      <c r="O347" s="1" t="n">
        <v>769.79</v>
      </c>
      <c r="P347" s="1" t="s">
        <v>2030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2028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2223</v>
      </c>
      <c r="N348" s="1" t="n">
        <v>40</v>
      </c>
      <c r="O348" s="1" t="n">
        <v>279.6</v>
      </c>
      <c r="P348" s="1" t="s">
        <v>2030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2028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2051</v>
      </c>
      <c r="N349" s="1" t="n">
        <v>20</v>
      </c>
      <c r="O349" s="1" t="n">
        <v>30</v>
      </c>
      <c r="P349" s="1" t="s">
        <v>2030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2028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2052</v>
      </c>
      <c r="N350" s="1" t="n">
        <v>10</v>
      </c>
      <c r="O350" s="1" t="n">
        <v>40</v>
      </c>
      <c r="P350" s="1" t="s">
        <v>2030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2028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2053</v>
      </c>
      <c r="N351" s="1" t="n">
        <v>90</v>
      </c>
      <c r="O351" s="1" t="n">
        <v>162</v>
      </c>
      <c r="P351" s="1" t="s">
        <v>2030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2028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2053</v>
      </c>
      <c r="N352" s="1" t="n">
        <v>40</v>
      </c>
      <c r="O352" s="1" t="n">
        <v>72</v>
      </c>
      <c r="P352" s="1" t="s">
        <v>2030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2028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2224</v>
      </c>
      <c r="N353" s="1" t="n">
        <v>4</v>
      </c>
      <c r="O353" s="1" t="n">
        <v>10.24</v>
      </c>
      <c r="P353" s="1" t="s">
        <v>2030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2028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2225</v>
      </c>
      <c r="N354" s="1" t="n">
        <v>3</v>
      </c>
      <c r="O354" s="1" t="n">
        <v>27.24</v>
      </c>
      <c r="P354" s="1" t="s">
        <v>2030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2028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2226</v>
      </c>
      <c r="N355" s="1" t="n">
        <v>2</v>
      </c>
      <c r="O355" s="1" t="n">
        <v>6.42</v>
      </c>
      <c r="P355" s="1" t="s">
        <v>2030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2028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2227</v>
      </c>
      <c r="N356" s="1" t="n">
        <v>2</v>
      </c>
      <c r="O356" s="1" t="n">
        <v>5.7</v>
      </c>
      <c r="P356" s="1" t="s">
        <v>2030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2028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2228</v>
      </c>
      <c r="N357" s="1" t="n">
        <v>4</v>
      </c>
      <c r="O357" s="1" t="n">
        <v>13.44</v>
      </c>
      <c r="P357" s="1" t="s">
        <v>2030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2028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2229</v>
      </c>
      <c r="N358" s="1" t="n">
        <v>4</v>
      </c>
      <c r="O358" s="1" t="n">
        <v>13.44</v>
      </c>
      <c r="P358" s="1" t="s">
        <v>2030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2028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2230</v>
      </c>
      <c r="N359" s="1" t="n">
        <v>3</v>
      </c>
      <c r="O359" s="1" t="n">
        <v>25.38</v>
      </c>
      <c r="P359" s="1" t="s">
        <v>2030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2028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2231</v>
      </c>
      <c r="N360" s="1" t="n">
        <v>6</v>
      </c>
      <c r="O360" s="1" t="n">
        <v>50.76</v>
      </c>
      <c r="P360" s="1" t="s">
        <v>2030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2028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2232</v>
      </c>
      <c r="N361" s="1" t="n">
        <v>6</v>
      </c>
      <c r="O361" s="1" t="n">
        <v>35.58</v>
      </c>
      <c r="P361" s="1" t="s">
        <v>2030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2028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2233</v>
      </c>
      <c r="N362" s="1" t="n">
        <v>2</v>
      </c>
      <c r="O362" s="1" t="n">
        <v>15.02</v>
      </c>
      <c r="P362" s="1" t="s">
        <v>2030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2028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2234</v>
      </c>
      <c r="N363" s="1" t="n">
        <v>6</v>
      </c>
      <c r="O363" s="1" t="n">
        <v>35.58</v>
      </c>
      <c r="P363" s="1" t="s">
        <v>2030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2028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2235</v>
      </c>
      <c r="N364" s="1" t="n">
        <v>12</v>
      </c>
      <c r="O364" s="1" t="n">
        <v>36.36</v>
      </c>
      <c r="P364" s="1" t="s">
        <v>2030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2028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2236</v>
      </c>
      <c r="N365" s="1" t="n">
        <v>2</v>
      </c>
      <c r="O365" s="1" t="n">
        <v>24.4</v>
      </c>
      <c r="P365" s="1" t="s">
        <v>2030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2028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2237</v>
      </c>
      <c r="N366" s="1" t="n">
        <v>6</v>
      </c>
      <c r="O366" s="1" t="n">
        <v>19.26</v>
      </c>
      <c r="P366" s="1" t="s">
        <v>2030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2028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2238</v>
      </c>
      <c r="N367" s="1" t="n">
        <v>2</v>
      </c>
      <c r="O367" s="1" t="n">
        <v>14.72</v>
      </c>
      <c r="P367" s="1" t="s">
        <v>2030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2028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2239</v>
      </c>
      <c r="N368" s="1" t="n">
        <v>6</v>
      </c>
      <c r="O368" s="1" t="n">
        <v>31.26</v>
      </c>
      <c r="P368" s="1" t="s">
        <v>2030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2028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2240</v>
      </c>
      <c r="N369" s="1" t="n">
        <v>18</v>
      </c>
      <c r="O369" s="1" t="n">
        <v>93.77</v>
      </c>
      <c r="P369" s="1" t="s">
        <v>2030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2028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2241</v>
      </c>
      <c r="N370" s="1" t="n">
        <v>12</v>
      </c>
      <c r="O370" s="1" t="n">
        <v>33.21</v>
      </c>
      <c r="P370" s="1" t="s">
        <v>2030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2028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2155</v>
      </c>
      <c r="N371" s="1" t="n">
        <v>60</v>
      </c>
      <c r="O371" s="1" t="n">
        <v>190.48</v>
      </c>
      <c r="P371" s="1" t="s">
        <v>2030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2028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2242</v>
      </c>
      <c r="N372" s="1" t="n">
        <v>18</v>
      </c>
      <c r="O372" s="1" t="n">
        <v>81.68</v>
      </c>
      <c r="P372" s="1" t="s">
        <v>2030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2028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2158</v>
      </c>
      <c r="N373" s="1" t="n">
        <v>24</v>
      </c>
      <c r="O373" s="1" t="n">
        <v>74.24</v>
      </c>
      <c r="P373" s="1" t="s">
        <v>2030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2028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2054</v>
      </c>
      <c r="N374" s="1" t="n">
        <v>18</v>
      </c>
      <c r="O374" s="1" t="n">
        <v>170.7</v>
      </c>
      <c r="P374" s="1" t="s">
        <v>2030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2028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2243</v>
      </c>
      <c r="N375" s="1" t="n">
        <v>30</v>
      </c>
      <c r="O375" s="1" t="n">
        <v>169.72</v>
      </c>
      <c r="P375" s="1" t="s">
        <v>2030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2028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2064</v>
      </c>
      <c r="N376" s="1" t="n">
        <v>30</v>
      </c>
      <c r="O376" s="1" t="n">
        <v>289.68</v>
      </c>
      <c r="P376" s="1" t="s">
        <v>2030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2119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2244</v>
      </c>
      <c r="N377" s="1" t="n">
        <v>10</v>
      </c>
      <c r="O377" s="1" t="n">
        <v>180</v>
      </c>
      <c r="P377" s="1" t="s">
        <v>2030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2119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2120</v>
      </c>
      <c r="N378" s="1" t="n">
        <v>15</v>
      </c>
      <c r="O378" s="1" t="n">
        <v>195</v>
      </c>
      <c r="P378" s="1" t="s">
        <v>2030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2139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2244</v>
      </c>
      <c r="N379" s="1" t="n">
        <v>10</v>
      </c>
      <c r="O379" s="1" t="n">
        <v>180</v>
      </c>
      <c r="P379" s="1" t="s">
        <v>2030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2139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2120</v>
      </c>
      <c r="N380" s="1" t="n">
        <v>15</v>
      </c>
      <c r="O380" s="1" t="n">
        <v>195</v>
      </c>
      <c r="P380" s="1" t="s">
        <v>2030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2057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2056</v>
      </c>
      <c r="N381" s="1" t="n">
        <v>9</v>
      </c>
      <c r="O381" s="1" t="n">
        <v>59.89</v>
      </c>
      <c r="P381" s="1" t="s">
        <v>2030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2057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2245</v>
      </c>
      <c r="N382" s="1" t="n">
        <v>18</v>
      </c>
      <c r="O382" s="1" t="n">
        <v>98.72</v>
      </c>
      <c r="P382" s="1" t="s">
        <v>2030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2057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2246</v>
      </c>
      <c r="N383" s="1" t="n">
        <v>18</v>
      </c>
      <c r="O383" s="1" t="n">
        <v>61.36</v>
      </c>
      <c r="P383" s="1" t="s">
        <v>2030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2065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2073</v>
      </c>
      <c r="N384" s="1" t="n">
        <v>31.13</v>
      </c>
      <c r="O384" s="1" t="n">
        <v>924.7</v>
      </c>
      <c r="P384" s="1" t="s">
        <v>2030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2065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2081</v>
      </c>
      <c r="N385" s="1" t="n">
        <v>4.276</v>
      </c>
      <c r="O385" s="1" t="n">
        <v>143.3</v>
      </c>
      <c r="P385" s="1" t="s">
        <v>2030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2065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2084</v>
      </c>
      <c r="N386" s="1" t="n">
        <v>0.194</v>
      </c>
      <c r="O386" s="1" t="n">
        <v>0</v>
      </c>
      <c r="P386" s="1" t="s">
        <v>2030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2065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2066</v>
      </c>
      <c r="N387" s="1" t="n">
        <v>3.102</v>
      </c>
      <c r="O387" s="1" t="n">
        <v>67.18</v>
      </c>
      <c r="P387" s="1" t="s">
        <v>2030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2065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2066</v>
      </c>
      <c r="N388" s="1" t="n">
        <v>3.164</v>
      </c>
      <c r="O388" s="1" t="n">
        <v>51.49</v>
      </c>
      <c r="P388" s="1" t="s">
        <v>2030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2065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2067</v>
      </c>
      <c r="N389" s="1" t="n">
        <v>9.825</v>
      </c>
      <c r="O389" s="1" t="n">
        <v>230.51</v>
      </c>
      <c r="P389" s="1" t="s">
        <v>2030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2065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2068</v>
      </c>
      <c r="N390" s="1" t="n">
        <v>22.72</v>
      </c>
      <c r="O390" s="1" t="n">
        <v>615.08</v>
      </c>
      <c r="P390" s="1" t="s">
        <v>2030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2065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2069</v>
      </c>
      <c r="N391" s="1" t="n">
        <v>18.27</v>
      </c>
      <c r="O391" s="1" t="n">
        <v>527.59</v>
      </c>
      <c r="P391" s="1" t="s">
        <v>2030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2065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2070</v>
      </c>
      <c r="N392" s="1" t="n">
        <v>10.35</v>
      </c>
      <c r="O392" s="1" t="n">
        <v>196.5</v>
      </c>
      <c r="P392" s="1" t="s">
        <v>2030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2065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2070</v>
      </c>
      <c r="N393" s="1" t="n">
        <v>1.43</v>
      </c>
      <c r="O393" s="1" t="n">
        <v>36.13</v>
      </c>
      <c r="P393" s="1" t="s">
        <v>2030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2065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2167</v>
      </c>
      <c r="N394" s="1" t="n">
        <v>2.354</v>
      </c>
      <c r="O394" s="1" t="n">
        <v>63.73</v>
      </c>
      <c r="P394" s="1" t="s">
        <v>2030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2065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2071</v>
      </c>
      <c r="N395" s="1" t="n">
        <v>2.562</v>
      </c>
      <c r="O395" s="1" t="n">
        <v>59.07</v>
      </c>
      <c r="P395" s="1" t="s">
        <v>2030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2065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2072</v>
      </c>
      <c r="N396" s="1" t="n">
        <v>1.992</v>
      </c>
      <c r="O396" s="1" t="n">
        <v>53.93</v>
      </c>
      <c r="P396" s="1" t="s">
        <v>2030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2065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2072</v>
      </c>
      <c r="N397" s="1" t="n">
        <v>2.228</v>
      </c>
      <c r="O397" s="1" t="n">
        <v>45.32</v>
      </c>
      <c r="P397" s="1" t="s">
        <v>2030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2065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2073</v>
      </c>
      <c r="N398" s="1" t="n">
        <v>14.395</v>
      </c>
      <c r="O398" s="1" t="n">
        <v>380.7</v>
      </c>
      <c r="P398" s="1" t="s">
        <v>2030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2065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2074</v>
      </c>
      <c r="N399" s="1" t="n">
        <v>9.375</v>
      </c>
      <c r="O399" s="1" t="n">
        <v>279.73</v>
      </c>
      <c r="P399" s="1" t="s">
        <v>2030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2065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2075</v>
      </c>
      <c r="N400" s="1" t="n">
        <v>6.17</v>
      </c>
      <c r="O400" s="1" t="n">
        <v>209.21</v>
      </c>
      <c r="P400" s="1" t="s">
        <v>2030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2065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2076</v>
      </c>
      <c r="N401" s="1" t="n">
        <v>10.38</v>
      </c>
      <c r="O401" s="1" t="n">
        <v>373.09</v>
      </c>
      <c r="P401" s="1" t="s">
        <v>2030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2065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2077</v>
      </c>
      <c r="N402" s="1" t="n">
        <v>3.98</v>
      </c>
      <c r="O402" s="1" t="n">
        <v>145.75</v>
      </c>
      <c r="P402" s="1" t="s">
        <v>2030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2065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2078</v>
      </c>
      <c r="N403" s="1" t="n">
        <v>1.82</v>
      </c>
      <c r="O403" s="1" t="n">
        <v>59.24</v>
      </c>
      <c r="P403" s="1" t="s">
        <v>2030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2065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2079</v>
      </c>
      <c r="N404" s="1" t="n">
        <v>2.51</v>
      </c>
      <c r="O404" s="1" t="n">
        <v>102.13</v>
      </c>
      <c r="P404" s="1" t="s">
        <v>2030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2065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2080</v>
      </c>
      <c r="N405" s="1" t="n">
        <v>1.57</v>
      </c>
      <c r="O405" s="1" t="n">
        <v>74.53</v>
      </c>
      <c r="P405" s="1" t="s">
        <v>2030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2065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2247</v>
      </c>
      <c r="N406" s="1" t="n">
        <v>1.882</v>
      </c>
      <c r="O406" s="1" t="n">
        <v>38.28</v>
      </c>
      <c r="P406" s="1" t="s">
        <v>2030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2065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2168</v>
      </c>
      <c r="N407" s="1" t="n">
        <v>2.91</v>
      </c>
      <c r="O407" s="1" t="n">
        <v>84.03</v>
      </c>
      <c r="P407" s="1" t="s">
        <v>2030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2065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2081</v>
      </c>
      <c r="N408" s="1" t="n">
        <v>1.096</v>
      </c>
      <c r="O408" s="1" t="n">
        <v>32.7</v>
      </c>
      <c r="P408" s="1" t="s">
        <v>2030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2065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2082</v>
      </c>
      <c r="N409" s="1" t="n">
        <v>1.59</v>
      </c>
      <c r="O409" s="1" t="n">
        <v>3.22</v>
      </c>
      <c r="P409" s="1" t="s">
        <v>2030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2065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2082</v>
      </c>
      <c r="N410" s="1" t="n">
        <v>2.626</v>
      </c>
      <c r="O410" s="1" t="n">
        <v>7.09</v>
      </c>
      <c r="P410" s="1" t="s">
        <v>2030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2065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2083</v>
      </c>
      <c r="N411" s="1" t="n">
        <v>9.75</v>
      </c>
      <c r="O411" s="1" t="n">
        <v>19.77</v>
      </c>
      <c r="P411" s="1" t="s">
        <v>2030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2065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2083</v>
      </c>
      <c r="N412" s="1" t="n">
        <v>1.756</v>
      </c>
      <c r="O412" s="1" t="n">
        <v>4.74</v>
      </c>
      <c r="P412" s="1" t="s">
        <v>2030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2065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2084</v>
      </c>
      <c r="N413" s="1" t="n">
        <v>0.615</v>
      </c>
      <c r="O413" s="1" t="n">
        <v>0</v>
      </c>
      <c r="P413" s="1" t="s">
        <v>2030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2065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2084</v>
      </c>
      <c r="N414" s="1" t="n">
        <v>0.182</v>
      </c>
      <c r="O414" s="1" t="n">
        <v>0.04</v>
      </c>
      <c r="P414" s="1" t="s">
        <v>2030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2065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2248</v>
      </c>
      <c r="N415" s="1" t="n">
        <v>2.996</v>
      </c>
      <c r="O415" s="1" t="n">
        <v>79.23</v>
      </c>
      <c r="P415" s="1" t="s">
        <v>2030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2085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2073</v>
      </c>
      <c r="N416" s="1" t="n">
        <v>31.13</v>
      </c>
      <c r="O416" s="1" t="n">
        <v>924.7</v>
      </c>
      <c r="P416" s="1" t="s">
        <v>2030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2085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2081</v>
      </c>
      <c r="N417" s="1" t="n">
        <v>4.276</v>
      </c>
      <c r="O417" s="1" t="n">
        <v>143.3</v>
      </c>
      <c r="P417" s="1" t="s">
        <v>2030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2085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2084</v>
      </c>
      <c r="N418" s="1" t="n">
        <v>0.194</v>
      </c>
      <c r="O418" s="1" t="n">
        <v>0</v>
      </c>
      <c r="P418" s="1" t="s">
        <v>2030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2085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2066</v>
      </c>
      <c r="N419" s="1" t="n">
        <v>3.102</v>
      </c>
      <c r="O419" s="1" t="n">
        <v>67.18</v>
      </c>
      <c r="P419" s="1" t="s">
        <v>2030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2085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2067</v>
      </c>
      <c r="N420" s="1" t="n">
        <v>9.825</v>
      </c>
      <c r="O420" s="1" t="n">
        <v>230.51</v>
      </c>
      <c r="P420" s="1" t="s">
        <v>2030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2085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2068</v>
      </c>
      <c r="N421" s="1" t="n">
        <v>22.72</v>
      </c>
      <c r="O421" s="1" t="n">
        <v>615.08</v>
      </c>
      <c r="P421" s="1" t="s">
        <v>2030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2085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2069</v>
      </c>
      <c r="N422" s="1" t="n">
        <v>18.27</v>
      </c>
      <c r="O422" s="1" t="n">
        <v>527.59</v>
      </c>
      <c r="P422" s="1" t="s">
        <v>2030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2085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2070</v>
      </c>
      <c r="N423" s="1" t="n">
        <v>1.43</v>
      </c>
      <c r="O423" s="1" t="n">
        <v>36.13</v>
      </c>
      <c r="P423" s="1" t="s">
        <v>2030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2085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2167</v>
      </c>
      <c r="N424" s="1" t="n">
        <v>2.354</v>
      </c>
      <c r="O424" s="1" t="n">
        <v>63.73</v>
      </c>
      <c r="P424" s="1" t="s">
        <v>2030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2085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2072</v>
      </c>
      <c r="N425" s="1" t="n">
        <v>1.992</v>
      </c>
      <c r="O425" s="1" t="n">
        <v>53.93</v>
      </c>
      <c r="P425" s="1" t="s">
        <v>2030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2085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2168</v>
      </c>
      <c r="N426" s="1" t="n">
        <v>2.91</v>
      </c>
      <c r="O426" s="1" t="n">
        <v>84.03</v>
      </c>
      <c r="P426" s="1" t="s">
        <v>2030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2085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2082</v>
      </c>
      <c r="N427" s="1" t="n">
        <v>2.626</v>
      </c>
      <c r="O427" s="1" t="n">
        <v>7.09</v>
      </c>
      <c r="P427" s="1" t="s">
        <v>2030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2085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2083</v>
      </c>
      <c r="N428" s="1" t="n">
        <v>1.756</v>
      </c>
      <c r="O428" s="1" t="n">
        <v>4.74</v>
      </c>
      <c r="P428" s="1" t="s">
        <v>2030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2085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2084</v>
      </c>
      <c r="N429" s="1" t="n">
        <v>0.615</v>
      </c>
      <c r="O429" s="1" t="n">
        <v>0</v>
      </c>
      <c r="P429" s="1" t="s">
        <v>2030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2085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2066</v>
      </c>
      <c r="N430" s="1" t="n">
        <v>3.164</v>
      </c>
      <c r="O430" s="1" t="n">
        <v>51.49</v>
      </c>
      <c r="P430" s="1" t="s">
        <v>2030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2085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2070</v>
      </c>
      <c r="N431" s="1" t="n">
        <v>10.35</v>
      </c>
      <c r="O431" s="1" t="n">
        <v>196.5</v>
      </c>
      <c r="P431" s="1" t="s">
        <v>2030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2085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2071</v>
      </c>
      <c r="N432" s="1" t="n">
        <v>2.562</v>
      </c>
      <c r="O432" s="1" t="n">
        <v>59.07</v>
      </c>
      <c r="P432" s="1" t="s">
        <v>2030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2085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2072</v>
      </c>
      <c r="N433" s="1" t="n">
        <v>2.228</v>
      </c>
      <c r="O433" s="1" t="n">
        <v>45.32</v>
      </c>
      <c r="P433" s="1" t="s">
        <v>2030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2085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2073</v>
      </c>
      <c r="N434" s="1" t="n">
        <v>14.395</v>
      </c>
      <c r="O434" s="1" t="n">
        <v>380.7</v>
      </c>
      <c r="P434" s="1" t="s">
        <v>2030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2085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2074</v>
      </c>
      <c r="N435" s="1" t="n">
        <v>9.375</v>
      </c>
      <c r="O435" s="1" t="n">
        <v>279.73</v>
      </c>
      <c r="P435" s="1" t="s">
        <v>2030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2085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2075</v>
      </c>
      <c r="N436" s="1" t="n">
        <v>6.17</v>
      </c>
      <c r="O436" s="1" t="n">
        <v>209.21</v>
      </c>
      <c r="P436" s="1" t="s">
        <v>2030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2085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2076</v>
      </c>
      <c r="N437" s="1" t="n">
        <v>10.38</v>
      </c>
      <c r="O437" s="1" t="n">
        <v>373.09</v>
      </c>
      <c r="P437" s="1" t="s">
        <v>2030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2085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2077</v>
      </c>
      <c r="N438" s="1" t="n">
        <v>3.98</v>
      </c>
      <c r="O438" s="1" t="n">
        <v>145.75</v>
      </c>
      <c r="P438" s="1" t="s">
        <v>2030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2085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2078</v>
      </c>
      <c r="N439" s="1" t="n">
        <v>1.82</v>
      </c>
      <c r="O439" s="1" t="n">
        <v>59.24</v>
      </c>
      <c r="P439" s="1" t="s">
        <v>2030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2085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2079</v>
      </c>
      <c r="N440" s="1" t="n">
        <v>2.51</v>
      </c>
      <c r="O440" s="1" t="n">
        <v>102.13</v>
      </c>
      <c r="P440" s="1" t="s">
        <v>2030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2085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2080</v>
      </c>
      <c r="N441" s="1" t="n">
        <v>1.57</v>
      </c>
      <c r="O441" s="1" t="n">
        <v>74.53</v>
      </c>
      <c r="P441" s="1" t="s">
        <v>2030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2085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2247</v>
      </c>
      <c r="N442" s="1" t="n">
        <v>1.882</v>
      </c>
      <c r="O442" s="1" t="n">
        <v>38.28</v>
      </c>
      <c r="P442" s="1" t="s">
        <v>2030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2085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2081</v>
      </c>
      <c r="N443" s="1" t="n">
        <v>1.096</v>
      </c>
      <c r="O443" s="1" t="n">
        <v>32.7</v>
      </c>
      <c r="P443" s="1" t="s">
        <v>2030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2085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2082</v>
      </c>
      <c r="N444" s="1" t="n">
        <v>1.59</v>
      </c>
      <c r="O444" s="1" t="n">
        <v>3.22</v>
      </c>
      <c r="P444" s="1" t="s">
        <v>2030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2085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2083</v>
      </c>
      <c r="N445" s="1" t="n">
        <v>9.75</v>
      </c>
      <c r="O445" s="1" t="n">
        <v>19.77</v>
      </c>
      <c r="P445" s="1" t="s">
        <v>2030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2085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2084</v>
      </c>
      <c r="N446" s="1" t="n">
        <v>0.182</v>
      </c>
      <c r="O446" s="1" t="n">
        <v>0.04</v>
      </c>
      <c r="P446" s="1" t="s">
        <v>2030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2085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2248</v>
      </c>
      <c r="N447" s="1" t="n">
        <v>2.996</v>
      </c>
      <c r="O447" s="1" t="n">
        <v>79.23</v>
      </c>
      <c r="P447" s="1" t="s">
        <v>2030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2028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2087</v>
      </c>
      <c r="N448" s="1" t="n">
        <v>15</v>
      </c>
      <c r="O448" s="1" t="n">
        <v>180</v>
      </c>
      <c r="P448" s="1" t="s">
        <v>2030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2028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2088</v>
      </c>
      <c r="N449" s="1" t="n">
        <v>3</v>
      </c>
      <c r="O449" s="1" t="n">
        <v>23.1</v>
      </c>
      <c r="P449" s="1" t="s">
        <v>2030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2028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2089</v>
      </c>
      <c r="N450" s="1" t="n">
        <v>2</v>
      </c>
      <c r="O450" s="1" t="n">
        <v>11.44</v>
      </c>
      <c r="P450" s="1" t="s">
        <v>2030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2028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2090</v>
      </c>
      <c r="N451" s="1" t="n">
        <v>10</v>
      </c>
      <c r="O451" s="1" t="n">
        <v>70</v>
      </c>
      <c r="P451" s="1" t="s">
        <v>2030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2028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2091</v>
      </c>
      <c r="N452" s="1" t="n">
        <v>3</v>
      </c>
      <c r="O452" s="1" t="n">
        <v>17.16</v>
      </c>
      <c r="P452" s="1" t="s">
        <v>2030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2028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2175</v>
      </c>
      <c r="N453" s="1" t="n">
        <v>3</v>
      </c>
      <c r="O453" s="1" t="n">
        <v>17.16</v>
      </c>
      <c r="P453" s="1" t="s">
        <v>2030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2028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2092</v>
      </c>
      <c r="N454" s="1" t="n">
        <v>2</v>
      </c>
      <c r="O454" s="1" t="n">
        <v>11.44</v>
      </c>
      <c r="P454" s="1" t="s">
        <v>2030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2028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2093</v>
      </c>
      <c r="N455" s="1" t="n">
        <v>3</v>
      </c>
      <c r="O455" s="1" t="n">
        <v>25.2</v>
      </c>
      <c r="P455" s="1" t="s">
        <v>2030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2028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2032</v>
      </c>
      <c r="N456" s="1" t="n">
        <v>2</v>
      </c>
      <c r="O456" s="1" t="n">
        <v>11.44</v>
      </c>
      <c r="P456" s="1" t="s">
        <v>2030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2028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2249</v>
      </c>
      <c r="N457" s="1" t="n">
        <v>15</v>
      </c>
      <c r="O457" s="1" t="n">
        <v>70.23</v>
      </c>
      <c r="P457" s="1" t="s">
        <v>2030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2028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2250</v>
      </c>
      <c r="N458" s="1" t="n">
        <v>40</v>
      </c>
      <c r="O458" s="1" t="n">
        <v>51.43</v>
      </c>
      <c r="P458" s="1" t="s">
        <v>2030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2028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2251</v>
      </c>
      <c r="N459" s="1" t="n">
        <v>20</v>
      </c>
      <c r="O459" s="1" t="n">
        <v>40.15</v>
      </c>
      <c r="P459" s="1" t="s">
        <v>2030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2028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2252</v>
      </c>
      <c r="N460" s="1" t="n">
        <v>20</v>
      </c>
      <c r="O460" s="1" t="n">
        <v>48.75</v>
      </c>
      <c r="P460" s="1" t="s">
        <v>2030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2028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2253</v>
      </c>
      <c r="N461" s="1" t="n">
        <v>20</v>
      </c>
      <c r="O461" s="1" t="n">
        <v>40.15</v>
      </c>
      <c r="P461" s="1" t="s">
        <v>2030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2028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2254</v>
      </c>
      <c r="N462" s="1" t="n">
        <v>20</v>
      </c>
      <c r="O462" s="1" t="n">
        <v>42.52</v>
      </c>
      <c r="P462" s="1" t="s">
        <v>2030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2028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2255</v>
      </c>
      <c r="N463" s="1" t="n">
        <v>10</v>
      </c>
      <c r="O463" s="1" t="n">
        <v>41.42</v>
      </c>
      <c r="P463" s="1" t="s">
        <v>2030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2028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2256</v>
      </c>
      <c r="N464" s="1" t="n">
        <v>20</v>
      </c>
      <c r="O464" s="1" t="n">
        <v>42.52</v>
      </c>
      <c r="P464" s="1" t="s">
        <v>2030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2028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2257</v>
      </c>
      <c r="N465" s="1" t="n">
        <v>20</v>
      </c>
      <c r="O465" s="1" t="n">
        <v>46.59</v>
      </c>
      <c r="P465" s="1" t="s">
        <v>2030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2028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2258</v>
      </c>
      <c r="N466" s="1" t="n">
        <v>20</v>
      </c>
      <c r="O466" s="1" t="n">
        <v>43.26</v>
      </c>
      <c r="P466" s="1" t="s">
        <v>2030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2028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2259</v>
      </c>
      <c r="N467" s="1" t="n">
        <v>20</v>
      </c>
      <c r="O467" s="1" t="n">
        <v>43.26</v>
      </c>
      <c r="P467" s="1" t="s">
        <v>2030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2028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2260</v>
      </c>
      <c r="N468" s="1" t="n">
        <v>20</v>
      </c>
      <c r="O468" s="1" t="n">
        <v>49</v>
      </c>
      <c r="P468" s="1" t="s">
        <v>2030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2028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2261</v>
      </c>
      <c r="N469" s="1" t="n">
        <v>20</v>
      </c>
      <c r="O469" s="1" t="n">
        <v>46.69</v>
      </c>
      <c r="P469" s="1" t="s">
        <v>2030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2028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2262</v>
      </c>
      <c r="N470" s="1" t="n">
        <v>20</v>
      </c>
      <c r="O470" s="1" t="n">
        <v>44.44</v>
      </c>
      <c r="P470" s="1" t="s">
        <v>2030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2028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2263</v>
      </c>
      <c r="N471" s="1" t="n">
        <v>30</v>
      </c>
      <c r="O471" s="1" t="n">
        <v>41.22</v>
      </c>
      <c r="P471" s="1" t="s">
        <v>2030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2028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2264</v>
      </c>
      <c r="N472" s="1" t="n">
        <v>20</v>
      </c>
      <c r="O472" s="1" t="n">
        <v>45.52</v>
      </c>
      <c r="P472" s="1" t="s">
        <v>2030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2028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2265</v>
      </c>
      <c r="N473" s="1" t="n">
        <v>20</v>
      </c>
      <c r="O473" s="1" t="n">
        <v>38</v>
      </c>
      <c r="P473" s="1" t="s">
        <v>2030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2028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2266</v>
      </c>
      <c r="N474" s="1" t="n">
        <v>20</v>
      </c>
      <c r="O474" s="1" t="n">
        <v>54.12</v>
      </c>
      <c r="P474" s="1" t="s">
        <v>2030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2028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2267</v>
      </c>
      <c r="N475" s="1" t="n">
        <v>20</v>
      </c>
      <c r="O475" s="1" t="n">
        <v>40.15</v>
      </c>
      <c r="P475" s="1" t="s">
        <v>2030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2028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2268</v>
      </c>
      <c r="N476" s="1" t="n">
        <v>20</v>
      </c>
      <c r="O476" s="1" t="n">
        <v>40.15</v>
      </c>
      <c r="P476" s="1" t="s">
        <v>2030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2028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2269</v>
      </c>
      <c r="N477" s="1" t="n">
        <v>64</v>
      </c>
      <c r="O477" s="1" t="n">
        <v>460</v>
      </c>
      <c r="P477" s="1" t="s">
        <v>2030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2028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2270</v>
      </c>
      <c r="N478" s="1" t="n">
        <v>35</v>
      </c>
      <c r="O478" s="1" t="n">
        <v>110.49</v>
      </c>
      <c r="P478" s="1" t="s">
        <v>2030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2028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2271</v>
      </c>
      <c r="N479" s="1" t="n">
        <v>12</v>
      </c>
      <c r="O479" s="1" t="n">
        <v>46.57</v>
      </c>
      <c r="P479" s="1" t="s">
        <v>2030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2028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2272</v>
      </c>
      <c r="N480" s="1" t="n">
        <v>12</v>
      </c>
      <c r="O480" s="1" t="n">
        <v>43.47</v>
      </c>
      <c r="P480" s="1" t="s">
        <v>2030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2028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2273</v>
      </c>
      <c r="N481" s="1" t="n">
        <v>12</v>
      </c>
      <c r="O481" s="1" t="n">
        <v>22.36</v>
      </c>
      <c r="P481" s="1" t="s">
        <v>2030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2028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2274</v>
      </c>
      <c r="N482" s="1" t="n">
        <v>24</v>
      </c>
      <c r="O482" s="1" t="n">
        <v>205.32</v>
      </c>
      <c r="P482" s="1" t="s">
        <v>2030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2028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2275</v>
      </c>
      <c r="N483" s="1" t="n">
        <v>24</v>
      </c>
      <c r="O483" s="1" t="n">
        <v>50.48</v>
      </c>
      <c r="P483" s="1" t="s">
        <v>2030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2028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2276</v>
      </c>
      <c r="N484" s="1" t="n">
        <v>12</v>
      </c>
      <c r="O484" s="1" t="n">
        <v>81.35</v>
      </c>
      <c r="P484" s="1" t="s">
        <v>2030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2028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2277</v>
      </c>
      <c r="N485" s="1" t="n">
        <v>12</v>
      </c>
      <c r="O485" s="1" t="n">
        <v>236.12</v>
      </c>
      <c r="P485" s="1" t="s">
        <v>2030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2119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2121</v>
      </c>
      <c r="N486" s="1" t="n">
        <v>13</v>
      </c>
      <c r="O486" s="1" t="n">
        <v>93.86</v>
      </c>
      <c r="P486" s="1" t="s">
        <v>2030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2119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2278</v>
      </c>
      <c r="N487" s="1" t="n">
        <v>5</v>
      </c>
      <c r="O487" s="1" t="n">
        <v>30</v>
      </c>
      <c r="P487" s="1" t="s">
        <v>2030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2119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2122</v>
      </c>
      <c r="N488" s="1" t="n">
        <v>48</v>
      </c>
      <c r="O488" s="1" t="n">
        <v>340</v>
      </c>
      <c r="P488" s="1" t="s">
        <v>2030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2119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2123</v>
      </c>
      <c r="N489" s="1" t="n">
        <v>40</v>
      </c>
      <c r="O489" s="1" t="n">
        <v>180</v>
      </c>
      <c r="P489" s="1" t="s">
        <v>2030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2119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2125</v>
      </c>
      <c r="N490" s="1" t="n">
        <v>20</v>
      </c>
      <c r="O490" s="1" t="n">
        <v>40</v>
      </c>
      <c r="P490" s="1" t="s">
        <v>2030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2119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2279</v>
      </c>
      <c r="N491" s="1" t="n">
        <v>10</v>
      </c>
      <c r="O491" s="1" t="n">
        <v>66.6</v>
      </c>
      <c r="P491" s="1" t="s">
        <v>2030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2119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2128</v>
      </c>
      <c r="N492" s="1" t="n">
        <v>3</v>
      </c>
      <c r="O492" s="1" t="n">
        <v>54</v>
      </c>
      <c r="P492" s="1" t="s">
        <v>2030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2119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2129</v>
      </c>
      <c r="N493" s="1" t="n">
        <v>3</v>
      </c>
      <c r="O493" s="1" t="n">
        <v>54</v>
      </c>
      <c r="P493" s="1" t="s">
        <v>2030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2119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2280</v>
      </c>
      <c r="N494" s="1" t="n">
        <v>5</v>
      </c>
      <c r="O494" s="1" t="n">
        <v>55</v>
      </c>
      <c r="P494" s="1" t="s">
        <v>2030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2119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2183</v>
      </c>
      <c r="N495" s="1" t="n">
        <v>13</v>
      </c>
      <c r="O495" s="1" t="n">
        <v>80</v>
      </c>
      <c r="P495" s="1" t="s">
        <v>2030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2119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2132</v>
      </c>
      <c r="N496" s="1" t="n">
        <v>56</v>
      </c>
      <c r="O496" s="1" t="n">
        <v>150</v>
      </c>
      <c r="P496" s="1" t="s">
        <v>2030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2119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2133</v>
      </c>
      <c r="N497" s="1" t="n">
        <v>15</v>
      </c>
      <c r="O497" s="1" t="n">
        <v>37.5</v>
      </c>
      <c r="P497" s="1" t="s">
        <v>2030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2119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2185</v>
      </c>
      <c r="N498" s="1" t="n">
        <v>13</v>
      </c>
      <c r="O498" s="1" t="n">
        <v>122.72</v>
      </c>
      <c r="P498" s="1" t="s">
        <v>2030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2119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2134</v>
      </c>
      <c r="N499" s="1" t="n">
        <v>15</v>
      </c>
      <c r="O499" s="1" t="n">
        <v>67.5</v>
      </c>
      <c r="P499" s="1" t="s">
        <v>2030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2119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2135</v>
      </c>
      <c r="N500" s="1" t="n">
        <v>40</v>
      </c>
      <c r="O500" s="1" t="n">
        <v>250</v>
      </c>
      <c r="P500" s="1" t="s">
        <v>2030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2119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2281</v>
      </c>
      <c r="N501" s="1" t="n">
        <v>5</v>
      </c>
      <c r="O501" s="1" t="n">
        <v>35</v>
      </c>
      <c r="P501" s="1" t="s">
        <v>2030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2119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2136</v>
      </c>
      <c r="N502" s="1" t="n">
        <v>40</v>
      </c>
      <c r="O502" s="1" t="n">
        <v>240</v>
      </c>
      <c r="P502" s="1" t="s">
        <v>2030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2119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2137</v>
      </c>
      <c r="N503" s="1" t="n">
        <v>10</v>
      </c>
      <c r="O503" s="1" t="n">
        <v>30</v>
      </c>
      <c r="P503" s="1" t="s">
        <v>2030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2139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2121</v>
      </c>
      <c r="N504" s="1" t="n">
        <v>13</v>
      </c>
      <c r="O504" s="1" t="n">
        <v>93.86</v>
      </c>
      <c r="P504" s="1" t="s">
        <v>2030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2139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2278</v>
      </c>
      <c r="N505" s="1" t="n">
        <v>5</v>
      </c>
      <c r="O505" s="1" t="n">
        <v>30</v>
      </c>
      <c r="P505" s="1" t="s">
        <v>2030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2139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2122</v>
      </c>
      <c r="N506" s="1" t="n">
        <v>48</v>
      </c>
      <c r="O506" s="1" t="n">
        <v>340</v>
      </c>
      <c r="P506" s="1" t="s">
        <v>2030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2139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2123</v>
      </c>
      <c r="N507" s="1" t="n">
        <v>40</v>
      </c>
      <c r="O507" s="1" t="n">
        <v>180</v>
      </c>
      <c r="P507" s="1" t="s">
        <v>2030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2139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2125</v>
      </c>
      <c r="N508" s="1" t="n">
        <v>20</v>
      </c>
      <c r="O508" s="1" t="n">
        <v>40</v>
      </c>
      <c r="P508" s="1" t="s">
        <v>2030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2139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2279</v>
      </c>
      <c r="N509" s="1" t="n">
        <v>10</v>
      </c>
      <c r="O509" s="1" t="n">
        <v>66.6</v>
      </c>
      <c r="P509" s="1" t="s">
        <v>2030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2139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2128</v>
      </c>
      <c r="N510" s="1" t="n">
        <v>3</v>
      </c>
      <c r="O510" s="1" t="n">
        <v>54</v>
      </c>
      <c r="P510" s="1" t="s">
        <v>2030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2139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2129</v>
      </c>
      <c r="N511" s="1" t="n">
        <v>3</v>
      </c>
      <c r="O511" s="1" t="n">
        <v>54</v>
      </c>
      <c r="P511" s="1" t="s">
        <v>2030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2139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2280</v>
      </c>
      <c r="N512" s="1" t="n">
        <v>5</v>
      </c>
      <c r="O512" s="1" t="n">
        <v>55</v>
      </c>
      <c r="P512" s="1" t="s">
        <v>2030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2139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2183</v>
      </c>
      <c r="N513" s="1" t="n">
        <v>13</v>
      </c>
      <c r="O513" s="1" t="n">
        <v>80</v>
      </c>
      <c r="P513" s="1" t="s">
        <v>2030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2139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2132</v>
      </c>
      <c r="N514" s="1" t="n">
        <v>56</v>
      </c>
      <c r="O514" s="1" t="n">
        <v>150</v>
      </c>
      <c r="P514" s="1" t="s">
        <v>2030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2139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2133</v>
      </c>
      <c r="N515" s="1" t="n">
        <v>15</v>
      </c>
      <c r="O515" s="1" t="n">
        <v>37.5</v>
      </c>
      <c r="P515" s="1" t="s">
        <v>2030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2139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2185</v>
      </c>
      <c r="N516" s="1" t="n">
        <v>13</v>
      </c>
      <c r="O516" s="1" t="n">
        <v>122.72</v>
      </c>
      <c r="P516" s="1" t="s">
        <v>2030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2139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2134</v>
      </c>
      <c r="N517" s="1" t="n">
        <v>15</v>
      </c>
      <c r="O517" s="1" t="n">
        <v>67.5</v>
      </c>
      <c r="P517" s="1" t="s">
        <v>2030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2139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2135</v>
      </c>
      <c r="N518" s="1" t="n">
        <v>40</v>
      </c>
      <c r="O518" s="1" t="n">
        <v>250</v>
      </c>
      <c r="P518" s="1" t="s">
        <v>2030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2139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2281</v>
      </c>
      <c r="N519" s="1" t="n">
        <v>5</v>
      </c>
      <c r="O519" s="1" t="n">
        <v>35</v>
      </c>
      <c r="P519" s="1" t="s">
        <v>2030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2139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2136</v>
      </c>
      <c r="N520" s="1" t="n">
        <v>40</v>
      </c>
      <c r="O520" s="1" t="n">
        <v>240</v>
      </c>
      <c r="P520" s="1" t="s">
        <v>2030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2139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2137</v>
      </c>
      <c r="N521" s="1" t="n">
        <v>10</v>
      </c>
      <c r="O521" s="1" t="n">
        <v>30</v>
      </c>
      <c r="P521" s="1" t="s">
        <v>2030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2057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2282</v>
      </c>
      <c r="N522" s="1" t="n">
        <v>19</v>
      </c>
      <c r="O522" s="1" t="n">
        <v>95</v>
      </c>
      <c r="P522" s="1" t="s">
        <v>2030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2057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2283</v>
      </c>
      <c r="N523" s="1" t="n">
        <v>2</v>
      </c>
      <c r="O523" s="1" t="n">
        <v>40</v>
      </c>
      <c r="P523" s="1" t="s">
        <v>2030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2057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2284</v>
      </c>
      <c r="N524" s="1" t="n">
        <v>4</v>
      </c>
      <c r="O524" s="1" t="n">
        <v>16</v>
      </c>
      <c r="P524" s="1" t="s">
        <v>2030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2057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2285</v>
      </c>
      <c r="N525" s="1" t="n">
        <v>40</v>
      </c>
      <c r="O525" s="1" t="n">
        <v>280</v>
      </c>
      <c r="P525" s="1" t="s">
        <v>2030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2057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2286</v>
      </c>
      <c r="N526" s="1" t="n">
        <v>18</v>
      </c>
      <c r="O526" s="1" t="n">
        <v>90</v>
      </c>
      <c r="P526" s="1" t="s">
        <v>2030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2057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2287</v>
      </c>
      <c r="N527" s="1" t="n">
        <v>39</v>
      </c>
      <c r="O527" s="1" t="n">
        <v>312</v>
      </c>
      <c r="P527" s="1" t="s">
        <v>2030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2057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2288</v>
      </c>
      <c r="N528" s="1" t="n">
        <v>24</v>
      </c>
      <c r="O528" s="1" t="n">
        <v>100</v>
      </c>
      <c r="P528" s="1" t="s">
        <v>2030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2057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2289</v>
      </c>
      <c r="N529" s="1" t="n">
        <v>24</v>
      </c>
      <c r="O529" s="1" t="n">
        <v>56</v>
      </c>
      <c r="P529" s="1" t="s">
        <v>2030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2057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2290</v>
      </c>
      <c r="N530" s="1" t="n">
        <v>7</v>
      </c>
      <c r="O530" s="1" t="n">
        <v>91</v>
      </c>
      <c r="P530" s="1" t="s">
        <v>2030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2057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2291</v>
      </c>
      <c r="N531" s="1" t="n">
        <v>12</v>
      </c>
      <c r="O531" s="1" t="n">
        <v>35</v>
      </c>
      <c r="P531" s="1" t="s">
        <v>2030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2057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2292</v>
      </c>
      <c r="N532" s="1" t="n">
        <v>10</v>
      </c>
      <c r="O532" s="1" t="n">
        <v>130</v>
      </c>
      <c r="P532" s="1" t="s">
        <v>2030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2057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2293</v>
      </c>
      <c r="N533" s="1" t="n">
        <v>12</v>
      </c>
      <c r="O533" s="1" t="n">
        <v>60</v>
      </c>
      <c r="P533" s="1" t="s">
        <v>2030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2057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2294</v>
      </c>
      <c r="N534" s="1" t="n">
        <v>3</v>
      </c>
      <c r="O534" s="1" t="n">
        <v>60</v>
      </c>
      <c r="P534" s="1" t="s">
        <v>2030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2057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2295</v>
      </c>
      <c r="N535" s="1" t="n">
        <v>2</v>
      </c>
      <c r="O535" s="1" t="n">
        <v>12</v>
      </c>
      <c r="P535" s="1" t="s">
        <v>2030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2028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2296</v>
      </c>
      <c r="N536" s="1" t="n">
        <v>15</v>
      </c>
      <c r="O536" s="1" t="n">
        <v>127.5</v>
      </c>
      <c r="P536" s="1" t="s">
        <v>2030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2028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2297</v>
      </c>
      <c r="N537" s="1" t="n">
        <v>15</v>
      </c>
      <c r="O537" s="1" t="n">
        <v>63</v>
      </c>
      <c r="P537" s="1" t="s">
        <v>2030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2028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2298</v>
      </c>
      <c r="N538" s="1" t="n">
        <v>96</v>
      </c>
      <c r="O538" s="1" t="n">
        <v>160.32</v>
      </c>
      <c r="P538" s="1" t="s">
        <v>2030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2028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2299</v>
      </c>
      <c r="N539" s="1" t="n">
        <v>50</v>
      </c>
      <c r="O539" s="1" t="n">
        <v>250</v>
      </c>
      <c r="P539" s="1" t="s">
        <v>2030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2028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2095</v>
      </c>
      <c r="N540" s="1" t="n">
        <v>15</v>
      </c>
      <c r="O540" s="1" t="n">
        <v>180</v>
      </c>
      <c r="P540" s="1" t="s">
        <v>2030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2028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2096</v>
      </c>
      <c r="N541" s="1" t="n">
        <v>5</v>
      </c>
      <c r="O541" s="1" t="n">
        <v>20</v>
      </c>
      <c r="P541" s="1" t="s">
        <v>2030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2028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2035</v>
      </c>
      <c r="N542" s="1" t="n">
        <v>76.3</v>
      </c>
      <c r="O542" s="1" t="n">
        <v>2441.6</v>
      </c>
      <c r="P542" s="1" t="s">
        <v>2030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2028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2036</v>
      </c>
      <c r="N543" s="1" t="n">
        <v>60.7</v>
      </c>
      <c r="O543" s="1" t="n">
        <v>1335.4</v>
      </c>
      <c r="P543" s="1" t="s">
        <v>2030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2028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2209</v>
      </c>
      <c r="N544" s="1" t="n">
        <v>20.5</v>
      </c>
      <c r="O544" s="1" t="n">
        <v>656</v>
      </c>
      <c r="P544" s="1" t="s">
        <v>2030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2028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2300</v>
      </c>
      <c r="N545" s="1" t="n">
        <v>25.045</v>
      </c>
      <c r="O545" s="1" t="n">
        <v>1101.98</v>
      </c>
      <c r="P545" s="1" t="s">
        <v>2030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2028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2075</v>
      </c>
      <c r="N546" s="1" t="n">
        <v>47.9</v>
      </c>
      <c r="O546" s="1" t="n">
        <v>1844.15</v>
      </c>
      <c r="P546" s="1" t="s">
        <v>2030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2028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2076</v>
      </c>
      <c r="N547" s="1" t="n">
        <v>39.31</v>
      </c>
      <c r="O547" s="1" t="n">
        <v>1474.13</v>
      </c>
      <c r="P547" s="1" t="s">
        <v>2030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2028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2301</v>
      </c>
      <c r="N548" s="1" t="n">
        <v>36</v>
      </c>
      <c r="O548" s="1" t="n">
        <v>529.2</v>
      </c>
      <c r="P548" s="1" t="s">
        <v>2030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2028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2302</v>
      </c>
      <c r="N549" s="1" t="n">
        <v>200</v>
      </c>
      <c r="O549" s="1" t="n">
        <v>1398</v>
      </c>
      <c r="P549" s="1" t="s">
        <v>2030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2028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2303</v>
      </c>
      <c r="N550" s="1" t="n">
        <v>480</v>
      </c>
      <c r="O550" s="1" t="n">
        <v>715.2</v>
      </c>
      <c r="P550" s="1" t="s">
        <v>2030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2028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2304</v>
      </c>
      <c r="N551" s="1" t="n">
        <v>84</v>
      </c>
      <c r="O551" s="1" t="n">
        <v>75.6</v>
      </c>
      <c r="P551" s="1" t="s">
        <v>2030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2028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2305</v>
      </c>
      <c r="N552" s="1" t="n">
        <v>36</v>
      </c>
      <c r="O552" s="1" t="n">
        <v>46.8</v>
      </c>
      <c r="P552" s="1" t="s">
        <v>2030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2028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2306</v>
      </c>
      <c r="N553" s="1" t="n">
        <v>60</v>
      </c>
      <c r="O553" s="1" t="n">
        <v>120</v>
      </c>
      <c r="P553" s="1" t="s">
        <v>2030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2028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2307</v>
      </c>
      <c r="N554" s="1" t="n">
        <v>27</v>
      </c>
      <c r="O554" s="1" t="n">
        <v>81</v>
      </c>
      <c r="P554" s="1" t="s">
        <v>2030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2028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2308</v>
      </c>
      <c r="N555" s="1" t="n">
        <v>27</v>
      </c>
      <c r="O555" s="1" t="n">
        <v>81</v>
      </c>
      <c r="P555" s="1" t="s">
        <v>2030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2028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2309</v>
      </c>
      <c r="N556" s="1" t="n">
        <v>12</v>
      </c>
      <c r="O556" s="1" t="n">
        <v>81.6</v>
      </c>
      <c r="P556" s="1" t="s">
        <v>2030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2028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2310</v>
      </c>
      <c r="N557" s="1" t="n">
        <v>24</v>
      </c>
      <c r="O557" s="1" t="n">
        <v>36</v>
      </c>
      <c r="P557" s="1" t="s">
        <v>2030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2028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2311</v>
      </c>
      <c r="N558" s="1" t="n">
        <v>70</v>
      </c>
      <c r="O558" s="1" t="n">
        <v>574</v>
      </c>
      <c r="P558" s="1" t="s">
        <v>2030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2028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2312</v>
      </c>
      <c r="N559" s="1" t="n">
        <v>45</v>
      </c>
      <c r="O559" s="1" t="n">
        <v>135</v>
      </c>
      <c r="P559" s="1" t="s">
        <v>2030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2028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2313</v>
      </c>
      <c r="N560" s="1" t="n">
        <v>45</v>
      </c>
      <c r="O560" s="1" t="n">
        <v>184.5</v>
      </c>
      <c r="P560" s="1" t="s">
        <v>2030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2028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2314</v>
      </c>
      <c r="N561" s="1" t="n">
        <v>45</v>
      </c>
      <c r="O561" s="1" t="n">
        <v>108</v>
      </c>
      <c r="P561" s="1" t="s">
        <v>2030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2028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2315</v>
      </c>
      <c r="N562" s="1" t="n">
        <v>84</v>
      </c>
      <c r="O562" s="1" t="n">
        <v>67.2</v>
      </c>
      <c r="P562" s="1" t="s">
        <v>2030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2028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2316</v>
      </c>
      <c r="N563" s="1" t="n">
        <v>5</v>
      </c>
      <c r="O563" s="1" t="n">
        <v>40</v>
      </c>
      <c r="P563" s="1" t="s">
        <v>2030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2028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2317</v>
      </c>
      <c r="N564" s="1" t="n">
        <v>12</v>
      </c>
      <c r="O564" s="1" t="n">
        <v>81.6</v>
      </c>
      <c r="P564" s="1" t="s">
        <v>2030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2028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2318</v>
      </c>
      <c r="N565" s="1" t="n">
        <v>24</v>
      </c>
      <c r="O565" s="1" t="n">
        <v>62.4</v>
      </c>
      <c r="P565" s="1" t="s">
        <v>2030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2028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2319</v>
      </c>
      <c r="N566" s="1" t="n">
        <v>24</v>
      </c>
      <c r="O566" s="1" t="n">
        <v>62.4</v>
      </c>
      <c r="P566" s="1" t="s">
        <v>2030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2028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2051</v>
      </c>
      <c r="N567" s="1" t="n">
        <v>17</v>
      </c>
      <c r="O567" s="1" t="n">
        <v>25.5</v>
      </c>
      <c r="P567" s="1" t="s">
        <v>2030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2028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2052</v>
      </c>
      <c r="N568" s="1" t="n">
        <v>5</v>
      </c>
      <c r="O568" s="1" t="n">
        <v>20</v>
      </c>
      <c r="P568" s="1" t="s">
        <v>2030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2028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2053</v>
      </c>
      <c r="N569" s="1" t="n">
        <v>70</v>
      </c>
      <c r="O569" s="1" t="n">
        <v>126</v>
      </c>
      <c r="P569" s="1" t="s">
        <v>2030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2119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2320</v>
      </c>
      <c r="N570" s="1" t="n">
        <v>25</v>
      </c>
      <c r="O570" s="1" t="n">
        <v>110</v>
      </c>
      <c r="P570" s="1" t="s">
        <v>2030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2119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2321</v>
      </c>
      <c r="N571" s="1" t="n">
        <v>75</v>
      </c>
      <c r="O571" s="1" t="n">
        <v>660</v>
      </c>
      <c r="P571" s="1" t="s">
        <v>2030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2119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2322</v>
      </c>
      <c r="N572" s="1" t="n">
        <v>75</v>
      </c>
      <c r="O572" s="1" t="n">
        <v>324</v>
      </c>
      <c r="P572" s="1" t="s">
        <v>2030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2119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2120</v>
      </c>
      <c r="N573" s="1" t="n">
        <v>15</v>
      </c>
      <c r="O573" s="1" t="n">
        <v>195</v>
      </c>
      <c r="P573" s="1" t="s">
        <v>2030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2119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2323</v>
      </c>
      <c r="N574" s="1" t="n">
        <v>50</v>
      </c>
      <c r="O574" s="1" t="n">
        <v>600</v>
      </c>
      <c r="P574" s="1" t="s">
        <v>2030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2119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2324</v>
      </c>
      <c r="N575" s="1" t="n">
        <v>125</v>
      </c>
      <c r="O575" s="1" t="n">
        <v>1250</v>
      </c>
      <c r="P575" s="1" t="s">
        <v>2030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2119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2325</v>
      </c>
      <c r="N576" s="1" t="n">
        <v>125</v>
      </c>
      <c r="O576" s="1" t="n">
        <v>550</v>
      </c>
      <c r="P576" s="1" t="s">
        <v>2030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2139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2320</v>
      </c>
      <c r="N577" s="1" t="n">
        <v>25</v>
      </c>
      <c r="O577" s="1" t="n">
        <v>110</v>
      </c>
      <c r="P577" s="1" t="s">
        <v>2030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2139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2321</v>
      </c>
      <c r="N578" s="1" t="n">
        <v>75</v>
      </c>
      <c r="O578" s="1" t="n">
        <v>660</v>
      </c>
      <c r="P578" s="1" t="s">
        <v>2030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2139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2322</v>
      </c>
      <c r="N579" s="1" t="n">
        <v>75</v>
      </c>
      <c r="O579" s="1" t="n">
        <v>324</v>
      </c>
      <c r="P579" s="1" t="s">
        <v>2030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2139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2323</v>
      </c>
      <c r="N580" s="1" t="n">
        <v>50</v>
      </c>
      <c r="O580" s="1" t="n">
        <v>600</v>
      </c>
      <c r="P580" s="1" t="s">
        <v>2030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2139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2324</v>
      </c>
      <c r="N581" s="1" t="n">
        <v>125</v>
      </c>
      <c r="O581" s="1" t="n">
        <v>1250</v>
      </c>
      <c r="P581" s="1" t="s">
        <v>2030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2139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2325</v>
      </c>
      <c r="N582" s="1" t="n">
        <v>125</v>
      </c>
      <c r="O582" s="1" t="n">
        <v>550</v>
      </c>
      <c r="P582" s="1" t="s">
        <v>2030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2139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2120</v>
      </c>
      <c r="N583" s="1" t="n">
        <v>15</v>
      </c>
      <c r="O583" s="1" t="n">
        <v>195</v>
      </c>
      <c r="P583" s="1" t="s">
        <v>2030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2057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2326</v>
      </c>
      <c r="N584" s="1" t="n">
        <v>48</v>
      </c>
      <c r="O584" s="1" t="n">
        <v>288</v>
      </c>
      <c r="P584" s="1" t="s">
        <v>2030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2057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2327</v>
      </c>
      <c r="N585" s="1" t="n">
        <v>12</v>
      </c>
      <c r="O585" s="1" t="n">
        <v>50</v>
      </c>
      <c r="P585" s="1" t="s">
        <v>2030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2057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2328</v>
      </c>
      <c r="N586" s="1" t="n">
        <v>12</v>
      </c>
      <c r="O586" s="1" t="n">
        <v>27.12</v>
      </c>
      <c r="P586" s="1" t="s">
        <v>2030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2057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2329</v>
      </c>
      <c r="N587" s="1" t="n">
        <v>24</v>
      </c>
      <c r="O587" s="1" t="n">
        <v>91.2</v>
      </c>
      <c r="P587" s="1" t="s">
        <v>2030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2057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2330</v>
      </c>
      <c r="N588" s="1" t="n">
        <v>12</v>
      </c>
      <c r="O588" s="1" t="n">
        <v>53.98</v>
      </c>
      <c r="P588" s="1" t="s">
        <v>2030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2057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2331</v>
      </c>
      <c r="N589" s="1" t="n">
        <v>270</v>
      </c>
      <c r="O589" s="1" t="n">
        <v>4002.15</v>
      </c>
      <c r="P589" s="1" t="s">
        <v>2030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2057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2332</v>
      </c>
      <c r="N590" s="1" t="n">
        <v>24</v>
      </c>
      <c r="O590" s="1" t="n">
        <v>65.95</v>
      </c>
      <c r="P590" s="1" t="s">
        <v>2030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2057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2333</v>
      </c>
      <c r="N591" s="1" t="n">
        <v>24</v>
      </c>
      <c r="O591" s="1" t="n">
        <v>65.95</v>
      </c>
      <c r="P591" s="1" t="s">
        <v>2030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2057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2334</v>
      </c>
      <c r="N592" s="1" t="n">
        <v>20</v>
      </c>
      <c r="O592" s="1" t="n">
        <v>258.81</v>
      </c>
      <c r="P592" s="1" t="s">
        <v>2030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2057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2335</v>
      </c>
      <c r="N593" s="1" t="n">
        <v>100</v>
      </c>
      <c r="O593" s="1" t="n">
        <v>1341.09</v>
      </c>
      <c r="P593" s="1" t="s">
        <v>2030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2057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2336</v>
      </c>
      <c r="N594" s="1" t="n">
        <v>50</v>
      </c>
      <c r="O594" s="1" t="n">
        <v>635.26</v>
      </c>
      <c r="P594" s="1" t="s">
        <v>2030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2057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2337</v>
      </c>
      <c r="N595" s="1" t="n">
        <v>40</v>
      </c>
      <c r="O595" s="1" t="n">
        <v>451.74</v>
      </c>
      <c r="P595" s="1" t="s">
        <v>2030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2057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2338</v>
      </c>
      <c r="N596" s="1" t="n">
        <v>60</v>
      </c>
      <c r="O596" s="1" t="n">
        <v>705.84</v>
      </c>
      <c r="P596" s="1" t="s">
        <v>2030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2057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2339</v>
      </c>
      <c r="N597" s="1" t="n">
        <v>100</v>
      </c>
      <c r="O597" s="1" t="n">
        <v>941.12</v>
      </c>
      <c r="P597" s="1" t="s">
        <v>2030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2057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2340</v>
      </c>
      <c r="N598" s="1" t="n">
        <v>20</v>
      </c>
      <c r="O598" s="1" t="n">
        <v>258.81</v>
      </c>
      <c r="P598" s="1" t="s">
        <v>2030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2057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2341</v>
      </c>
      <c r="N599" s="1" t="n">
        <v>200</v>
      </c>
      <c r="O599" s="1" t="n">
        <v>1458.75</v>
      </c>
      <c r="P599" s="1" t="s">
        <v>2030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2057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2342</v>
      </c>
      <c r="N600" s="1" t="n">
        <v>300</v>
      </c>
      <c r="O600" s="1" t="n">
        <v>3035.15</v>
      </c>
      <c r="P600" s="1" t="s">
        <v>2030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2057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2343</v>
      </c>
      <c r="N601" s="1" t="n">
        <v>20</v>
      </c>
      <c r="O601" s="1" t="n">
        <v>188.22</v>
      </c>
      <c r="P601" s="1" t="s">
        <v>2030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2057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2344</v>
      </c>
      <c r="N602" s="1" t="n">
        <v>20</v>
      </c>
      <c r="O602" s="1" t="n">
        <v>145.88</v>
      </c>
      <c r="P602" s="1" t="s">
        <v>2030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2057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2345</v>
      </c>
      <c r="N603" s="1" t="n">
        <v>60</v>
      </c>
      <c r="O603" s="1" t="n">
        <v>917.61</v>
      </c>
      <c r="P603" s="1" t="s">
        <v>2030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2057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2346</v>
      </c>
      <c r="N604" s="1" t="n">
        <v>100</v>
      </c>
      <c r="O604" s="1" t="n">
        <v>1247</v>
      </c>
      <c r="P604" s="1" t="s">
        <v>2030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2057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2347</v>
      </c>
      <c r="N605" s="1" t="n">
        <v>230</v>
      </c>
      <c r="O605" s="1" t="n">
        <v>1677.56</v>
      </c>
      <c r="P605" s="1" t="s">
        <v>2030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2057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2348</v>
      </c>
      <c r="N606" s="1" t="n">
        <v>80</v>
      </c>
      <c r="O606" s="1" t="n">
        <v>752.9</v>
      </c>
      <c r="P606" s="1" t="s">
        <v>2030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2065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2066</v>
      </c>
      <c r="N607" s="1" t="n">
        <v>2.758</v>
      </c>
      <c r="O607" s="1" t="n">
        <v>52.55</v>
      </c>
      <c r="P607" s="1" t="s">
        <v>2030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2065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2066</v>
      </c>
      <c r="N608" s="1" t="n">
        <v>3.162</v>
      </c>
      <c r="O608" s="1" t="n">
        <v>63.97</v>
      </c>
      <c r="P608" s="1" t="s">
        <v>2030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2065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2067</v>
      </c>
      <c r="N609" s="1" t="n">
        <v>9.52</v>
      </c>
      <c r="O609" s="1" t="n">
        <v>196.5</v>
      </c>
      <c r="P609" s="1" t="s">
        <v>2030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2065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2068</v>
      </c>
      <c r="N610" s="1" t="n">
        <v>19.66</v>
      </c>
      <c r="O610" s="1" t="n">
        <v>468.24</v>
      </c>
      <c r="P610" s="1" t="s">
        <v>2030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2065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2069</v>
      </c>
      <c r="N611" s="1" t="n">
        <v>18.91</v>
      </c>
      <c r="O611" s="1" t="n">
        <v>480.42</v>
      </c>
      <c r="P611" s="1" t="s">
        <v>2030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2065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2070</v>
      </c>
      <c r="N612" s="1" t="n">
        <v>1.188</v>
      </c>
      <c r="O612" s="1" t="n">
        <v>26.41</v>
      </c>
      <c r="P612" s="1" t="s">
        <v>2030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2065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2167</v>
      </c>
      <c r="N613" s="1" t="n">
        <v>2.556</v>
      </c>
      <c r="O613" s="1" t="n">
        <v>60.88</v>
      </c>
      <c r="P613" s="1" t="s">
        <v>2030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2065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2071</v>
      </c>
      <c r="N614" s="1" t="n">
        <v>2.694</v>
      </c>
      <c r="O614" s="1" t="n">
        <v>77.22</v>
      </c>
      <c r="P614" s="1" t="s">
        <v>2030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2065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2072</v>
      </c>
      <c r="N615" s="1" t="n">
        <v>1.716</v>
      </c>
      <c r="O615" s="1" t="n">
        <v>40.87</v>
      </c>
      <c r="P615" s="1" t="s">
        <v>2030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2065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2072</v>
      </c>
      <c r="N616" s="1" t="n">
        <v>1.984</v>
      </c>
      <c r="O616" s="1" t="n">
        <v>50.17</v>
      </c>
      <c r="P616" s="1" t="s">
        <v>2030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2065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2073</v>
      </c>
      <c r="N617" s="1" t="n">
        <v>14.725</v>
      </c>
      <c r="O617" s="1" t="n">
        <v>433.47</v>
      </c>
      <c r="P617" s="1" t="s">
        <v>2030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2065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2073</v>
      </c>
      <c r="N618" s="1" t="n">
        <v>14.56</v>
      </c>
      <c r="O618" s="1" t="n">
        <v>478.72</v>
      </c>
      <c r="P618" s="1" t="s">
        <v>2030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2065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2074</v>
      </c>
      <c r="N619" s="1" t="n">
        <v>10.77</v>
      </c>
      <c r="O619" s="1" t="n">
        <v>399.52</v>
      </c>
      <c r="P619" s="1" t="s">
        <v>2030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2065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2075</v>
      </c>
      <c r="N620" s="1" t="n">
        <v>5.548</v>
      </c>
      <c r="O620" s="1" t="n">
        <v>233.88</v>
      </c>
      <c r="P620" s="1" t="s">
        <v>2030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2065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2076</v>
      </c>
      <c r="N621" s="1" t="n">
        <v>11.46</v>
      </c>
      <c r="O621" s="1" t="n">
        <v>512.09</v>
      </c>
      <c r="P621" s="1" t="s">
        <v>2030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2065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2077</v>
      </c>
      <c r="N622" s="1" t="n">
        <v>4.59</v>
      </c>
      <c r="O622" s="1" t="n">
        <v>208.97</v>
      </c>
      <c r="P622" s="1" t="s">
        <v>2030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2065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2078</v>
      </c>
      <c r="N623" s="1" t="n">
        <v>2.338</v>
      </c>
      <c r="O623" s="1" t="n">
        <v>94.62</v>
      </c>
      <c r="P623" s="1" t="s">
        <v>2030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2065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2079</v>
      </c>
      <c r="N624" s="1" t="n">
        <v>2.728</v>
      </c>
      <c r="O624" s="1" t="n">
        <v>123.56</v>
      </c>
      <c r="P624" s="1" t="s">
        <v>2030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2065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2079</v>
      </c>
      <c r="N625" s="1" t="n">
        <v>2.328</v>
      </c>
      <c r="O625" s="1" t="n">
        <v>117.77</v>
      </c>
      <c r="P625" s="1" t="s">
        <v>2030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2065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2080</v>
      </c>
      <c r="N626" s="1" t="n">
        <v>1.43</v>
      </c>
      <c r="O626" s="1" t="n">
        <v>84.4</v>
      </c>
      <c r="P626" s="1" t="s">
        <v>2030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2065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2081</v>
      </c>
      <c r="N627" s="1" t="n">
        <v>2.98</v>
      </c>
      <c r="O627" s="1" t="n">
        <v>98.97</v>
      </c>
      <c r="P627" s="1" t="s">
        <v>2030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2065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2081</v>
      </c>
      <c r="N628" s="1" t="n">
        <v>2.414</v>
      </c>
      <c r="O628" s="1" t="n">
        <v>89.55</v>
      </c>
      <c r="P628" s="1" t="s">
        <v>2030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2065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2082</v>
      </c>
      <c r="N629" s="1" t="n">
        <v>1.53</v>
      </c>
      <c r="O629" s="1" t="n">
        <v>3.86</v>
      </c>
      <c r="P629" s="1" t="s">
        <v>2030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2065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2082</v>
      </c>
      <c r="N630" s="1" t="n">
        <v>2.064</v>
      </c>
      <c r="O630" s="1" t="n">
        <v>4.9</v>
      </c>
      <c r="P630" s="1" t="s">
        <v>2030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2065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2083</v>
      </c>
      <c r="N631" s="1" t="n">
        <v>10.656</v>
      </c>
      <c r="O631" s="1" t="n">
        <v>26.87</v>
      </c>
      <c r="P631" s="1" t="s">
        <v>2030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2065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2083</v>
      </c>
      <c r="N632" s="1" t="n">
        <v>1.956</v>
      </c>
      <c r="O632" s="1" t="n">
        <v>4.64</v>
      </c>
      <c r="P632" s="1" t="s">
        <v>2030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2065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2084</v>
      </c>
      <c r="N633" s="1" t="n">
        <v>0.067</v>
      </c>
      <c r="O633" s="1" t="n">
        <v>0</v>
      </c>
      <c r="P633" s="1" t="s">
        <v>2030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2065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2084</v>
      </c>
      <c r="N634" s="1" t="n">
        <v>0.836</v>
      </c>
      <c r="O634" s="1" t="n">
        <v>0</v>
      </c>
      <c r="P634" s="1" t="s">
        <v>2030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2065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2084</v>
      </c>
      <c r="N635" s="1" t="n">
        <v>0.372</v>
      </c>
      <c r="O635" s="1" t="n">
        <v>0</v>
      </c>
      <c r="P635" s="1" t="s">
        <v>2030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2085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2066</v>
      </c>
      <c r="N636" s="1" t="n">
        <v>3.162</v>
      </c>
      <c r="O636" s="1" t="n">
        <v>63.97</v>
      </c>
      <c r="P636" s="1" t="s">
        <v>2030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2085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2071</v>
      </c>
      <c r="N637" s="1" t="n">
        <v>2.694</v>
      </c>
      <c r="O637" s="1" t="n">
        <v>77.22</v>
      </c>
      <c r="P637" s="1" t="s">
        <v>2030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2085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2072</v>
      </c>
      <c r="N638" s="1" t="n">
        <v>1.984</v>
      </c>
      <c r="O638" s="1" t="n">
        <v>50.17</v>
      </c>
      <c r="P638" s="1" t="s">
        <v>2030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2085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2073</v>
      </c>
      <c r="N639" s="1" t="n">
        <v>14.56</v>
      </c>
      <c r="O639" s="1" t="n">
        <v>478.72</v>
      </c>
      <c r="P639" s="1" t="s">
        <v>2030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2085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2074</v>
      </c>
      <c r="N640" s="1" t="n">
        <v>10.77</v>
      </c>
      <c r="O640" s="1" t="n">
        <v>399.52</v>
      </c>
      <c r="P640" s="1" t="s">
        <v>2030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2085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2075</v>
      </c>
      <c r="N641" s="1" t="n">
        <v>5.548</v>
      </c>
      <c r="O641" s="1" t="n">
        <v>233.88</v>
      </c>
      <c r="P641" s="1" t="s">
        <v>2030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2085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2076</v>
      </c>
      <c r="N642" s="1" t="n">
        <v>11.46</v>
      </c>
      <c r="O642" s="1" t="n">
        <v>512.09</v>
      </c>
      <c r="P642" s="1" t="s">
        <v>2030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2085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2077</v>
      </c>
      <c r="N643" s="1" t="n">
        <v>4.59</v>
      </c>
      <c r="O643" s="1" t="n">
        <v>208.97</v>
      </c>
      <c r="P643" s="1" t="s">
        <v>2030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2085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2078</v>
      </c>
      <c r="N644" s="1" t="n">
        <v>2.338</v>
      </c>
      <c r="O644" s="1" t="n">
        <v>94.62</v>
      </c>
      <c r="P644" s="1" t="s">
        <v>2030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2085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2079</v>
      </c>
      <c r="N645" s="1" t="n">
        <v>2.328</v>
      </c>
      <c r="O645" s="1" t="n">
        <v>117.77</v>
      </c>
      <c r="P645" s="1" t="s">
        <v>2030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2085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2080</v>
      </c>
      <c r="N646" s="1" t="n">
        <v>1.43</v>
      </c>
      <c r="O646" s="1" t="n">
        <v>84.4</v>
      </c>
      <c r="P646" s="1" t="s">
        <v>2030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2085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2081</v>
      </c>
      <c r="N647" s="1" t="n">
        <v>2.414</v>
      </c>
      <c r="O647" s="1" t="n">
        <v>89.55</v>
      </c>
      <c r="P647" s="1" t="s">
        <v>2030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2085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2082</v>
      </c>
      <c r="N648" s="1" t="n">
        <v>1.53</v>
      </c>
      <c r="O648" s="1" t="n">
        <v>3.86</v>
      </c>
      <c r="P648" s="1" t="s">
        <v>2030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2085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2083</v>
      </c>
      <c r="N649" s="1" t="n">
        <v>10.656</v>
      </c>
      <c r="O649" s="1" t="n">
        <v>26.87</v>
      </c>
      <c r="P649" s="1" t="s">
        <v>2030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2085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2084</v>
      </c>
      <c r="N650" s="1" t="n">
        <v>0.836</v>
      </c>
      <c r="O650" s="1" t="n">
        <v>0</v>
      </c>
      <c r="P650" s="1" t="s">
        <v>2030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2085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2073</v>
      </c>
      <c r="N651" s="1" t="n">
        <v>14.725</v>
      </c>
      <c r="O651" s="1" t="n">
        <v>433.47</v>
      </c>
      <c r="P651" s="1" t="s">
        <v>2030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2085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2079</v>
      </c>
      <c r="N652" s="1" t="n">
        <v>2.728</v>
      </c>
      <c r="O652" s="1" t="n">
        <v>123.56</v>
      </c>
      <c r="P652" s="1" t="s">
        <v>2030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2085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2081</v>
      </c>
      <c r="N653" s="1" t="n">
        <v>2.98</v>
      </c>
      <c r="O653" s="1" t="n">
        <v>98.97</v>
      </c>
      <c r="P653" s="1" t="s">
        <v>2030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2085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2084</v>
      </c>
      <c r="N654" s="1" t="n">
        <v>0.067</v>
      </c>
      <c r="O654" s="1" t="n">
        <v>0</v>
      </c>
      <c r="P654" s="1" t="s">
        <v>2030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2085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2066</v>
      </c>
      <c r="N655" s="1" t="n">
        <v>2.758</v>
      </c>
      <c r="O655" s="1" t="n">
        <v>52.55</v>
      </c>
      <c r="P655" s="1" t="s">
        <v>2030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2085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2067</v>
      </c>
      <c r="N656" s="1" t="n">
        <v>9.52</v>
      </c>
      <c r="O656" s="1" t="n">
        <v>196.5</v>
      </c>
      <c r="P656" s="1" t="s">
        <v>2030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2085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2068</v>
      </c>
      <c r="N657" s="1" t="n">
        <v>19.66</v>
      </c>
      <c r="O657" s="1" t="n">
        <v>468.24</v>
      </c>
      <c r="P657" s="1" t="s">
        <v>2030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2085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2069</v>
      </c>
      <c r="N658" s="1" t="n">
        <v>18.91</v>
      </c>
      <c r="O658" s="1" t="n">
        <v>480.42</v>
      </c>
      <c r="P658" s="1" t="s">
        <v>2030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2085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2070</v>
      </c>
      <c r="N659" s="1" t="n">
        <v>1.188</v>
      </c>
      <c r="O659" s="1" t="n">
        <v>26.41</v>
      </c>
      <c r="P659" s="1" t="s">
        <v>2030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2085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2167</v>
      </c>
      <c r="N660" s="1" t="n">
        <v>2.556</v>
      </c>
      <c r="O660" s="1" t="n">
        <v>60.88</v>
      </c>
      <c r="P660" s="1" t="s">
        <v>2030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2085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2072</v>
      </c>
      <c r="N661" s="1" t="n">
        <v>1.716</v>
      </c>
      <c r="O661" s="1" t="n">
        <v>40.87</v>
      </c>
      <c r="P661" s="1" t="s">
        <v>2030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2085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2082</v>
      </c>
      <c r="N662" s="1" t="n">
        <v>2.064</v>
      </c>
      <c r="O662" s="1" t="n">
        <v>4.9</v>
      </c>
      <c r="P662" s="1" t="s">
        <v>2030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2085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2083</v>
      </c>
      <c r="N663" s="1" t="n">
        <v>1.956</v>
      </c>
      <c r="O663" s="1" t="n">
        <v>4.64</v>
      </c>
      <c r="P663" s="1" t="s">
        <v>2030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2085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2084</v>
      </c>
      <c r="N664" s="1" t="n">
        <v>0.372</v>
      </c>
      <c r="O664" s="1" t="n">
        <v>0</v>
      </c>
      <c r="P664" s="1" t="s">
        <v>2030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2028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2349</v>
      </c>
      <c r="N665" s="1" t="n">
        <v>48</v>
      </c>
      <c r="O665" s="1" t="n">
        <v>116.16</v>
      </c>
      <c r="P665" s="1" t="s">
        <v>2030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2028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2350</v>
      </c>
      <c r="N666" s="1" t="n">
        <v>48</v>
      </c>
      <c r="O666" s="1" t="n">
        <v>116.16</v>
      </c>
      <c r="P666" s="1" t="s">
        <v>2030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2028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2351</v>
      </c>
      <c r="N667" s="1" t="n">
        <v>48</v>
      </c>
      <c r="O667" s="1" t="n">
        <v>116.16</v>
      </c>
      <c r="P667" s="1" t="s">
        <v>2030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2028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2352</v>
      </c>
      <c r="N668" s="1" t="n">
        <v>48</v>
      </c>
      <c r="O668" s="1" t="n">
        <v>116.16</v>
      </c>
      <c r="P668" s="1" t="s">
        <v>2030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2028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2353</v>
      </c>
      <c r="N669" s="1" t="n">
        <v>40</v>
      </c>
      <c r="O669" s="1" t="n">
        <v>574.4</v>
      </c>
      <c r="P669" s="1" t="s">
        <v>2030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2028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2354</v>
      </c>
      <c r="N670" s="1" t="n">
        <v>20</v>
      </c>
      <c r="O670" s="1" t="n">
        <v>86.6</v>
      </c>
      <c r="P670" s="1" t="s">
        <v>2030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2028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2355</v>
      </c>
      <c r="N671" s="1" t="n">
        <v>135</v>
      </c>
      <c r="O671" s="1" t="n">
        <v>360.45</v>
      </c>
      <c r="P671" s="1" t="s">
        <v>2030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2028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2356</v>
      </c>
      <c r="N672" s="1" t="n">
        <v>60</v>
      </c>
      <c r="O672" s="1" t="n">
        <v>100.2</v>
      </c>
      <c r="P672" s="1" t="s">
        <v>2030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2028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2357</v>
      </c>
      <c r="N673" s="1" t="n">
        <v>300</v>
      </c>
      <c r="O673" s="1" t="n">
        <v>726</v>
      </c>
      <c r="P673" s="1" t="s">
        <v>2030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2028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2358</v>
      </c>
      <c r="N674" s="1" t="n">
        <v>90</v>
      </c>
      <c r="O674" s="1" t="n">
        <v>75.6</v>
      </c>
      <c r="P674" s="1" t="s">
        <v>2030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2028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2359</v>
      </c>
      <c r="N675" s="1" t="n">
        <v>24</v>
      </c>
      <c r="O675" s="1" t="n">
        <v>124.56</v>
      </c>
      <c r="P675" s="1" t="s">
        <v>2030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2028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2360</v>
      </c>
      <c r="N676" s="1" t="n">
        <v>2</v>
      </c>
      <c r="O676" s="1" t="n">
        <v>46.16</v>
      </c>
      <c r="P676" s="1" t="s">
        <v>2030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2028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2360</v>
      </c>
      <c r="N677" s="1" t="n">
        <v>2</v>
      </c>
      <c r="O677" s="1" t="n">
        <v>46.16</v>
      </c>
      <c r="P677" s="1" t="s">
        <v>2030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2028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2361</v>
      </c>
      <c r="N678" s="1" t="n">
        <v>2</v>
      </c>
      <c r="O678" s="1" t="n">
        <v>46.16</v>
      </c>
      <c r="P678" s="1" t="s">
        <v>2030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2028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2362</v>
      </c>
      <c r="N679" s="1" t="n">
        <v>2</v>
      </c>
      <c r="O679" s="1" t="n">
        <v>46.16</v>
      </c>
      <c r="P679" s="1" t="s">
        <v>2030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2028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2363</v>
      </c>
      <c r="N680" s="1" t="n">
        <v>20</v>
      </c>
      <c r="O680" s="1" t="n">
        <v>52.45</v>
      </c>
      <c r="P680" s="1" t="s">
        <v>2030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2028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2364</v>
      </c>
      <c r="N681" s="1" t="n">
        <v>20</v>
      </c>
      <c r="O681" s="1" t="n">
        <v>52.45</v>
      </c>
      <c r="P681" s="1" t="s">
        <v>2030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2028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2365</v>
      </c>
      <c r="N682" s="1" t="n">
        <v>20</v>
      </c>
      <c r="O682" s="1" t="n">
        <v>102.8</v>
      </c>
      <c r="P682" s="1" t="s">
        <v>2030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2028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2366</v>
      </c>
      <c r="N683" s="1" t="n">
        <v>2</v>
      </c>
      <c r="O683" s="1" t="n">
        <v>46.16</v>
      </c>
      <c r="P683" s="1" t="s">
        <v>2030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2028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2367</v>
      </c>
      <c r="N684" s="1" t="n">
        <v>2</v>
      </c>
      <c r="O684" s="1" t="n">
        <v>46.16</v>
      </c>
      <c r="P684" s="1" t="s">
        <v>2030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2028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2368</v>
      </c>
      <c r="N685" s="1" t="n">
        <v>20</v>
      </c>
      <c r="O685" s="1" t="n">
        <v>52.45</v>
      </c>
      <c r="P685" s="1" t="s">
        <v>2030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2028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2369</v>
      </c>
      <c r="N686" s="1" t="n">
        <v>20</v>
      </c>
      <c r="O686" s="1" t="n">
        <v>52.45</v>
      </c>
      <c r="P686" s="1" t="s">
        <v>2030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2028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2370</v>
      </c>
      <c r="N687" s="1" t="n">
        <v>20</v>
      </c>
      <c r="O687" s="1" t="n">
        <v>52.45</v>
      </c>
      <c r="P687" s="1" t="s">
        <v>2030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2028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2371</v>
      </c>
      <c r="N688" s="1" t="n">
        <v>2</v>
      </c>
      <c r="O688" s="1" t="n">
        <v>46.16</v>
      </c>
      <c r="P688" s="1" t="s">
        <v>2030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2028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2372</v>
      </c>
      <c r="N689" s="1" t="n">
        <v>2</v>
      </c>
      <c r="O689" s="1" t="n">
        <v>46.16</v>
      </c>
      <c r="P689" s="1" t="s">
        <v>2030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2028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2373</v>
      </c>
      <c r="N690" s="1" t="n">
        <v>60</v>
      </c>
      <c r="O690" s="1" t="n">
        <v>60</v>
      </c>
      <c r="P690" s="1" t="s">
        <v>2030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2028</v>
      </c>
      <c r="E691" s="1" t="n">
        <v>1024</v>
      </c>
      <c r="F691" s="1" t="s">
        <v>464</v>
      </c>
      <c r="I691" s="1" t="n">
        <v>581432</v>
      </c>
      <c r="J691" s="1" t="n">
        <v>23449</v>
      </c>
      <c r="K691" s="1" t="n">
        <v>7896792510000</v>
      </c>
      <c r="L691" s="1" t="s">
        <v>2374</v>
      </c>
      <c r="N691" s="1" t="n">
        <v>48</v>
      </c>
      <c r="O691" s="1" t="n">
        <v>56</v>
      </c>
      <c r="P691" s="1" t="s">
        <v>2030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2028</v>
      </c>
      <c r="E692" s="1" t="n">
        <v>1024</v>
      </c>
      <c r="F692" s="1" t="s">
        <v>464</v>
      </c>
      <c r="I692" s="1" t="n">
        <v>581432</v>
      </c>
      <c r="J692" s="1" t="n">
        <v>25749</v>
      </c>
      <c r="K692" s="1" t="n">
        <v>7898919635955</v>
      </c>
      <c r="L692" s="1" t="s">
        <v>2375</v>
      </c>
      <c r="N692" s="1" t="n">
        <v>24</v>
      </c>
      <c r="O692" s="1" t="n">
        <v>52</v>
      </c>
      <c r="P692" s="1" t="s">
        <v>2030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2028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2376</v>
      </c>
      <c r="N693" s="1" t="n">
        <v>12</v>
      </c>
      <c r="O693" s="1" t="n">
        <v>13</v>
      </c>
      <c r="P693" s="1" t="s">
        <v>2030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2028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2377</v>
      </c>
      <c r="N694" s="1" t="n">
        <v>12</v>
      </c>
      <c r="O694" s="1" t="n">
        <v>13</v>
      </c>
      <c r="P694" s="1" t="s">
        <v>2030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2028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2378</v>
      </c>
      <c r="N695" s="1" t="n">
        <v>36</v>
      </c>
      <c r="O695" s="1" t="n">
        <v>84</v>
      </c>
      <c r="P695" s="1" t="s">
        <v>2030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2028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2379</v>
      </c>
      <c r="N696" s="1" t="n">
        <v>24</v>
      </c>
      <c r="O696" s="1" t="n">
        <v>156.05</v>
      </c>
      <c r="P696" s="1" t="s">
        <v>2030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2028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2380</v>
      </c>
      <c r="N697" s="1" t="n">
        <v>20</v>
      </c>
      <c r="O697" s="1" t="n">
        <v>42.26</v>
      </c>
      <c r="P697" s="1" t="s">
        <v>2030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2028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2381</v>
      </c>
      <c r="N698" s="1" t="n">
        <v>25</v>
      </c>
      <c r="O698" s="1" t="n">
        <v>116.64</v>
      </c>
      <c r="P698" s="1" t="s">
        <v>2030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2028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2382</v>
      </c>
      <c r="N699" s="1" t="n">
        <v>25</v>
      </c>
      <c r="O699" s="1" t="n">
        <v>118.4</v>
      </c>
      <c r="P699" s="1" t="s">
        <v>2030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2028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2383</v>
      </c>
      <c r="N700" s="1" t="n">
        <v>3</v>
      </c>
      <c r="O700" s="1" t="n">
        <v>46.94</v>
      </c>
      <c r="P700" s="1" t="s">
        <v>2030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2028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2384</v>
      </c>
      <c r="N701" s="1" t="n">
        <v>4</v>
      </c>
      <c r="O701" s="1" t="n">
        <v>51.42</v>
      </c>
      <c r="P701" s="1" t="s">
        <v>2030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2028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2385</v>
      </c>
      <c r="N702" s="1" t="n">
        <v>24</v>
      </c>
      <c r="O702" s="1" t="n">
        <v>85.88</v>
      </c>
      <c r="P702" s="1" t="s">
        <v>2030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2028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2386</v>
      </c>
      <c r="N703" s="1" t="n">
        <v>12</v>
      </c>
      <c r="O703" s="1" t="n">
        <v>63.04</v>
      </c>
      <c r="P703" s="1" t="s">
        <v>2030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2028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2387</v>
      </c>
      <c r="N704" s="1" t="n">
        <v>48</v>
      </c>
      <c r="O704" s="1" t="n">
        <v>99.5</v>
      </c>
      <c r="P704" s="1" t="s">
        <v>2030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2028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2388</v>
      </c>
      <c r="N705" s="1" t="n">
        <v>12</v>
      </c>
      <c r="O705" s="1" t="n">
        <v>47.79</v>
      </c>
      <c r="P705" s="1" t="s">
        <v>2030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2028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2389</v>
      </c>
      <c r="N706" s="1" t="n">
        <v>12</v>
      </c>
      <c r="O706" s="1" t="n">
        <v>45.86</v>
      </c>
      <c r="P706" s="1" t="s">
        <v>2030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2028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2390</v>
      </c>
      <c r="N707" s="1" t="n">
        <v>12</v>
      </c>
      <c r="O707" s="1" t="n">
        <v>73.13</v>
      </c>
      <c r="P707" s="1" t="s">
        <v>2030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2028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2391</v>
      </c>
      <c r="N708" s="1" t="n">
        <v>16</v>
      </c>
      <c r="O708" s="1" t="n">
        <v>140.35</v>
      </c>
      <c r="P708" s="1" t="s">
        <v>2030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2028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2392</v>
      </c>
      <c r="N709" s="1" t="n">
        <v>3</v>
      </c>
      <c r="O709" s="1" t="n">
        <v>26.19</v>
      </c>
      <c r="P709" s="1" t="s">
        <v>2030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2028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2393</v>
      </c>
      <c r="N710" s="1" t="n">
        <v>24</v>
      </c>
      <c r="O710" s="1" t="n">
        <v>200.53</v>
      </c>
      <c r="P710" s="1" t="s">
        <v>2030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2028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2394</v>
      </c>
      <c r="N711" s="1" t="n">
        <v>20</v>
      </c>
      <c r="O711" s="1" t="n">
        <v>100.81</v>
      </c>
      <c r="P711" s="1" t="s">
        <v>2030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2028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2395</v>
      </c>
      <c r="N712" s="1" t="n">
        <v>24</v>
      </c>
      <c r="O712" s="1" t="n">
        <v>173.25</v>
      </c>
      <c r="P712" s="1" t="s">
        <v>2030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2028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2396</v>
      </c>
      <c r="N713" s="1" t="n">
        <v>10</v>
      </c>
      <c r="O713" s="1" t="n">
        <v>40.07</v>
      </c>
      <c r="P713" s="1" t="s">
        <v>2030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2028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2397</v>
      </c>
      <c r="N714" s="1" t="n">
        <v>72</v>
      </c>
      <c r="O714" s="1" t="n">
        <v>78.78</v>
      </c>
      <c r="P714" s="1" t="s">
        <v>2030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2028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2398</v>
      </c>
      <c r="N715" s="1" t="n">
        <v>72</v>
      </c>
      <c r="O715" s="1" t="n">
        <v>78.78</v>
      </c>
      <c r="P715" s="1" t="s">
        <v>2030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2028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2399</v>
      </c>
      <c r="N716" s="1" t="n">
        <v>72</v>
      </c>
      <c r="O716" s="1" t="n">
        <v>78.78</v>
      </c>
      <c r="P716" s="1" t="s">
        <v>2030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2028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2400</v>
      </c>
      <c r="N717" s="1" t="n">
        <v>32</v>
      </c>
      <c r="O717" s="1" t="n">
        <v>62.84</v>
      </c>
      <c r="P717" s="1" t="s">
        <v>2030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2028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2401</v>
      </c>
      <c r="N718" s="1" t="n">
        <v>32</v>
      </c>
      <c r="O718" s="1" t="n">
        <v>53.93</v>
      </c>
      <c r="P718" s="1" t="s">
        <v>2030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2028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2402</v>
      </c>
      <c r="N719" s="1" t="n">
        <v>32</v>
      </c>
      <c r="O719" s="1" t="n">
        <v>62.84</v>
      </c>
      <c r="P719" s="1" t="s">
        <v>2030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2028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2403</v>
      </c>
      <c r="N720" s="1" t="n">
        <v>72</v>
      </c>
      <c r="O720" s="1" t="n">
        <v>78.78</v>
      </c>
      <c r="P720" s="1" t="s">
        <v>2030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2028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2404</v>
      </c>
      <c r="N721" s="1" t="n">
        <v>5</v>
      </c>
      <c r="O721" s="1" t="n">
        <v>18.9</v>
      </c>
      <c r="P721" s="1" t="s">
        <v>2030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2028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2405</v>
      </c>
      <c r="N722" s="1" t="n">
        <v>3</v>
      </c>
      <c r="O722" s="1" t="n">
        <v>13.62</v>
      </c>
      <c r="P722" s="1" t="s">
        <v>2030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2028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2406</v>
      </c>
      <c r="N723" s="1" t="n">
        <v>3</v>
      </c>
      <c r="O723" s="1" t="n">
        <v>32.97</v>
      </c>
      <c r="P723" s="1" t="s">
        <v>2030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2028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2407</v>
      </c>
      <c r="N724" s="1" t="n">
        <v>3</v>
      </c>
      <c r="O724" s="1" t="n">
        <v>27.75</v>
      </c>
      <c r="P724" s="1" t="s">
        <v>2030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2028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2408</v>
      </c>
      <c r="N725" s="1" t="n">
        <v>3</v>
      </c>
      <c r="O725" s="1" t="n">
        <v>10.47</v>
      </c>
      <c r="P725" s="1" t="s">
        <v>2030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2028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2409</v>
      </c>
      <c r="N726" s="1" t="n">
        <v>3</v>
      </c>
      <c r="O726" s="1" t="n">
        <v>36.87</v>
      </c>
      <c r="P726" s="1" t="s">
        <v>2030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2028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2410</v>
      </c>
      <c r="N727" s="1" t="n">
        <v>2</v>
      </c>
      <c r="O727" s="1" t="n">
        <v>24.58</v>
      </c>
      <c r="P727" s="1" t="s">
        <v>2030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2028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2411</v>
      </c>
      <c r="N728" s="1" t="n">
        <v>6</v>
      </c>
      <c r="O728" s="1" t="n">
        <v>21.3</v>
      </c>
      <c r="P728" s="1" t="s">
        <v>2030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2028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2412</v>
      </c>
      <c r="N729" s="1" t="n">
        <v>5</v>
      </c>
      <c r="O729" s="1" t="n">
        <v>17.75</v>
      </c>
      <c r="P729" s="1" t="s">
        <v>2030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2028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2413</v>
      </c>
      <c r="N730" s="1" t="n">
        <v>6</v>
      </c>
      <c r="O730" s="1" t="n">
        <v>53.1</v>
      </c>
      <c r="P730" s="1" t="s">
        <v>2030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2028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2414</v>
      </c>
      <c r="N731" s="1" t="n">
        <v>3</v>
      </c>
      <c r="O731" s="1" t="n">
        <v>14.19</v>
      </c>
      <c r="P731" s="1" t="s">
        <v>2030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2028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2415</v>
      </c>
      <c r="N732" s="1" t="n">
        <v>3</v>
      </c>
      <c r="O732" s="1" t="n">
        <v>14.19</v>
      </c>
      <c r="P732" s="1" t="s">
        <v>2030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2028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2416</v>
      </c>
      <c r="N733" s="1" t="n">
        <v>2</v>
      </c>
      <c r="O733" s="1" t="n">
        <v>16.38</v>
      </c>
      <c r="P733" s="1" t="s">
        <v>2030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2028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2417</v>
      </c>
      <c r="N734" s="1" t="n">
        <v>2</v>
      </c>
      <c r="O734" s="1" t="n">
        <v>16.58</v>
      </c>
      <c r="P734" s="1" t="s">
        <v>2030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2028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2418</v>
      </c>
      <c r="N735" s="1" t="n">
        <v>3</v>
      </c>
      <c r="O735" s="1" t="n">
        <v>10.47</v>
      </c>
      <c r="P735" s="1" t="s">
        <v>2030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2028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2419</v>
      </c>
      <c r="N736" s="1" t="n">
        <v>2</v>
      </c>
      <c r="O736" s="1" t="n">
        <v>16.58</v>
      </c>
      <c r="P736" s="1" t="s">
        <v>2030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2028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2420</v>
      </c>
      <c r="N737" s="1" t="n">
        <v>280</v>
      </c>
      <c r="O737" s="1" t="n">
        <v>478.8</v>
      </c>
      <c r="P737" s="1" t="s">
        <v>2030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2057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2421</v>
      </c>
      <c r="N738" s="1" t="n">
        <v>300</v>
      </c>
      <c r="O738" s="1" t="n">
        <v>8.7</v>
      </c>
      <c r="P738" s="1" t="s">
        <v>2030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2057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2422</v>
      </c>
      <c r="N739" s="1" t="n">
        <v>300</v>
      </c>
      <c r="O739" s="1" t="n">
        <v>9.9</v>
      </c>
      <c r="P739" s="1" t="s">
        <v>2030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2057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2423</v>
      </c>
      <c r="N740" s="1" t="n">
        <v>6</v>
      </c>
      <c r="O740" s="1" t="n">
        <v>51</v>
      </c>
      <c r="P740" s="1" t="s">
        <v>2030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2057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2424</v>
      </c>
      <c r="N741" s="1" t="n">
        <v>6</v>
      </c>
      <c r="O741" s="1" t="n">
        <v>45</v>
      </c>
      <c r="P741" s="1" t="s">
        <v>2030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2057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2425</v>
      </c>
      <c r="N742" s="1" t="n">
        <v>3</v>
      </c>
      <c r="O742" s="1" t="n">
        <v>22.35</v>
      </c>
      <c r="P742" s="1" t="s">
        <v>2030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2057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2426</v>
      </c>
      <c r="N743" s="1" t="n">
        <v>150</v>
      </c>
      <c r="O743" s="1" t="n">
        <v>24.3</v>
      </c>
      <c r="P743" s="1" t="s">
        <v>2030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2057</v>
      </c>
      <c r="E744" s="1" t="n">
        <v>796</v>
      </c>
      <c r="F744" s="1" t="s">
        <v>698</v>
      </c>
      <c r="I744" s="1" t="n">
        <v>1006</v>
      </c>
      <c r="J744" s="1" t="n">
        <v>76386</v>
      </c>
      <c r="K744" s="1" t="n">
        <v>7908864500762</v>
      </c>
      <c r="L744" s="1" t="s">
        <v>2427</v>
      </c>
      <c r="N744" s="1" t="n">
        <v>2</v>
      </c>
      <c r="O744" s="1" t="n">
        <v>20.1</v>
      </c>
      <c r="P744" s="1" t="s">
        <v>2030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2057</v>
      </c>
      <c r="E745" s="1" t="n">
        <v>796</v>
      </c>
      <c r="F745" s="1" t="s">
        <v>698</v>
      </c>
      <c r="I745" s="1" t="n">
        <v>1006</v>
      </c>
      <c r="J745" s="1" t="n">
        <v>81155</v>
      </c>
      <c r="K745" s="1" t="n">
        <v>7899751102223</v>
      </c>
      <c r="L745" s="1" t="s">
        <v>2428</v>
      </c>
      <c r="N745" s="1" t="n">
        <v>2</v>
      </c>
      <c r="O745" s="1" t="n">
        <v>21.4</v>
      </c>
      <c r="P745" s="1" t="s">
        <v>2030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2057</v>
      </c>
      <c r="E746" s="1" t="n">
        <v>796</v>
      </c>
      <c r="F746" s="1" t="s">
        <v>698</v>
      </c>
      <c r="I746" s="1" t="n">
        <v>1006</v>
      </c>
      <c r="J746" s="1" t="n">
        <v>81156</v>
      </c>
      <c r="K746" s="1" t="n">
        <v>7899653780703</v>
      </c>
      <c r="L746" s="1" t="s">
        <v>2429</v>
      </c>
      <c r="N746" s="1" t="n">
        <v>2</v>
      </c>
      <c r="O746" s="1" t="n">
        <v>30</v>
      </c>
      <c r="P746" s="1" t="s">
        <v>2030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2057</v>
      </c>
      <c r="E747" s="1" t="n">
        <v>796</v>
      </c>
      <c r="F747" s="1" t="s">
        <v>698</v>
      </c>
      <c r="I747" s="1" t="n">
        <v>1006</v>
      </c>
      <c r="J747" s="1" t="n">
        <v>81157</v>
      </c>
      <c r="K747" s="1" t="n">
        <v>7898549378437</v>
      </c>
      <c r="L747" s="1" t="s">
        <v>2430</v>
      </c>
      <c r="N747" s="1" t="n">
        <v>12</v>
      </c>
      <c r="O747" s="1" t="n">
        <v>24</v>
      </c>
      <c r="P747" s="1" t="s">
        <v>2030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2057</v>
      </c>
      <c r="E748" s="1" t="n">
        <v>796</v>
      </c>
      <c r="F748" s="1" t="s">
        <v>698</v>
      </c>
      <c r="I748" s="1" t="n">
        <v>1006</v>
      </c>
      <c r="J748" s="1" t="n">
        <v>81166</v>
      </c>
      <c r="K748" s="1" t="n">
        <v>811675</v>
      </c>
      <c r="L748" s="1" t="s">
        <v>2431</v>
      </c>
      <c r="N748" s="1" t="n">
        <v>9</v>
      </c>
      <c r="O748" s="1" t="n">
        <v>270</v>
      </c>
      <c r="P748" s="1" t="s">
        <v>2030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2057</v>
      </c>
      <c r="E749" s="1" t="n">
        <v>796</v>
      </c>
      <c r="F749" s="1" t="s">
        <v>698</v>
      </c>
      <c r="I749" s="1" t="n">
        <v>1006</v>
      </c>
      <c r="J749" s="1" t="n">
        <v>81168</v>
      </c>
      <c r="K749" s="1" t="n">
        <v>811699</v>
      </c>
      <c r="L749" s="1" t="s">
        <v>2432</v>
      </c>
      <c r="N749" s="1" t="n">
        <v>12</v>
      </c>
      <c r="O749" s="1" t="n">
        <v>408</v>
      </c>
      <c r="P749" s="1" t="s">
        <v>2030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2057</v>
      </c>
      <c r="E750" s="1" t="n">
        <v>796</v>
      </c>
      <c r="F750" s="1" t="s">
        <v>698</v>
      </c>
      <c r="I750" s="1" t="n">
        <v>1006</v>
      </c>
      <c r="J750" s="1" t="n">
        <v>81209</v>
      </c>
      <c r="K750" s="1" t="n">
        <v>7898906181168</v>
      </c>
      <c r="L750" s="1" t="s">
        <v>2433</v>
      </c>
      <c r="N750" s="1" t="n">
        <v>1</v>
      </c>
      <c r="O750" s="1" t="n">
        <v>38.34</v>
      </c>
      <c r="P750" s="1" t="s">
        <v>2030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2057</v>
      </c>
      <c r="E751" s="1" t="n">
        <v>796</v>
      </c>
      <c r="F751" s="1" t="s">
        <v>698</v>
      </c>
      <c r="I751" s="1" t="n">
        <v>1006</v>
      </c>
      <c r="J751" s="1" t="n">
        <v>81210</v>
      </c>
      <c r="K751" s="1" t="n">
        <v>7908076211647</v>
      </c>
      <c r="L751" s="1" t="s">
        <v>2434</v>
      </c>
      <c r="N751" s="1" t="n">
        <v>40</v>
      </c>
      <c r="O751" s="1" t="n">
        <v>10</v>
      </c>
      <c r="P751" s="1" t="s">
        <v>2030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2057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2435</v>
      </c>
      <c r="N752" s="1" t="n">
        <v>10</v>
      </c>
      <c r="O752" s="1" t="n">
        <v>7.65</v>
      </c>
      <c r="P752" s="1" t="s">
        <v>2030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2057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2436</v>
      </c>
      <c r="N753" s="1" t="n">
        <v>20</v>
      </c>
      <c r="O753" s="1" t="n">
        <v>14.2</v>
      </c>
      <c r="P753" s="1" t="s">
        <v>2030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2057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2437</v>
      </c>
      <c r="N754" s="1" t="n">
        <v>3</v>
      </c>
      <c r="O754" s="1" t="n">
        <v>15.9</v>
      </c>
      <c r="P754" s="1" t="s">
        <v>2030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2057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2438</v>
      </c>
      <c r="N755" s="1" t="n">
        <v>3</v>
      </c>
      <c r="O755" s="1" t="n">
        <v>14.55</v>
      </c>
      <c r="P755" s="1" t="s">
        <v>2030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2057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2439</v>
      </c>
      <c r="N756" s="1" t="n">
        <v>200</v>
      </c>
      <c r="O756" s="1" t="n">
        <v>10.6</v>
      </c>
      <c r="P756" s="1" t="s">
        <v>2030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2057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2440</v>
      </c>
      <c r="N757" s="1" t="n">
        <v>12</v>
      </c>
      <c r="O757" s="1" t="n">
        <v>30</v>
      </c>
      <c r="P757" s="1" t="s">
        <v>2030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2057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2441</v>
      </c>
      <c r="N758" s="1" t="n">
        <v>6</v>
      </c>
      <c r="O758" s="1" t="n">
        <v>18</v>
      </c>
      <c r="P758" s="1" t="s">
        <v>2030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2057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2442</v>
      </c>
      <c r="N759" s="1" t="n">
        <v>7</v>
      </c>
      <c r="O759" s="1" t="n">
        <v>15.4</v>
      </c>
      <c r="P759" s="1" t="s">
        <v>2030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2057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2443</v>
      </c>
      <c r="N760" s="1" t="n">
        <v>4</v>
      </c>
      <c r="O760" s="1" t="n">
        <v>10</v>
      </c>
      <c r="P760" s="1" t="s">
        <v>2030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2057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2444</v>
      </c>
      <c r="N761" s="1" t="n">
        <v>6</v>
      </c>
      <c r="O761" s="1" t="n">
        <v>90</v>
      </c>
      <c r="P761" s="1" t="s">
        <v>2030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2057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2445</v>
      </c>
      <c r="N762" s="1" t="n">
        <v>1</v>
      </c>
      <c r="O762" s="1" t="n">
        <v>35.26</v>
      </c>
      <c r="P762" s="1" t="s">
        <v>2030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2057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2446</v>
      </c>
      <c r="N763" s="1" t="n">
        <v>3</v>
      </c>
      <c r="O763" s="1" t="n">
        <v>53.37</v>
      </c>
      <c r="P763" s="1" t="s">
        <v>2030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2057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2447</v>
      </c>
      <c r="N764" s="1" t="n">
        <v>2</v>
      </c>
      <c r="O764" s="1" t="n">
        <v>47.06</v>
      </c>
      <c r="P764" s="1" t="s">
        <v>2030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2057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2448</v>
      </c>
      <c r="N765" s="1" t="n">
        <v>1</v>
      </c>
      <c r="O765" s="1" t="n">
        <v>21.04</v>
      </c>
      <c r="P765" s="1" t="s">
        <v>2030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2057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2449</v>
      </c>
      <c r="N766" s="1" t="n">
        <v>5</v>
      </c>
      <c r="O766" s="1" t="n">
        <v>62.5</v>
      </c>
      <c r="P766" s="1" t="s">
        <v>2030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2057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2450</v>
      </c>
      <c r="N767" s="1" t="n">
        <v>2</v>
      </c>
      <c r="O767" s="1" t="n">
        <v>90</v>
      </c>
      <c r="P767" s="1" t="s">
        <v>2030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2057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2451</v>
      </c>
      <c r="N768" s="1" t="n">
        <v>4</v>
      </c>
      <c r="O768" s="1" t="n">
        <v>64</v>
      </c>
      <c r="P768" s="1" t="s">
        <v>2030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2057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2452</v>
      </c>
      <c r="N769" s="1" t="n">
        <v>3</v>
      </c>
      <c r="O769" s="1" t="n">
        <v>52.5</v>
      </c>
      <c r="P769" s="1" t="s">
        <v>2030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2057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2453</v>
      </c>
      <c r="N770" s="1" t="n">
        <v>2</v>
      </c>
      <c r="O770" s="1" t="n">
        <v>58</v>
      </c>
      <c r="P770" s="1" t="s">
        <v>2030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2057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2454</v>
      </c>
      <c r="N771" s="1" t="n">
        <v>3</v>
      </c>
      <c r="O771" s="1" t="n">
        <v>105</v>
      </c>
      <c r="P771" s="1" t="s">
        <v>2030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2057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2455</v>
      </c>
      <c r="N772" s="1" t="n">
        <v>6</v>
      </c>
      <c r="O772" s="1" t="n">
        <v>69</v>
      </c>
      <c r="P772" s="1" t="s">
        <v>2030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2057</v>
      </c>
      <c r="E773" s="1" t="n">
        <v>875</v>
      </c>
      <c r="F773" s="1" t="s">
        <v>87</v>
      </c>
      <c r="I773" s="1" t="n">
        <v>1829</v>
      </c>
      <c r="J773" s="1" t="n">
        <v>69757</v>
      </c>
      <c r="K773" s="1" t="n">
        <v>7893095511321</v>
      </c>
      <c r="L773" s="1" t="s">
        <v>2456</v>
      </c>
      <c r="N773" s="1" t="n">
        <v>12</v>
      </c>
      <c r="O773" s="1" t="n">
        <v>102</v>
      </c>
      <c r="P773" s="1" t="s">
        <v>2030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2057</v>
      </c>
      <c r="E774" s="1" t="n">
        <v>875</v>
      </c>
      <c r="F774" s="1" t="s">
        <v>87</v>
      </c>
      <c r="I774" s="1" t="n">
        <v>1829</v>
      </c>
      <c r="J774" s="1" t="n">
        <v>69766</v>
      </c>
      <c r="K774" s="1" t="n">
        <v>7899085714123</v>
      </c>
      <c r="L774" s="1" t="s">
        <v>2457</v>
      </c>
      <c r="N774" s="1" t="n">
        <v>12</v>
      </c>
      <c r="O774" s="1" t="n">
        <v>144</v>
      </c>
      <c r="P774" s="1" t="s">
        <v>2030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2057</v>
      </c>
      <c r="E775" s="1" t="n">
        <v>875</v>
      </c>
      <c r="F775" s="1" t="s">
        <v>87</v>
      </c>
      <c r="I775" s="1" t="n">
        <v>1829</v>
      </c>
      <c r="J775" s="1" t="n">
        <v>70846</v>
      </c>
      <c r="K775" s="1" t="n">
        <v>6956198940250</v>
      </c>
      <c r="L775" s="1" t="s">
        <v>2458</v>
      </c>
      <c r="N775" s="1" t="n">
        <v>6</v>
      </c>
      <c r="O775" s="1" t="n">
        <v>60</v>
      </c>
      <c r="P775" s="1" t="s">
        <v>2030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2057</v>
      </c>
      <c r="E776" s="1" t="n">
        <v>875</v>
      </c>
      <c r="F776" s="1" t="s">
        <v>87</v>
      </c>
      <c r="I776" s="1" t="n">
        <v>1829</v>
      </c>
      <c r="J776" s="1" t="n">
        <v>72713</v>
      </c>
      <c r="K776" s="1" t="n">
        <v>7908044605171</v>
      </c>
      <c r="L776" s="1" t="s">
        <v>2459</v>
      </c>
      <c r="N776" s="1" t="n">
        <v>6</v>
      </c>
      <c r="O776" s="1" t="n">
        <v>66</v>
      </c>
      <c r="P776" s="1" t="s">
        <v>2030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2057</v>
      </c>
      <c r="E777" s="1" t="n">
        <v>875</v>
      </c>
      <c r="F777" s="1" t="s">
        <v>87</v>
      </c>
      <c r="I777" s="1" t="n">
        <v>1829</v>
      </c>
      <c r="J777" s="1" t="n">
        <v>72718</v>
      </c>
      <c r="K777" s="1" t="n">
        <v>7893095591422</v>
      </c>
      <c r="L777" s="1" t="s">
        <v>2460</v>
      </c>
      <c r="N777" s="1" t="n">
        <v>2</v>
      </c>
      <c r="O777" s="1" t="n">
        <v>112</v>
      </c>
      <c r="P777" s="1" t="s">
        <v>2030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2057</v>
      </c>
      <c r="E778" s="1" t="n">
        <v>875</v>
      </c>
      <c r="F778" s="1" t="s">
        <v>87</v>
      </c>
      <c r="I778" s="1" t="n">
        <v>1829</v>
      </c>
      <c r="J778" s="1" t="n">
        <v>72767</v>
      </c>
      <c r="K778" s="1" t="n">
        <v>7899085714079</v>
      </c>
      <c r="L778" s="1" t="s">
        <v>2461</v>
      </c>
      <c r="N778" s="1" t="n">
        <v>12</v>
      </c>
      <c r="O778" s="1" t="n">
        <v>144</v>
      </c>
      <c r="P778" s="1" t="s">
        <v>2030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2057</v>
      </c>
      <c r="E779" s="1" t="n">
        <v>875</v>
      </c>
      <c r="F779" s="1" t="s">
        <v>87</v>
      </c>
      <c r="I779" s="1" t="n">
        <v>1829</v>
      </c>
      <c r="J779" s="1" t="n">
        <v>74012</v>
      </c>
      <c r="K779" s="1" t="n">
        <v>7908782200836</v>
      </c>
      <c r="L779" s="1" t="s">
        <v>2462</v>
      </c>
      <c r="N779" s="1" t="n">
        <v>6</v>
      </c>
      <c r="O779" s="1" t="n">
        <v>72</v>
      </c>
      <c r="P779" s="1" t="s">
        <v>2030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2057</v>
      </c>
      <c r="E780" s="1" t="n">
        <v>875</v>
      </c>
      <c r="F780" s="1" t="s">
        <v>87</v>
      </c>
      <c r="I780" s="1" t="n">
        <v>1829</v>
      </c>
      <c r="J780" s="1" t="n">
        <v>77011</v>
      </c>
      <c r="K780" s="1" t="n">
        <v>7898657061542</v>
      </c>
      <c r="L780" s="1" t="s">
        <v>2463</v>
      </c>
      <c r="N780" s="1" t="n">
        <v>6</v>
      </c>
      <c r="O780" s="1" t="n">
        <v>72</v>
      </c>
      <c r="P780" s="1" t="s">
        <v>2030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2057</v>
      </c>
      <c r="E781" s="1" t="n">
        <v>875</v>
      </c>
      <c r="F781" s="1" t="s">
        <v>87</v>
      </c>
      <c r="I781" s="1" t="n">
        <v>1829</v>
      </c>
      <c r="J781" s="1" t="n">
        <v>77191</v>
      </c>
      <c r="K781" s="1" t="n">
        <v>7893095794526</v>
      </c>
      <c r="L781" s="1" t="s">
        <v>2464</v>
      </c>
      <c r="N781" s="1" t="n">
        <v>20</v>
      </c>
      <c r="O781" s="1" t="n">
        <v>136</v>
      </c>
      <c r="P781" s="1" t="s">
        <v>2030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2057</v>
      </c>
      <c r="E782" s="1" t="n">
        <v>875</v>
      </c>
      <c r="F782" s="1" t="s">
        <v>87</v>
      </c>
      <c r="I782" s="1" t="n">
        <v>1829</v>
      </c>
      <c r="J782" s="1" t="n">
        <v>78662</v>
      </c>
      <c r="K782" s="1" t="n">
        <v>7893095593372</v>
      </c>
      <c r="L782" s="1" t="s">
        <v>2465</v>
      </c>
      <c r="N782" s="1" t="n">
        <v>1</v>
      </c>
      <c r="O782" s="1" t="n">
        <v>86</v>
      </c>
      <c r="P782" s="1" t="s">
        <v>2030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2057</v>
      </c>
      <c r="E783" s="1" t="n">
        <v>875</v>
      </c>
      <c r="F783" s="1" t="s">
        <v>87</v>
      </c>
      <c r="I783" s="1" t="n">
        <v>1829</v>
      </c>
      <c r="J783" s="1" t="n">
        <v>78667</v>
      </c>
      <c r="K783" s="1" t="n">
        <v>7908552003933</v>
      </c>
      <c r="L783" s="1" t="s">
        <v>2466</v>
      </c>
      <c r="N783" s="1" t="n">
        <v>2</v>
      </c>
      <c r="O783" s="1" t="n">
        <v>16</v>
      </c>
      <c r="P783" s="1" t="s">
        <v>2030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2057</v>
      </c>
      <c r="E784" s="1" t="n">
        <v>875</v>
      </c>
      <c r="F784" s="1" t="s">
        <v>87</v>
      </c>
      <c r="I784" s="1" t="n">
        <v>1829</v>
      </c>
      <c r="J784" s="1" t="n">
        <v>78677</v>
      </c>
      <c r="K784" s="1" t="n">
        <v>7893095425949</v>
      </c>
      <c r="L784" s="1" t="s">
        <v>2467</v>
      </c>
      <c r="N784" s="1" t="n">
        <v>3</v>
      </c>
      <c r="O784" s="1" t="n">
        <v>30</v>
      </c>
      <c r="P784" s="1" t="s">
        <v>2030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2057</v>
      </c>
      <c r="E785" s="1" t="n">
        <v>875</v>
      </c>
      <c r="F785" s="1" t="s">
        <v>87</v>
      </c>
      <c r="I785" s="1" t="n">
        <v>1829</v>
      </c>
      <c r="J785" s="1" t="n">
        <v>79762</v>
      </c>
      <c r="K785" s="1" t="n">
        <v>7448070326751</v>
      </c>
      <c r="L785" s="1" t="s">
        <v>2468</v>
      </c>
      <c r="N785" s="1" t="n">
        <v>2</v>
      </c>
      <c r="O785" s="1" t="n">
        <v>88</v>
      </c>
      <c r="P785" s="1" t="s">
        <v>2030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2057</v>
      </c>
      <c r="E786" s="1" t="n">
        <v>875</v>
      </c>
      <c r="F786" s="1" t="s">
        <v>87</v>
      </c>
      <c r="I786" s="1" t="n">
        <v>1829</v>
      </c>
      <c r="J786" s="1" t="n">
        <v>79866</v>
      </c>
      <c r="K786" s="1" t="n">
        <v>7892025980923</v>
      </c>
      <c r="L786" s="1" t="s">
        <v>2469</v>
      </c>
      <c r="N786" s="1" t="n">
        <v>3</v>
      </c>
      <c r="O786" s="1" t="n">
        <v>54</v>
      </c>
      <c r="P786" s="1" t="s">
        <v>2030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2057</v>
      </c>
      <c r="E787" s="1" t="n">
        <v>875</v>
      </c>
      <c r="F787" s="1" t="s">
        <v>87</v>
      </c>
      <c r="I787" s="1" t="n">
        <v>1829</v>
      </c>
      <c r="J787" s="1" t="n">
        <v>81031</v>
      </c>
      <c r="K787" s="1" t="n">
        <v>810326</v>
      </c>
      <c r="L787" s="1" t="s">
        <v>2470</v>
      </c>
      <c r="N787" s="1" t="n">
        <v>3</v>
      </c>
      <c r="O787" s="1" t="n">
        <v>36</v>
      </c>
      <c r="P787" s="1" t="s">
        <v>2030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2057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2471</v>
      </c>
      <c r="N788" s="1" t="n">
        <v>6</v>
      </c>
      <c r="O788" s="1" t="n">
        <v>102</v>
      </c>
      <c r="P788" s="1" t="s">
        <v>2030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2057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2472</v>
      </c>
      <c r="N789" s="1" t="n">
        <v>2</v>
      </c>
      <c r="O789" s="1" t="n">
        <v>34</v>
      </c>
      <c r="P789" s="1" t="s">
        <v>2030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2057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2473</v>
      </c>
      <c r="N790" s="1" t="n">
        <v>2</v>
      </c>
      <c r="O790" s="1" t="n">
        <v>40</v>
      </c>
      <c r="P790" s="1" t="s">
        <v>2030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2057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2474</v>
      </c>
      <c r="N791" s="1" t="n">
        <v>2</v>
      </c>
      <c r="O791" s="1" t="n">
        <v>38</v>
      </c>
      <c r="P791" s="1" t="s">
        <v>2030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2057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2475</v>
      </c>
      <c r="N792" s="1" t="n">
        <v>2</v>
      </c>
      <c r="O792" s="1" t="n">
        <v>122</v>
      </c>
      <c r="P792" s="1" t="s">
        <v>2030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2057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2476</v>
      </c>
      <c r="N793" s="1" t="n">
        <v>3</v>
      </c>
      <c r="O793" s="1" t="n">
        <v>54</v>
      </c>
      <c r="P793" s="1" t="s">
        <v>2030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2057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2477</v>
      </c>
      <c r="N794" s="1" t="n">
        <v>2</v>
      </c>
      <c r="O794" s="1" t="n">
        <v>20</v>
      </c>
      <c r="P794" s="1" t="s">
        <v>2030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2057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2478</v>
      </c>
      <c r="N795" s="1" t="n">
        <v>3</v>
      </c>
      <c r="O795" s="1" t="n">
        <v>126</v>
      </c>
      <c r="P795" s="1" t="s">
        <v>2030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2057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2479</v>
      </c>
      <c r="N796" s="1" t="n">
        <v>3</v>
      </c>
      <c r="O796" s="1" t="n">
        <v>111</v>
      </c>
      <c r="P796" s="1" t="s">
        <v>2030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2057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2480</v>
      </c>
      <c r="N797" s="1" t="n">
        <v>2</v>
      </c>
      <c r="O797" s="1" t="n">
        <v>74</v>
      </c>
      <c r="P797" s="1" t="s">
        <v>2030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2057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2481</v>
      </c>
      <c r="N798" s="1" t="n">
        <v>6</v>
      </c>
      <c r="O798" s="1" t="n">
        <v>126</v>
      </c>
      <c r="P798" s="1" t="s">
        <v>2030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2057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2482</v>
      </c>
      <c r="N799" s="1" t="n">
        <v>3</v>
      </c>
      <c r="O799" s="1" t="n">
        <v>87</v>
      </c>
      <c r="P799" s="1" t="s">
        <v>2030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2057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2483</v>
      </c>
      <c r="N800" s="1" t="n">
        <v>12</v>
      </c>
      <c r="O800" s="1" t="n">
        <v>240</v>
      </c>
      <c r="P800" s="1" t="s">
        <v>2030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2057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2484</v>
      </c>
      <c r="N801" s="1" t="n">
        <v>2</v>
      </c>
      <c r="O801" s="1" t="n">
        <v>90</v>
      </c>
      <c r="P801" s="1" t="s">
        <v>2030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2057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2485</v>
      </c>
      <c r="N802" s="1" t="n">
        <v>6</v>
      </c>
      <c r="O802" s="1" t="n">
        <v>30</v>
      </c>
      <c r="P802" s="1" t="s">
        <v>2030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2057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2486</v>
      </c>
      <c r="N803" s="1" t="n">
        <v>2</v>
      </c>
      <c r="O803" s="1" t="n">
        <v>174</v>
      </c>
      <c r="P803" s="1" t="s">
        <v>2030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2057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2487</v>
      </c>
      <c r="N804" s="1" t="n">
        <v>3</v>
      </c>
      <c r="O804" s="1" t="n">
        <v>49.5</v>
      </c>
      <c r="P804" s="1" t="s">
        <v>2030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2057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2488</v>
      </c>
      <c r="N805" s="1" t="n">
        <v>3</v>
      </c>
      <c r="O805" s="1" t="n">
        <v>45</v>
      </c>
      <c r="P805" s="1" t="s">
        <v>2030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2057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2489</v>
      </c>
      <c r="N806" s="1" t="n">
        <v>2</v>
      </c>
      <c r="O806" s="1" t="n">
        <v>22</v>
      </c>
      <c r="P806" s="1" t="s">
        <v>2030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2057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2490</v>
      </c>
      <c r="N807" s="1" t="n">
        <v>2</v>
      </c>
      <c r="O807" s="1" t="n">
        <v>44</v>
      </c>
      <c r="P807" s="1" t="s">
        <v>2030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2057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2491</v>
      </c>
      <c r="N808" s="1" t="n">
        <v>2</v>
      </c>
      <c r="O808" s="1" t="n">
        <v>18</v>
      </c>
      <c r="P808" s="1" t="s">
        <v>2030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2057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2492</v>
      </c>
      <c r="N809" s="1" t="n">
        <v>2</v>
      </c>
      <c r="O809" s="1" t="n">
        <v>200</v>
      </c>
      <c r="P809" s="1" t="s">
        <v>2030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2057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2493</v>
      </c>
      <c r="N810" s="1" t="n">
        <v>2</v>
      </c>
      <c r="O810" s="1" t="n">
        <v>40</v>
      </c>
      <c r="P810" s="1" t="s">
        <v>2030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2057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2494</v>
      </c>
      <c r="N811" s="1" t="n">
        <v>5</v>
      </c>
      <c r="O811" s="1" t="n">
        <v>70</v>
      </c>
      <c r="P811" s="1" t="s">
        <v>2030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2057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2495</v>
      </c>
      <c r="N812" s="1" t="n">
        <v>12</v>
      </c>
      <c r="O812" s="1" t="n">
        <v>66</v>
      </c>
      <c r="P812" s="1" t="s">
        <v>2030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2057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2496</v>
      </c>
      <c r="N813" s="1" t="n">
        <v>3</v>
      </c>
      <c r="O813" s="1" t="n">
        <v>99</v>
      </c>
      <c r="P813" s="1" t="s">
        <v>2030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2057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2497</v>
      </c>
      <c r="N814" s="1" t="n">
        <v>12</v>
      </c>
      <c r="O814" s="1" t="n">
        <v>30</v>
      </c>
      <c r="P814" s="1" t="s">
        <v>2030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2057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2498</v>
      </c>
      <c r="N815" s="1" t="n">
        <v>12</v>
      </c>
      <c r="O815" s="1" t="n">
        <v>39.13</v>
      </c>
      <c r="P815" s="1" t="s">
        <v>2030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2057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2499</v>
      </c>
      <c r="N816" s="1" t="n">
        <v>30</v>
      </c>
      <c r="O816" s="1" t="n">
        <v>74.39</v>
      </c>
      <c r="P816" s="1" t="s">
        <v>2030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2057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2500</v>
      </c>
      <c r="N817" s="1" t="n">
        <v>30</v>
      </c>
      <c r="O817" s="1" t="n">
        <v>83.36</v>
      </c>
      <c r="P817" s="1" t="s">
        <v>2030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2057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2501</v>
      </c>
      <c r="N818" s="1" t="n">
        <v>6</v>
      </c>
      <c r="O818" s="1" t="n">
        <v>37.64</v>
      </c>
      <c r="P818" s="1" t="s">
        <v>2030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2057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2502</v>
      </c>
      <c r="N819" s="1" t="n">
        <v>30</v>
      </c>
      <c r="O819" s="1" t="n">
        <v>83.2</v>
      </c>
      <c r="P819" s="1" t="s">
        <v>2030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2057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2503</v>
      </c>
      <c r="N820" s="1" t="n">
        <v>30</v>
      </c>
      <c r="O820" s="1" t="n">
        <v>83.2</v>
      </c>
      <c r="P820" s="1" t="s">
        <v>2030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2057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2504</v>
      </c>
      <c r="N821" s="1" t="n">
        <v>30</v>
      </c>
      <c r="O821" s="1" t="n">
        <v>83.2</v>
      </c>
      <c r="P821" s="1" t="s">
        <v>2030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2057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2505</v>
      </c>
      <c r="N822" s="1" t="n">
        <v>30</v>
      </c>
      <c r="O822" s="1" t="n">
        <v>61.12</v>
      </c>
      <c r="P822" s="1" t="s">
        <v>2030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2057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2506</v>
      </c>
      <c r="N823" s="1" t="n">
        <v>30</v>
      </c>
      <c r="O823" s="1" t="n">
        <v>61.12</v>
      </c>
      <c r="P823" s="1" t="s">
        <v>2030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2057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2507</v>
      </c>
      <c r="N824" s="1" t="n">
        <v>30</v>
      </c>
      <c r="O824" s="1" t="n">
        <v>57.43</v>
      </c>
      <c r="P824" s="1" t="s">
        <v>2030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2057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2508</v>
      </c>
      <c r="N825" s="1" t="n">
        <v>30</v>
      </c>
      <c r="O825" s="1" t="n">
        <v>61.12</v>
      </c>
      <c r="P825" s="1" t="s">
        <v>2030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2057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2509</v>
      </c>
      <c r="N826" s="1" t="n">
        <v>60</v>
      </c>
      <c r="O826" s="1" t="n">
        <v>114.85</v>
      </c>
      <c r="P826" s="1" t="s">
        <v>2030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2057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2510</v>
      </c>
      <c r="N827" s="1" t="n">
        <v>60</v>
      </c>
      <c r="O827" s="1" t="n">
        <v>114.85</v>
      </c>
      <c r="P827" s="1" t="s">
        <v>2030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2057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2511</v>
      </c>
      <c r="N828" s="1" t="n">
        <v>60</v>
      </c>
      <c r="O828" s="1" t="n">
        <v>114.85</v>
      </c>
      <c r="P828" s="1" t="s">
        <v>2030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2057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2512</v>
      </c>
      <c r="N829" s="1" t="n">
        <v>120</v>
      </c>
      <c r="O829" s="1" t="n">
        <v>178.64</v>
      </c>
      <c r="P829" s="1" t="s">
        <v>2030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2057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2513</v>
      </c>
      <c r="N830" s="1" t="n">
        <v>120</v>
      </c>
      <c r="O830" s="1" t="n">
        <v>178.64</v>
      </c>
      <c r="P830" s="1" t="s">
        <v>2030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2057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2514</v>
      </c>
      <c r="N831" s="1" t="n">
        <v>36</v>
      </c>
      <c r="O831" s="1" t="n">
        <v>77.4</v>
      </c>
      <c r="P831" s="1" t="s">
        <v>2030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2057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2515</v>
      </c>
      <c r="N832" s="1" t="n">
        <v>36</v>
      </c>
      <c r="O832" s="1" t="n">
        <v>77.4</v>
      </c>
      <c r="P832" s="1" t="s">
        <v>2030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2057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2516</v>
      </c>
      <c r="N833" s="1" t="n">
        <v>36</v>
      </c>
      <c r="O833" s="1" t="n">
        <v>77.4</v>
      </c>
      <c r="P833" s="1" t="s">
        <v>2030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2057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2517</v>
      </c>
      <c r="N834" s="1" t="n">
        <v>180</v>
      </c>
      <c r="O834" s="1" t="n">
        <v>387</v>
      </c>
      <c r="P834" s="1" t="s">
        <v>2030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2057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2518</v>
      </c>
      <c r="N835" s="1" t="n">
        <v>180</v>
      </c>
      <c r="O835" s="1" t="n">
        <v>387</v>
      </c>
      <c r="P835" s="1" t="s">
        <v>2030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2057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2519</v>
      </c>
      <c r="N836" s="1" t="n">
        <v>72</v>
      </c>
      <c r="O836" s="1" t="n">
        <v>154.8</v>
      </c>
      <c r="P836" s="1" t="s">
        <v>2030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2057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2520</v>
      </c>
      <c r="N837" s="1" t="n">
        <v>80</v>
      </c>
      <c r="O837" s="1" t="n">
        <v>119.1</v>
      </c>
      <c r="P837" s="1" t="s">
        <v>2030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2057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2521</v>
      </c>
      <c r="N838" s="1" t="n">
        <v>36</v>
      </c>
      <c r="O838" s="1" t="n">
        <v>77.4</v>
      </c>
      <c r="P838" s="1" t="s">
        <v>2030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2057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2522</v>
      </c>
      <c r="N839" s="1" t="n">
        <v>36</v>
      </c>
      <c r="O839" s="1" t="n">
        <v>77.4</v>
      </c>
      <c r="P839" s="1" t="s">
        <v>2030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2057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2523</v>
      </c>
      <c r="N840" s="1" t="n">
        <v>36</v>
      </c>
      <c r="O840" s="1" t="n">
        <v>77.4</v>
      </c>
      <c r="P840" s="1" t="s">
        <v>2030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2057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2524</v>
      </c>
      <c r="N841" s="1" t="n">
        <v>12</v>
      </c>
      <c r="O841" s="1" t="n">
        <v>54.58</v>
      </c>
      <c r="P841" s="1" t="s">
        <v>2030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2057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2525</v>
      </c>
      <c r="N842" s="1" t="n">
        <v>12</v>
      </c>
      <c r="O842" s="1" t="n">
        <v>54.58</v>
      </c>
      <c r="P842" s="1" t="s">
        <v>2030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2057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2526</v>
      </c>
      <c r="N843" s="1" t="n">
        <v>12</v>
      </c>
      <c r="O843" s="1" t="n">
        <v>54.58</v>
      </c>
      <c r="P843" s="1" t="s">
        <v>2030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2057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2527</v>
      </c>
      <c r="N844" s="1" t="n">
        <v>12</v>
      </c>
      <c r="O844" s="1" t="n">
        <v>54.58</v>
      </c>
      <c r="P844" s="1" t="s">
        <v>2030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2057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2528</v>
      </c>
      <c r="N845" s="1" t="n">
        <v>36</v>
      </c>
      <c r="O845" s="1" t="n">
        <v>77.4</v>
      </c>
      <c r="P845" s="1" t="s">
        <v>2030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2057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2529</v>
      </c>
      <c r="N846" s="1" t="n">
        <v>36</v>
      </c>
      <c r="O846" s="1" t="n">
        <v>77.4</v>
      </c>
      <c r="P846" s="1" t="s">
        <v>2030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2028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2029</v>
      </c>
      <c r="N847" s="1" t="n">
        <v>10</v>
      </c>
      <c r="O847" s="1" t="n">
        <v>49.9</v>
      </c>
      <c r="P847" s="1" t="s">
        <v>2030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2028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2031</v>
      </c>
      <c r="N848" s="1" t="n">
        <v>30</v>
      </c>
      <c r="O848" s="1" t="n">
        <v>135</v>
      </c>
      <c r="P848" s="1" t="s">
        <v>2030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2028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2032</v>
      </c>
      <c r="N849" s="1" t="n">
        <v>20</v>
      </c>
      <c r="O849" s="1" t="n">
        <v>99.8</v>
      </c>
      <c r="P849" s="1" t="s">
        <v>2030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2028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2530</v>
      </c>
      <c r="N850" s="1" t="n">
        <v>5</v>
      </c>
      <c r="O850" s="1" t="n">
        <v>22.5</v>
      </c>
      <c r="P850" s="1" t="s">
        <v>2030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2028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2169</v>
      </c>
      <c r="N851" s="1" t="n">
        <v>5</v>
      </c>
      <c r="O851" s="1" t="n">
        <v>22.5</v>
      </c>
      <c r="P851" s="1" t="s">
        <v>2030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2028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2033</v>
      </c>
      <c r="N852" s="1" t="n">
        <v>10</v>
      </c>
      <c r="O852" s="1" t="n">
        <v>49.9</v>
      </c>
      <c r="P852" s="1" t="s">
        <v>2030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2028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2088</v>
      </c>
      <c r="N853" s="1" t="n">
        <v>2</v>
      </c>
      <c r="O853" s="1" t="n">
        <v>15.4</v>
      </c>
      <c r="P853" s="1" t="s">
        <v>2030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2028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2089</v>
      </c>
      <c r="N854" s="1" t="n">
        <v>2</v>
      </c>
      <c r="O854" s="1" t="n">
        <v>11.44</v>
      </c>
      <c r="P854" s="1" t="s">
        <v>2030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2028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2090</v>
      </c>
      <c r="N855" s="1" t="n">
        <v>10</v>
      </c>
      <c r="O855" s="1" t="n">
        <v>70</v>
      </c>
      <c r="P855" s="1" t="s">
        <v>2030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2028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2091</v>
      </c>
      <c r="N856" s="1" t="n">
        <v>2</v>
      </c>
      <c r="O856" s="1" t="n">
        <v>11.44</v>
      </c>
      <c r="P856" s="1" t="s">
        <v>2030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2028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2175</v>
      </c>
      <c r="N857" s="1" t="n">
        <v>2</v>
      </c>
      <c r="O857" s="1" t="n">
        <v>11.44</v>
      </c>
      <c r="P857" s="1" t="s">
        <v>2030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2028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2092</v>
      </c>
      <c r="N858" s="1" t="n">
        <v>3</v>
      </c>
      <c r="O858" s="1" t="n">
        <v>17.16</v>
      </c>
      <c r="P858" s="1" t="s">
        <v>2030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2028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2093</v>
      </c>
      <c r="N859" s="1" t="n">
        <v>3</v>
      </c>
      <c r="O859" s="1" t="n">
        <v>25.2</v>
      </c>
      <c r="P859" s="1" t="s">
        <v>2030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2028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2032</v>
      </c>
      <c r="N860" s="1" t="n">
        <v>2</v>
      </c>
      <c r="O860" s="1" t="n">
        <v>11.44</v>
      </c>
      <c r="P860" s="1" t="s">
        <v>2030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2028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2094</v>
      </c>
      <c r="N861" s="1" t="n">
        <v>2</v>
      </c>
      <c r="O861" s="1" t="n">
        <v>11.44</v>
      </c>
      <c r="P861" s="1" t="s">
        <v>2030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2028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2165</v>
      </c>
      <c r="N862" s="1" t="n">
        <v>15</v>
      </c>
      <c r="O862" s="1" t="n">
        <v>97.5</v>
      </c>
      <c r="P862" s="1" t="s">
        <v>2030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2028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2166</v>
      </c>
      <c r="N863" s="1" t="n">
        <v>20</v>
      </c>
      <c r="O863" s="1" t="n">
        <v>69</v>
      </c>
      <c r="P863" s="1" t="s">
        <v>2030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2028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2531</v>
      </c>
      <c r="N864" s="1" t="n">
        <v>10</v>
      </c>
      <c r="O864" s="1" t="n">
        <v>65</v>
      </c>
      <c r="P864" s="1" t="s">
        <v>2030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2028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2532</v>
      </c>
      <c r="N865" s="1" t="n">
        <v>120</v>
      </c>
      <c r="O865" s="1" t="n">
        <v>77.5</v>
      </c>
      <c r="P865" s="1" t="s">
        <v>2030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2028</v>
      </c>
      <c r="E866" s="1" t="n">
        <v>1616</v>
      </c>
      <c r="F866" s="1" t="s">
        <v>94</v>
      </c>
      <c r="I866" s="1" t="n">
        <v>645628</v>
      </c>
      <c r="J866" s="1" t="n">
        <v>13604</v>
      </c>
      <c r="K866" s="1" t="n">
        <v>7896001016712</v>
      </c>
      <c r="L866" s="1" t="s">
        <v>2533</v>
      </c>
      <c r="N866" s="1" t="n">
        <v>15</v>
      </c>
      <c r="O866" s="1" t="n">
        <v>171</v>
      </c>
      <c r="P866" s="1" t="s">
        <v>2030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2028</v>
      </c>
      <c r="E867" s="1" t="n">
        <v>1616</v>
      </c>
      <c r="F867" s="1" t="s">
        <v>94</v>
      </c>
      <c r="I867" s="1" t="n">
        <v>645628</v>
      </c>
      <c r="J867" s="1" t="n">
        <v>16423</v>
      </c>
      <c r="K867" s="1" t="n">
        <v>7891331010508</v>
      </c>
      <c r="L867" s="1" t="s">
        <v>2534</v>
      </c>
      <c r="N867" s="1" t="n">
        <v>24</v>
      </c>
      <c r="O867" s="1" t="n">
        <v>39</v>
      </c>
      <c r="P867" s="1" t="s">
        <v>2030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2028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2535</v>
      </c>
      <c r="N868" s="1" t="n">
        <v>24</v>
      </c>
      <c r="O868" s="1" t="n">
        <v>39</v>
      </c>
      <c r="P868" s="1" t="s">
        <v>2030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2028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2536</v>
      </c>
      <c r="N869" s="1" t="n">
        <v>12</v>
      </c>
      <c r="O869" s="1" t="n">
        <v>55</v>
      </c>
      <c r="P869" s="1" t="s">
        <v>2030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2028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2537</v>
      </c>
      <c r="N870" s="1" t="n">
        <v>20</v>
      </c>
      <c r="O870" s="1" t="n">
        <v>83.9</v>
      </c>
      <c r="P870" s="1" t="s">
        <v>2030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2028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2538</v>
      </c>
      <c r="N871" s="1" t="n">
        <v>12</v>
      </c>
      <c r="O871" s="1" t="n">
        <v>55</v>
      </c>
      <c r="P871" s="1" t="s">
        <v>2030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2028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2539</v>
      </c>
      <c r="N872" s="1" t="n">
        <v>12</v>
      </c>
      <c r="O872" s="1" t="n">
        <v>55</v>
      </c>
      <c r="P872" s="1" t="s">
        <v>2030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2028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2540</v>
      </c>
      <c r="N873" s="1" t="n">
        <v>60</v>
      </c>
      <c r="O873" s="1" t="n">
        <v>122</v>
      </c>
      <c r="P873" s="1" t="s">
        <v>2030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2028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2541</v>
      </c>
      <c r="N874" s="1" t="n">
        <v>36</v>
      </c>
      <c r="O874" s="1" t="n">
        <v>86</v>
      </c>
      <c r="P874" s="1" t="s">
        <v>2030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2028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2542</v>
      </c>
      <c r="N875" s="1" t="n">
        <v>24</v>
      </c>
      <c r="O875" s="1" t="n">
        <v>79</v>
      </c>
      <c r="P875" s="1" t="s">
        <v>2030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2028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2543</v>
      </c>
      <c r="N876" s="1" t="n">
        <v>20</v>
      </c>
      <c r="O876" s="1" t="n">
        <v>83</v>
      </c>
      <c r="P876" s="1" t="s">
        <v>2030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2028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2544</v>
      </c>
      <c r="N877" s="1" t="n">
        <v>20</v>
      </c>
      <c r="O877" s="1" t="n">
        <v>83</v>
      </c>
      <c r="P877" s="1" t="s">
        <v>2030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2028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2545</v>
      </c>
      <c r="N878" s="1" t="n">
        <v>20</v>
      </c>
      <c r="O878" s="1" t="n">
        <v>83</v>
      </c>
      <c r="P878" s="1" t="s">
        <v>2030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2028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2546</v>
      </c>
      <c r="N879" s="1" t="n">
        <v>24</v>
      </c>
      <c r="O879" s="1" t="n">
        <v>39</v>
      </c>
      <c r="P879" s="1" t="s">
        <v>2030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2028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2547</v>
      </c>
      <c r="N880" s="1" t="n">
        <v>5</v>
      </c>
      <c r="O880" s="1" t="n">
        <v>34.87</v>
      </c>
      <c r="P880" s="1" t="s">
        <v>2030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2028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2097</v>
      </c>
      <c r="N881" s="1" t="n">
        <v>6</v>
      </c>
      <c r="O881" s="1" t="n">
        <v>64.02</v>
      </c>
      <c r="P881" s="1" t="s">
        <v>2030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2028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2098</v>
      </c>
      <c r="N882" s="1" t="n">
        <v>6</v>
      </c>
      <c r="O882" s="1" t="n">
        <v>41.16</v>
      </c>
      <c r="P882" s="1" t="s">
        <v>2030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2028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2099</v>
      </c>
      <c r="N883" s="1" t="n">
        <v>4</v>
      </c>
      <c r="O883" s="1" t="n">
        <v>54.8</v>
      </c>
      <c r="P883" s="1" t="s">
        <v>2030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2028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2100</v>
      </c>
      <c r="N884" s="1" t="n">
        <v>5</v>
      </c>
      <c r="O884" s="1" t="n">
        <v>62.8</v>
      </c>
      <c r="P884" s="1" t="s">
        <v>2030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2028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2101</v>
      </c>
      <c r="N885" s="1" t="n">
        <v>4</v>
      </c>
      <c r="O885" s="1" t="n">
        <v>50.24</v>
      </c>
      <c r="P885" s="1" t="s">
        <v>2030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2028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2102</v>
      </c>
      <c r="N886" s="1" t="n">
        <v>4</v>
      </c>
      <c r="O886" s="1" t="n">
        <v>46.56</v>
      </c>
      <c r="P886" s="1" t="s">
        <v>2030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2028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2548</v>
      </c>
      <c r="N887" s="1" t="n">
        <v>10</v>
      </c>
      <c r="O887" s="1" t="n">
        <v>86</v>
      </c>
      <c r="P887" s="1" t="s">
        <v>2030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2028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2143</v>
      </c>
      <c r="N888" s="1" t="n">
        <v>96</v>
      </c>
      <c r="O888" s="1" t="n">
        <v>192.43</v>
      </c>
      <c r="P888" s="1" t="s">
        <v>2030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2028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2549</v>
      </c>
      <c r="N889" s="1" t="n">
        <v>120</v>
      </c>
      <c r="O889" s="1" t="n">
        <v>417.58</v>
      </c>
      <c r="P889" s="1" t="s">
        <v>2030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2028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2550</v>
      </c>
      <c r="N890" s="1" t="n">
        <v>12</v>
      </c>
      <c r="O890" s="1" t="n">
        <v>63.37</v>
      </c>
      <c r="P890" s="1" t="s">
        <v>2030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2028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2551</v>
      </c>
      <c r="N891" s="1" t="n">
        <v>12</v>
      </c>
      <c r="O891" s="1" t="n">
        <v>63.37</v>
      </c>
      <c r="P891" s="1" t="s">
        <v>2030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2028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2552</v>
      </c>
      <c r="N892" s="1" t="n">
        <v>16</v>
      </c>
      <c r="O892" s="1" t="n">
        <v>460.48</v>
      </c>
      <c r="P892" s="1" t="s">
        <v>2030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2028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2553</v>
      </c>
      <c r="N893" s="1" t="n">
        <v>24</v>
      </c>
      <c r="O893" s="1" t="n">
        <v>86.16</v>
      </c>
      <c r="P893" s="1" t="s">
        <v>2030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2028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2554</v>
      </c>
      <c r="N894" s="1" t="n">
        <v>8</v>
      </c>
      <c r="O894" s="1" t="n">
        <v>94.65</v>
      </c>
      <c r="P894" s="1" t="s">
        <v>2030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2028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2555</v>
      </c>
      <c r="N895" s="1" t="n">
        <v>12</v>
      </c>
      <c r="O895" s="1" t="n">
        <v>128.64</v>
      </c>
      <c r="P895" s="1" t="s">
        <v>2030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2028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2556</v>
      </c>
      <c r="N896" s="1" t="n">
        <v>12</v>
      </c>
      <c r="O896" s="1" t="n">
        <v>138.24</v>
      </c>
      <c r="P896" s="1" t="s">
        <v>2030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2028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2557</v>
      </c>
      <c r="N897" s="1" t="n">
        <v>8</v>
      </c>
      <c r="O897" s="1" t="n">
        <v>101.84</v>
      </c>
      <c r="P897" s="1" t="s">
        <v>2030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2028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2558</v>
      </c>
      <c r="N898" s="1" t="n">
        <v>12</v>
      </c>
      <c r="O898" s="1" t="n">
        <v>191.04</v>
      </c>
      <c r="P898" s="1" t="s">
        <v>2030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2028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2559</v>
      </c>
      <c r="N899" s="1" t="n">
        <v>15</v>
      </c>
      <c r="O899" s="1" t="n">
        <v>175.03</v>
      </c>
      <c r="P899" s="1" t="s">
        <v>2030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2028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2560</v>
      </c>
      <c r="N900" s="1" t="n">
        <v>16</v>
      </c>
      <c r="O900" s="1" t="n">
        <v>136.72</v>
      </c>
      <c r="P900" s="1" t="s">
        <v>2030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2028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2561</v>
      </c>
      <c r="N901" s="1" t="n">
        <v>36</v>
      </c>
      <c r="O901" s="1" t="n">
        <v>37.99</v>
      </c>
      <c r="P901" s="1" t="s">
        <v>2030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2028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2561</v>
      </c>
      <c r="N902" s="1" t="n">
        <v>36</v>
      </c>
      <c r="O902" s="1" t="n">
        <v>40.41</v>
      </c>
      <c r="P902" s="1" t="s">
        <v>2030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2028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2562</v>
      </c>
      <c r="N903" s="1" t="n">
        <v>6</v>
      </c>
      <c r="O903" s="1" t="n">
        <v>78.6</v>
      </c>
      <c r="P903" s="1" t="s">
        <v>2030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2028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2563</v>
      </c>
      <c r="N904" s="1" t="n">
        <v>45</v>
      </c>
      <c r="O904" s="1" t="n">
        <v>73.7</v>
      </c>
      <c r="P904" s="1" t="s">
        <v>2030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2028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2563</v>
      </c>
      <c r="N905" s="1" t="n">
        <v>45</v>
      </c>
      <c r="O905" s="1" t="n">
        <v>77.82</v>
      </c>
      <c r="P905" s="1" t="s">
        <v>2030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2028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2564</v>
      </c>
      <c r="N906" s="1" t="n">
        <v>45</v>
      </c>
      <c r="O906" s="1" t="n">
        <v>77.82</v>
      </c>
      <c r="P906" s="1" t="s">
        <v>2030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2028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2564</v>
      </c>
      <c r="N907" s="1" t="n">
        <v>45</v>
      </c>
      <c r="O907" s="1" t="n">
        <v>73.7</v>
      </c>
      <c r="P907" s="1" t="s">
        <v>2030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2028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2565</v>
      </c>
      <c r="N908" s="1" t="n">
        <v>36</v>
      </c>
      <c r="O908" s="1" t="n">
        <v>36.38</v>
      </c>
      <c r="P908" s="1" t="s">
        <v>2030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2028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2565</v>
      </c>
      <c r="N909" s="1" t="n">
        <v>36</v>
      </c>
      <c r="O909" s="1" t="n">
        <v>34.2</v>
      </c>
      <c r="P909" s="1" t="s">
        <v>2030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2028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2566</v>
      </c>
      <c r="N910" s="1" t="n">
        <v>15</v>
      </c>
      <c r="O910" s="1" t="n">
        <v>164.86</v>
      </c>
      <c r="P910" s="1" t="s">
        <v>2030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2028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2224</v>
      </c>
      <c r="N911" s="1" t="n">
        <v>4</v>
      </c>
      <c r="O911" s="1" t="n">
        <v>10.24</v>
      </c>
      <c r="P911" s="1" t="s">
        <v>2030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2028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2567</v>
      </c>
      <c r="N912" s="1" t="n">
        <v>12</v>
      </c>
      <c r="O912" s="1" t="n">
        <v>140.52</v>
      </c>
      <c r="P912" s="1" t="s">
        <v>2030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2028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2227</v>
      </c>
      <c r="N913" s="1" t="n">
        <v>4</v>
      </c>
      <c r="O913" s="1" t="n">
        <v>11.4</v>
      </c>
      <c r="P913" s="1" t="s">
        <v>2030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2028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2568</v>
      </c>
      <c r="N914" s="1" t="n">
        <v>2</v>
      </c>
      <c r="O914" s="1" t="n">
        <v>5.7</v>
      </c>
      <c r="P914" s="1" t="s">
        <v>2030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2028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2230</v>
      </c>
      <c r="N915" s="1" t="n">
        <v>3</v>
      </c>
      <c r="O915" s="1" t="n">
        <v>25.38</v>
      </c>
      <c r="P915" s="1" t="s">
        <v>2030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2028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2569</v>
      </c>
      <c r="N916" s="1" t="n">
        <v>12</v>
      </c>
      <c r="O916" s="1" t="n">
        <v>160.68</v>
      </c>
      <c r="P916" s="1" t="s">
        <v>2030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2028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2570</v>
      </c>
      <c r="N917" s="1" t="n">
        <v>4</v>
      </c>
      <c r="O917" s="1" t="n">
        <v>30.04</v>
      </c>
      <c r="P917" s="1" t="s">
        <v>2030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2028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2104</v>
      </c>
      <c r="N918" s="1" t="n">
        <v>1</v>
      </c>
      <c r="O918" s="1" t="n">
        <v>7.12</v>
      </c>
      <c r="P918" s="1" t="s">
        <v>2030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2028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2106</v>
      </c>
      <c r="N919" s="1" t="n">
        <v>2</v>
      </c>
      <c r="O919" s="1" t="n">
        <v>10.6</v>
      </c>
      <c r="P919" s="1" t="s">
        <v>2030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2028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2571</v>
      </c>
      <c r="N920" s="1" t="n">
        <v>12</v>
      </c>
      <c r="O920" s="1" t="n">
        <v>178.44</v>
      </c>
      <c r="P920" s="1" t="s">
        <v>2030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2028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2572</v>
      </c>
      <c r="N921" s="1" t="n">
        <v>2</v>
      </c>
      <c r="O921" s="1" t="n">
        <v>24.4</v>
      </c>
      <c r="P921" s="1" t="s">
        <v>2030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2028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2573</v>
      </c>
      <c r="N922" s="1" t="n">
        <v>4</v>
      </c>
      <c r="O922" s="1" t="n">
        <v>14.32</v>
      </c>
      <c r="P922" s="1" t="s">
        <v>2030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2028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2108</v>
      </c>
      <c r="N923" s="1" t="n">
        <v>1</v>
      </c>
      <c r="O923" s="1" t="n">
        <v>3.66</v>
      </c>
      <c r="P923" s="1" t="s">
        <v>2030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2028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2109</v>
      </c>
      <c r="N924" s="1" t="n">
        <v>2</v>
      </c>
      <c r="O924" s="1" t="n">
        <v>7.16</v>
      </c>
      <c r="P924" s="1" t="s">
        <v>2030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2028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2574</v>
      </c>
      <c r="N925" s="1" t="n">
        <v>4</v>
      </c>
      <c r="O925" s="1" t="n">
        <v>29.44</v>
      </c>
      <c r="P925" s="1" t="s">
        <v>2030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2028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2110</v>
      </c>
      <c r="N926" s="1" t="n">
        <v>1</v>
      </c>
      <c r="O926" s="1" t="n">
        <v>7.12</v>
      </c>
      <c r="P926" s="1" t="s">
        <v>2030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2028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2575</v>
      </c>
      <c r="N927" s="1" t="n">
        <v>4</v>
      </c>
      <c r="O927" s="1" t="n">
        <v>10.24</v>
      </c>
      <c r="P927" s="1" t="s">
        <v>2030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2028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2576</v>
      </c>
      <c r="N928" s="1" t="n">
        <v>2</v>
      </c>
      <c r="O928" s="1" t="n">
        <v>27.56</v>
      </c>
      <c r="P928" s="1" t="s">
        <v>2030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2028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2111</v>
      </c>
      <c r="N929" s="1" t="n">
        <v>2</v>
      </c>
      <c r="O929" s="1" t="n">
        <v>24.58</v>
      </c>
      <c r="P929" s="1" t="s">
        <v>2030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2028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2577</v>
      </c>
      <c r="N930" s="1" t="n">
        <v>1</v>
      </c>
      <c r="O930" s="1" t="n">
        <v>15.72</v>
      </c>
      <c r="P930" s="1" t="s">
        <v>2030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2028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2578</v>
      </c>
      <c r="N931" s="1" t="n">
        <v>1</v>
      </c>
      <c r="O931" s="1" t="n">
        <v>7.12</v>
      </c>
      <c r="P931" s="1" t="s">
        <v>2030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2028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2579</v>
      </c>
      <c r="N932" s="1" t="n">
        <v>1</v>
      </c>
      <c r="O932" s="1" t="n">
        <v>15.72</v>
      </c>
      <c r="P932" s="1" t="s">
        <v>2030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2028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2154</v>
      </c>
      <c r="N933" s="1" t="n">
        <v>6</v>
      </c>
      <c r="O933" s="1" t="n">
        <v>16.61</v>
      </c>
      <c r="P933" s="1" t="s">
        <v>2030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2028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2239</v>
      </c>
      <c r="N934" s="1" t="n">
        <v>6</v>
      </c>
      <c r="O934" s="1" t="n">
        <v>31.26</v>
      </c>
      <c r="P934" s="1" t="s">
        <v>2030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2028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2161</v>
      </c>
      <c r="N935" s="1" t="n">
        <v>36</v>
      </c>
      <c r="O935" s="1" t="n">
        <v>219.05</v>
      </c>
      <c r="P935" s="1" t="s">
        <v>2030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2028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2580</v>
      </c>
      <c r="N936" s="1" t="n">
        <v>18</v>
      </c>
      <c r="O936" s="1" t="n">
        <v>134.98</v>
      </c>
      <c r="P936" s="1" t="s">
        <v>2030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2028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2145</v>
      </c>
      <c r="N937" s="1" t="n">
        <v>18</v>
      </c>
      <c r="O937" s="1" t="n">
        <v>46.89</v>
      </c>
      <c r="P937" s="1" t="s">
        <v>2030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2028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2241</v>
      </c>
      <c r="N938" s="1" t="n">
        <v>12</v>
      </c>
      <c r="O938" s="1" t="n">
        <v>33.21</v>
      </c>
      <c r="P938" s="1" t="s">
        <v>2030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2028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2154</v>
      </c>
      <c r="N939" s="1" t="n">
        <v>6</v>
      </c>
      <c r="O939" s="1" t="n">
        <v>16.61</v>
      </c>
      <c r="P939" s="1" t="s">
        <v>2030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2028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2155</v>
      </c>
      <c r="N940" s="1" t="n">
        <v>48</v>
      </c>
      <c r="O940" s="1" t="n">
        <v>152.38</v>
      </c>
      <c r="P940" s="1" t="s">
        <v>2030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2028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2156</v>
      </c>
      <c r="N941" s="1" t="n">
        <v>24</v>
      </c>
      <c r="O941" s="1" t="n">
        <v>141.88</v>
      </c>
      <c r="P941" s="1" t="s">
        <v>2030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2028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2158</v>
      </c>
      <c r="N942" s="1" t="n">
        <v>12</v>
      </c>
      <c r="O942" s="1" t="n">
        <v>37.12</v>
      </c>
      <c r="P942" s="1" t="s">
        <v>2030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2028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2159</v>
      </c>
      <c r="N943" s="1" t="n">
        <v>12</v>
      </c>
      <c r="O943" s="1" t="n">
        <v>102.56</v>
      </c>
      <c r="P943" s="1" t="s">
        <v>2030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2028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2056</v>
      </c>
      <c r="N944" s="1" t="n">
        <v>9</v>
      </c>
      <c r="O944" s="1" t="n">
        <v>59.89</v>
      </c>
      <c r="P944" s="1" t="s">
        <v>2030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2028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2581</v>
      </c>
      <c r="N945" s="1" t="n">
        <v>6</v>
      </c>
      <c r="O945" s="1" t="n">
        <v>44.99</v>
      </c>
      <c r="P945" s="1" t="s">
        <v>2030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2028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2150</v>
      </c>
      <c r="N946" s="1" t="n">
        <v>18</v>
      </c>
      <c r="O946" s="1" t="n">
        <v>49.82</v>
      </c>
      <c r="P946" s="1" t="s">
        <v>2030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2028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2164</v>
      </c>
      <c r="N947" s="1" t="n">
        <v>6</v>
      </c>
      <c r="O947" s="1" t="n">
        <v>10.44</v>
      </c>
      <c r="P947" s="1" t="s">
        <v>2030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2119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2120</v>
      </c>
      <c r="N948" s="1" t="n">
        <v>20</v>
      </c>
      <c r="O948" s="1" t="n">
        <v>260</v>
      </c>
      <c r="P948" s="1" t="s">
        <v>2030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2119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2582</v>
      </c>
      <c r="N949" s="1" t="n">
        <v>15</v>
      </c>
      <c r="O949" s="1" t="n">
        <v>150</v>
      </c>
      <c r="P949" s="1" t="s">
        <v>2030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2119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2124</v>
      </c>
      <c r="N950" s="1" t="n">
        <v>48</v>
      </c>
      <c r="O950" s="1" t="n">
        <v>75</v>
      </c>
      <c r="P950" s="1" t="s">
        <v>2030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2119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2125</v>
      </c>
      <c r="N951" s="1" t="n">
        <v>40</v>
      </c>
      <c r="O951" s="1" t="n">
        <v>80</v>
      </c>
      <c r="P951" s="1" t="s">
        <v>2030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2119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2127</v>
      </c>
      <c r="N952" s="1" t="n">
        <v>5</v>
      </c>
      <c r="O952" s="1" t="n">
        <v>30</v>
      </c>
      <c r="P952" s="1" t="s">
        <v>2030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2119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2128</v>
      </c>
      <c r="N953" s="1" t="n">
        <v>3</v>
      </c>
      <c r="O953" s="1" t="n">
        <v>60</v>
      </c>
      <c r="P953" s="1" t="s">
        <v>2030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2119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2129</v>
      </c>
      <c r="N954" s="1" t="n">
        <v>3</v>
      </c>
      <c r="O954" s="1" t="n">
        <v>51</v>
      </c>
      <c r="P954" s="1" t="s">
        <v>2030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2119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2130</v>
      </c>
      <c r="N955" s="1" t="n">
        <v>1</v>
      </c>
      <c r="O955" s="1" t="n">
        <v>15</v>
      </c>
      <c r="P955" s="1" t="s">
        <v>2030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2119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2131</v>
      </c>
      <c r="N956" s="1" t="n">
        <v>15</v>
      </c>
      <c r="O956" s="1" t="n">
        <v>55</v>
      </c>
      <c r="P956" s="1" t="s">
        <v>2030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2119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2132</v>
      </c>
      <c r="N957" s="1" t="n">
        <v>44</v>
      </c>
      <c r="O957" s="1" t="n">
        <v>152</v>
      </c>
      <c r="P957" s="1" t="s">
        <v>2030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2119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2133</v>
      </c>
      <c r="N958" s="1" t="n">
        <v>15</v>
      </c>
      <c r="O958" s="1" t="n">
        <v>37.5</v>
      </c>
      <c r="P958" s="1" t="s">
        <v>2030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2119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2184</v>
      </c>
      <c r="N959" s="1" t="n">
        <v>13</v>
      </c>
      <c r="O959" s="1" t="n">
        <v>108.29</v>
      </c>
      <c r="P959" s="1" t="s">
        <v>2030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2119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2135</v>
      </c>
      <c r="N960" s="1" t="n">
        <v>40</v>
      </c>
      <c r="O960" s="1" t="n">
        <v>240</v>
      </c>
      <c r="P960" s="1" t="s">
        <v>2030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2119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2136</v>
      </c>
      <c r="N961" s="1" t="n">
        <v>40</v>
      </c>
      <c r="O961" s="1" t="n">
        <v>240</v>
      </c>
      <c r="P961" s="1" t="s">
        <v>2030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2119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2137</v>
      </c>
      <c r="N962" s="1" t="n">
        <v>10</v>
      </c>
      <c r="O962" s="1" t="n">
        <v>30</v>
      </c>
      <c r="P962" s="1" t="s">
        <v>2030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2139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2120</v>
      </c>
      <c r="N963" s="1" t="n">
        <v>20</v>
      </c>
      <c r="O963" s="1" t="n">
        <v>260</v>
      </c>
      <c r="P963" s="1" t="s">
        <v>2030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2139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2582</v>
      </c>
      <c r="N964" s="1" t="n">
        <v>15</v>
      </c>
      <c r="O964" s="1" t="n">
        <v>150</v>
      </c>
      <c r="P964" s="1" t="s">
        <v>2030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2139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2124</v>
      </c>
      <c r="N965" s="1" t="n">
        <v>48</v>
      </c>
      <c r="O965" s="1" t="n">
        <v>75</v>
      </c>
      <c r="P965" s="1" t="s">
        <v>2030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2139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2125</v>
      </c>
      <c r="N966" s="1" t="n">
        <v>40</v>
      </c>
      <c r="O966" s="1" t="n">
        <v>80</v>
      </c>
      <c r="P966" s="1" t="s">
        <v>2030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2139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2127</v>
      </c>
      <c r="N967" s="1" t="n">
        <v>5</v>
      </c>
      <c r="O967" s="1" t="n">
        <v>30</v>
      </c>
      <c r="P967" s="1" t="s">
        <v>2030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2139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2128</v>
      </c>
      <c r="N968" s="1" t="n">
        <v>3</v>
      </c>
      <c r="O968" s="1" t="n">
        <v>60</v>
      </c>
      <c r="P968" s="1" t="s">
        <v>2030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2139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2129</v>
      </c>
      <c r="N969" s="1" t="n">
        <v>3</v>
      </c>
      <c r="O969" s="1" t="n">
        <v>51</v>
      </c>
      <c r="P969" s="1" t="s">
        <v>2030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2139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2130</v>
      </c>
      <c r="N970" s="1" t="n">
        <v>1</v>
      </c>
      <c r="O970" s="1" t="n">
        <v>15</v>
      </c>
      <c r="P970" s="1" t="s">
        <v>2030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2139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2131</v>
      </c>
      <c r="N971" s="1" t="n">
        <v>15</v>
      </c>
      <c r="O971" s="1" t="n">
        <v>55</v>
      </c>
      <c r="P971" s="1" t="s">
        <v>2030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2139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2132</v>
      </c>
      <c r="N972" s="1" t="n">
        <v>44</v>
      </c>
      <c r="O972" s="1" t="n">
        <v>152</v>
      </c>
      <c r="P972" s="1" t="s">
        <v>2030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2139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2133</v>
      </c>
      <c r="N973" s="1" t="n">
        <v>15</v>
      </c>
      <c r="O973" s="1" t="n">
        <v>37.5</v>
      </c>
      <c r="P973" s="1" t="s">
        <v>2030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2139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2184</v>
      </c>
      <c r="N974" s="1" t="n">
        <v>13</v>
      </c>
      <c r="O974" s="1" t="n">
        <v>108.29</v>
      </c>
      <c r="P974" s="1" t="s">
        <v>2030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2139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2135</v>
      </c>
      <c r="N975" s="1" t="n">
        <v>40</v>
      </c>
      <c r="O975" s="1" t="n">
        <v>240</v>
      </c>
      <c r="P975" s="1" t="s">
        <v>2030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2139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2136</v>
      </c>
      <c r="N976" s="1" t="n">
        <v>40</v>
      </c>
      <c r="O976" s="1" t="n">
        <v>240</v>
      </c>
      <c r="P976" s="1" t="s">
        <v>2030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2139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2137</v>
      </c>
      <c r="N977" s="1" t="n">
        <v>10</v>
      </c>
      <c r="O977" s="1" t="n">
        <v>30</v>
      </c>
      <c r="P977" s="1" t="s">
        <v>2030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2057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2583</v>
      </c>
      <c r="N978" s="1" t="n">
        <v>100</v>
      </c>
      <c r="O978" s="1" t="n">
        <v>863.4</v>
      </c>
      <c r="P978" s="1" t="s">
        <v>2030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2057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2584</v>
      </c>
      <c r="N979" s="1" t="n">
        <v>1</v>
      </c>
      <c r="O979" s="1" t="n">
        <v>152.25</v>
      </c>
      <c r="P979" s="1" t="s">
        <v>2030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2057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2585</v>
      </c>
      <c r="N980" s="1" t="n">
        <v>1</v>
      </c>
      <c r="O980" s="1" t="n">
        <v>134.09</v>
      </c>
      <c r="P980" s="1" t="s">
        <v>2030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2057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2586</v>
      </c>
      <c r="N981" s="1" t="n">
        <v>12</v>
      </c>
      <c r="O981" s="1" t="n">
        <v>44.77</v>
      </c>
      <c r="P981" s="1" t="s">
        <v>2030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2057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2587</v>
      </c>
      <c r="N982" s="1" t="n">
        <v>12</v>
      </c>
      <c r="O982" s="1" t="n">
        <v>44.77</v>
      </c>
      <c r="P982" s="1" t="s">
        <v>2030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2057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2588</v>
      </c>
      <c r="N983" s="1" t="n">
        <v>12</v>
      </c>
      <c r="O983" s="1" t="n">
        <v>54.03</v>
      </c>
      <c r="P983" s="1" t="s">
        <v>2030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2057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2589</v>
      </c>
      <c r="N984" s="1" t="n">
        <v>12</v>
      </c>
      <c r="O984" s="1" t="n">
        <v>44.77</v>
      </c>
      <c r="P984" s="1" t="s">
        <v>2030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2057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2590</v>
      </c>
      <c r="N985" s="1" t="n">
        <v>12</v>
      </c>
      <c r="O985" s="1" t="n">
        <v>97.85</v>
      </c>
      <c r="P985" s="1" t="s">
        <v>2030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2057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2591</v>
      </c>
      <c r="N986" s="1" t="n">
        <v>81</v>
      </c>
      <c r="O986" s="1" t="n">
        <v>227.61</v>
      </c>
      <c r="P986" s="1" t="s">
        <v>2030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2057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2592</v>
      </c>
      <c r="N987" s="1" t="n">
        <v>54</v>
      </c>
      <c r="O987" s="1" t="n">
        <v>291.06</v>
      </c>
      <c r="P987" s="1" t="s">
        <v>2030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2057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2593</v>
      </c>
      <c r="N988" s="1" t="n">
        <v>24</v>
      </c>
      <c r="O988" s="1" t="n">
        <v>162.96</v>
      </c>
      <c r="P988" s="1" t="s">
        <v>2030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2057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2594</v>
      </c>
      <c r="N989" s="1" t="n">
        <v>24</v>
      </c>
      <c r="O989" s="1" t="n">
        <v>94.8</v>
      </c>
      <c r="P989" s="1" t="s">
        <v>2030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2057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2595</v>
      </c>
      <c r="N990" s="1" t="n">
        <v>12</v>
      </c>
      <c r="O990" s="1" t="n">
        <v>133.27</v>
      </c>
      <c r="P990" s="1" t="s">
        <v>2030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2057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2596</v>
      </c>
      <c r="N991" s="1" t="n">
        <v>24</v>
      </c>
      <c r="O991" s="1" t="n">
        <v>94.8</v>
      </c>
      <c r="P991" s="1" t="s">
        <v>2030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2057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2597</v>
      </c>
      <c r="N992" s="1" t="n">
        <v>12</v>
      </c>
      <c r="O992" s="1" t="n">
        <v>133.27</v>
      </c>
      <c r="P992" s="1" t="s">
        <v>2030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2057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2598</v>
      </c>
      <c r="N993" s="1" t="n">
        <v>20</v>
      </c>
      <c r="O993" s="1" t="n">
        <v>113.46</v>
      </c>
      <c r="P993" s="1" t="s">
        <v>2030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2057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2599</v>
      </c>
      <c r="N994" s="1" t="n">
        <v>12</v>
      </c>
      <c r="O994" s="1" t="n">
        <v>65.88</v>
      </c>
      <c r="P994" s="1" t="s">
        <v>2030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2057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2600</v>
      </c>
      <c r="N995" s="1" t="n">
        <v>12</v>
      </c>
      <c r="O995" s="1" t="n">
        <v>65.88</v>
      </c>
      <c r="P995" s="1" t="s">
        <v>2030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2057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2601</v>
      </c>
      <c r="N996" s="1" t="n">
        <v>30</v>
      </c>
      <c r="O996" s="1" t="n">
        <v>58.53</v>
      </c>
      <c r="P996" s="1" t="s">
        <v>2030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2602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2603</v>
      </c>
      <c r="N997" s="1" t="n">
        <v>20</v>
      </c>
      <c r="O997" s="1" t="n">
        <v>91.2</v>
      </c>
      <c r="P997" s="1" t="s">
        <v>2604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2028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2086</v>
      </c>
      <c r="N998" s="1" t="n">
        <v>1800</v>
      </c>
      <c r="O998" s="1" t="n">
        <v>950</v>
      </c>
      <c r="P998" s="1" t="s">
        <v>2030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2028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2087</v>
      </c>
      <c r="N999" s="1" t="n">
        <v>15</v>
      </c>
      <c r="O999" s="1" t="n">
        <v>180</v>
      </c>
      <c r="P999" s="1" t="s">
        <v>2030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2028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2605</v>
      </c>
      <c r="N1000" s="1" t="n">
        <v>24</v>
      </c>
      <c r="O1000" s="1" t="n">
        <v>59</v>
      </c>
      <c r="P1000" s="1" t="s">
        <v>2030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2028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2606</v>
      </c>
      <c r="N1001" s="1" t="n">
        <v>60</v>
      </c>
      <c r="O1001" s="1" t="n">
        <v>239.8</v>
      </c>
      <c r="P1001" s="1" t="s">
        <v>2030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2028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2607</v>
      </c>
      <c r="N1002" s="1" t="n">
        <v>60</v>
      </c>
      <c r="O1002" s="1" t="n">
        <v>231.8</v>
      </c>
      <c r="P1002" s="1" t="s">
        <v>2030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2028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2608</v>
      </c>
      <c r="N1003" s="1" t="n">
        <v>60</v>
      </c>
      <c r="O1003" s="1" t="n">
        <v>223.8</v>
      </c>
      <c r="P1003" s="1" t="s">
        <v>2030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2028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2609</v>
      </c>
      <c r="N1004" s="1" t="n">
        <v>20</v>
      </c>
      <c r="O1004" s="1" t="n">
        <v>57.5</v>
      </c>
      <c r="P1004" s="1" t="s">
        <v>2030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2028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2610</v>
      </c>
      <c r="N1005" s="1" t="n">
        <v>200</v>
      </c>
      <c r="O1005" s="1" t="n">
        <v>429</v>
      </c>
      <c r="P1005" s="1" t="s">
        <v>2030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2028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2611</v>
      </c>
      <c r="N1006" s="1" t="n">
        <v>150</v>
      </c>
      <c r="O1006" s="1" t="n">
        <v>439.5</v>
      </c>
      <c r="P1006" s="1" t="s">
        <v>2030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2028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2612</v>
      </c>
      <c r="N1007" s="1" t="n">
        <v>20</v>
      </c>
      <c r="O1007" s="1" t="n">
        <v>103.5</v>
      </c>
      <c r="P1007" s="1" t="s">
        <v>2030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2028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2613</v>
      </c>
      <c r="N1008" s="1" t="n">
        <v>24</v>
      </c>
      <c r="O1008" s="1" t="n">
        <v>95.76</v>
      </c>
      <c r="P1008" s="1" t="s">
        <v>2030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2028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2614</v>
      </c>
      <c r="N1009" s="1" t="n">
        <v>12</v>
      </c>
      <c r="O1009" s="1" t="n">
        <v>30.6</v>
      </c>
      <c r="P1009" s="1" t="s">
        <v>2030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2028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2615</v>
      </c>
      <c r="N1010" s="1" t="n">
        <v>12</v>
      </c>
      <c r="O1010" s="1" t="n">
        <v>52.2</v>
      </c>
      <c r="P1010" s="1" t="s">
        <v>2030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2028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2615</v>
      </c>
      <c r="N1011" s="1" t="n">
        <v>12</v>
      </c>
      <c r="O1011" s="1" t="n">
        <v>37.8</v>
      </c>
      <c r="P1011" s="1" t="s">
        <v>2030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2028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2616</v>
      </c>
      <c r="N1012" s="1" t="n">
        <v>12</v>
      </c>
      <c r="O1012" s="1" t="n">
        <v>30.6</v>
      </c>
      <c r="P1012" s="1" t="s">
        <v>2030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2028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2617</v>
      </c>
      <c r="N1013" s="1" t="n">
        <v>12</v>
      </c>
      <c r="O1013" s="1" t="n">
        <v>69.5</v>
      </c>
      <c r="P1013" s="1" t="s">
        <v>2030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2028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2618</v>
      </c>
      <c r="N1014" s="1" t="n">
        <v>12</v>
      </c>
      <c r="O1014" s="1" t="n">
        <v>130.46</v>
      </c>
      <c r="P1014" s="1" t="s">
        <v>2030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2028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2619</v>
      </c>
      <c r="N1015" s="1" t="n">
        <v>100</v>
      </c>
      <c r="O1015" s="1" t="n">
        <v>202.1</v>
      </c>
      <c r="P1015" s="1" t="s">
        <v>2030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2028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2620</v>
      </c>
      <c r="N1016" s="1" t="n">
        <v>27</v>
      </c>
      <c r="O1016" s="1" t="n">
        <v>34.56</v>
      </c>
      <c r="P1016" s="1" t="s">
        <v>2030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2028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2621</v>
      </c>
      <c r="N1017" s="1" t="n">
        <v>27</v>
      </c>
      <c r="O1017" s="1" t="n">
        <v>34.56</v>
      </c>
      <c r="P1017" s="1" t="s">
        <v>2030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2028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2622</v>
      </c>
      <c r="N1018" s="1" t="n">
        <v>27</v>
      </c>
      <c r="O1018" s="1" t="n">
        <v>34.56</v>
      </c>
      <c r="P1018" s="1" t="s">
        <v>2030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2028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2623</v>
      </c>
      <c r="N1019" s="1" t="n">
        <v>27</v>
      </c>
      <c r="O1019" s="1" t="n">
        <v>34.56</v>
      </c>
      <c r="P1019" s="1" t="s">
        <v>2030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2028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2335</v>
      </c>
      <c r="N1020" s="1" t="n">
        <v>30</v>
      </c>
      <c r="O1020" s="1" t="n">
        <v>402.33</v>
      </c>
      <c r="P1020" s="1" t="s">
        <v>2030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2028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2336</v>
      </c>
      <c r="N1021" s="1" t="n">
        <v>40</v>
      </c>
      <c r="O1021" s="1" t="n">
        <v>508.21</v>
      </c>
      <c r="P1021" s="1" t="s">
        <v>2030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2028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2337</v>
      </c>
      <c r="N1022" s="1" t="n">
        <v>10</v>
      </c>
      <c r="O1022" s="1" t="n">
        <v>112.94</v>
      </c>
      <c r="P1022" s="1" t="s">
        <v>2030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2028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2338</v>
      </c>
      <c r="N1023" s="1" t="n">
        <v>30</v>
      </c>
      <c r="O1023" s="1" t="n">
        <v>352.92</v>
      </c>
      <c r="P1023" s="1" t="s">
        <v>2030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2028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2340</v>
      </c>
      <c r="N1024" s="1" t="n">
        <v>20</v>
      </c>
      <c r="O1024" s="1" t="n">
        <v>258.81</v>
      </c>
      <c r="P1024" s="1" t="s">
        <v>2030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2028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2343</v>
      </c>
      <c r="N1025" s="1" t="n">
        <v>10</v>
      </c>
      <c r="O1025" s="1" t="n">
        <v>94.11</v>
      </c>
      <c r="P1025" s="1" t="s">
        <v>2030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2028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2344</v>
      </c>
      <c r="N1026" s="1" t="n">
        <v>20</v>
      </c>
      <c r="O1026" s="1" t="n">
        <v>145.88</v>
      </c>
      <c r="P1026" s="1" t="s">
        <v>2030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2028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2345</v>
      </c>
      <c r="N1027" s="1" t="n">
        <v>50</v>
      </c>
      <c r="O1027" s="1" t="n">
        <v>764.67</v>
      </c>
      <c r="P1027" s="1" t="s">
        <v>2030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2028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2346</v>
      </c>
      <c r="N1028" s="1" t="n">
        <v>40</v>
      </c>
      <c r="O1028" s="1" t="n">
        <v>498.8</v>
      </c>
      <c r="P1028" s="1" t="s">
        <v>2030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2028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2624</v>
      </c>
      <c r="N1029" s="1" t="n">
        <v>24</v>
      </c>
      <c r="O1029" s="1" t="n">
        <v>196.38</v>
      </c>
      <c r="P1029" s="1" t="s">
        <v>2030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2028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2625</v>
      </c>
      <c r="N1030" s="1" t="n">
        <v>12</v>
      </c>
      <c r="O1030" s="1" t="n">
        <v>98.18</v>
      </c>
      <c r="P1030" s="1" t="s">
        <v>2030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2028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2626</v>
      </c>
      <c r="N1031" s="1" t="n">
        <v>6</v>
      </c>
      <c r="O1031" s="1" t="n">
        <v>136.07</v>
      </c>
      <c r="P1031" s="1" t="s">
        <v>2030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2028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2627</v>
      </c>
      <c r="N1032" s="1" t="n">
        <v>120</v>
      </c>
      <c r="O1032" s="1" t="n">
        <v>175.64</v>
      </c>
      <c r="P1032" s="1" t="s">
        <v>2030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2028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2628</v>
      </c>
      <c r="N1033" s="1" t="n">
        <v>30</v>
      </c>
      <c r="O1033" s="1" t="n">
        <v>86.7</v>
      </c>
      <c r="P1033" s="1" t="s">
        <v>2030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2028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2629</v>
      </c>
      <c r="N1034" s="1" t="n">
        <v>30</v>
      </c>
      <c r="O1034" s="1" t="n">
        <v>86.7</v>
      </c>
      <c r="P1034" s="1" t="s">
        <v>2030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2028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2630</v>
      </c>
      <c r="N1035" s="1" t="n">
        <v>30</v>
      </c>
      <c r="O1035" s="1" t="n">
        <v>86.7</v>
      </c>
      <c r="P1035" s="1" t="s">
        <v>2030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2028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2631</v>
      </c>
      <c r="N1036" s="1" t="n">
        <v>30</v>
      </c>
      <c r="O1036" s="1" t="n">
        <v>87.81</v>
      </c>
      <c r="P1036" s="1" t="s">
        <v>2030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2028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2632</v>
      </c>
      <c r="N1037" s="1" t="n">
        <v>60</v>
      </c>
      <c r="O1037" s="1" t="n">
        <v>87.81</v>
      </c>
      <c r="P1037" s="1" t="s">
        <v>2030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2028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2633</v>
      </c>
      <c r="N1038" s="1" t="n">
        <v>300</v>
      </c>
      <c r="O1038" s="1" t="n">
        <v>271.53</v>
      </c>
      <c r="P1038" s="1" t="s">
        <v>2030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2028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2634</v>
      </c>
      <c r="N1039" s="1" t="n">
        <v>60</v>
      </c>
      <c r="O1039" s="1" t="n">
        <v>87.81</v>
      </c>
      <c r="P1039" s="1" t="s">
        <v>2030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2028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2635</v>
      </c>
      <c r="N1040" s="1" t="n">
        <v>16</v>
      </c>
      <c r="O1040" s="1" t="n">
        <v>113.35</v>
      </c>
      <c r="P1040" s="1" t="s">
        <v>2030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2028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2636</v>
      </c>
      <c r="N1041" s="1" t="n">
        <v>16</v>
      </c>
      <c r="O1041" s="1" t="n">
        <v>113.35</v>
      </c>
      <c r="P1041" s="1" t="s">
        <v>2030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2028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2637</v>
      </c>
      <c r="N1042" s="1" t="n">
        <v>16</v>
      </c>
      <c r="O1042" s="1" t="n">
        <v>113.35</v>
      </c>
      <c r="P1042" s="1" t="s">
        <v>2030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2028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2638</v>
      </c>
      <c r="N1043" s="1" t="n">
        <v>16</v>
      </c>
      <c r="O1043" s="1" t="n">
        <v>113.35</v>
      </c>
      <c r="P1043" s="1" t="s">
        <v>2030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2028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2638</v>
      </c>
      <c r="N1044" s="1" t="n">
        <v>16</v>
      </c>
      <c r="O1044" s="1" t="n">
        <v>113.35</v>
      </c>
      <c r="P1044" s="1" t="s">
        <v>2030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2028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2639</v>
      </c>
      <c r="N1045" s="1" t="n">
        <v>30</v>
      </c>
      <c r="O1045" s="1" t="n">
        <v>159.93</v>
      </c>
      <c r="P1045" s="1" t="s">
        <v>2030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2028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2640</v>
      </c>
      <c r="N1046" s="1" t="n">
        <v>12</v>
      </c>
      <c r="O1046" s="1" t="n">
        <v>87.87</v>
      </c>
      <c r="P1046" s="1" t="s">
        <v>2030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2028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2052</v>
      </c>
      <c r="N1047" s="1" t="n">
        <v>7</v>
      </c>
      <c r="O1047" s="1" t="n">
        <v>28</v>
      </c>
      <c r="P1047" s="1" t="s">
        <v>2030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2028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2053</v>
      </c>
      <c r="N1048" s="1" t="n">
        <v>20</v>
      </c>
      <c r="O1048" s="1" t="n">
        <v>36</v>
      </c>
      <c r="P1048" s="1" t="s">
        <v>2030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2028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2641</v>
      </c>
      <c r="N1049" s="1" t="n">
        <v>12</v>
      </c>
      <c r="O1049" s="1" t="n">
        <v>150.54</v>
      </c>
      <c r="P1049" s="1" t="s">
        <v>2030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2028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2642</v>
      </c>
      <c r="N1050" s="1" t="n">
        <v>12</v>
      </c>
      <c r="O1050" s="1" t="n">
        <v>182.88</v>
      </c>
      <c r="P1050" s="1" t="s">
        <v>2030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2028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2643</v>
      </c>
      <c r="N1051" s="1" t="n">
        <v>12</v>
      </c>
      <c r="O1051" s="1" t="n">
        <v>182.88</v>
      </c>
      <c r="P1051" s="1" t="s">
        <v>2030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2028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2644</v>
      </c>
      <c r="N1052" s="1" t="n">
        <v>12</v>
      </c>
      <c r="O1052" s="1" t="n">
        <v>152.75</v>
      </c>
      <c r="P1052" s="1" t="s">
        <v>2030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2028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2645</v>
      </c>
      <c r="N1053" s="1" t="n">
        <v>6</v>
      </c>
      <c r="O1053" s="1" t="n">
        <v>32.12</v>
      </c>
      <c r="P1053" s="1" t="s">
        <v>2030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2028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2646</v>
      </c>
      <c r="N1054" s="1" t="n">
        <v>6</v>
      </c>
      <c r="O1054" s="1" t="n">
        <v>32.12</v>
      </c>
      <c r="P1054" s="1" t="s">
        <v>2030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2028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2647</v>
      </c>
      <c r="N1055" s="1" t="n">
        <v>6</v>
      </c>
      <c r="O1055" s="1" t="n">
        <v>32.12</v>
      </c>
      <c r="P1055" s="1" t="s">
        <v>2030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2028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2648</v>
      </c>
      <c r="N1056" s="1" t="n">
        <v>8</v>
      </c>
      <c r="O1056" s="1" t="n">
        <v>126.67</v>
      </c>
      <c r="P1056" s="1" t="s">
        <v>2030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2028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2035</v>
      </c>
      <c r="N1057" s="1" t="n">
        <v>65.2</v>
      </c>
      <c r="O1057" s="1" t="n">
        <v>2086.4</v>
      </c>
      <c r="P1057" s="1" t="s">
        <v>2030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2028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2036</v>
      </c>
      <c r="N1058" s="1" t="n">
        <v>62.8</v>
      </c>
      <c r="O1058" s="1" t="n">
        <v>1381.6</v>
      </c>
      <c r="P1058" s="1" t="s">
        <v>2030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2028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2209</v>
      </c>
      <c r="N1059" s="1" t="n">
        <v>41.6</v>
      </c>
      <c r="O1059" s="1" t="n">
        <v>1289.6</v>
      </c>
      <c r="P1059" s="1" t="s">
        <v>2030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2028</v>
      </c>
      <c r="E1060" s="1" t="n">
        <v>1621</v>
      </c>
      <c r="F1060" s="1" t="s">
        <v>235</v>
      </c>
      <c r="I1060" s="1" t="n">
        <v>854255</v>
      </c>
      <c r="J1060" s="1" t="n">
        <v>102383</v>
      </c>
      <c r="K1060" s="1" t="n">
        <v>9002490225100</v>
      </c>
      <c r="L1060" s="1" t="s">
        <v>2649</v>
      </c>
      <c r="N1060" s="1" t="n">
        <v>6</v>
      </c>
      <c r="O1060" s="1" t="n">
        <v>48.9</v>
      </c>
      <c r="P1060" s="1" t="s">
        <v>2030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2028</v>
      </c>
      <c r="E1061" s="1" t="n">
        <v>1621</v>
      </c>
      <c r="F1061" s="1" t="s">
        <v>235</v>
      </c>
      <c r="I1061" s="1" t="n">
        <v>854255</v>
      </c>
      <c r="J1061" s="1" t="n">
        <v>103126</v>
      </c>
      <c r="K1061" s="1" t="n">
        <v>7891991000727</v>
      </c>
      <c r="L1061" s="1" t="s">
        <v>2650</v>
      </c>
      <c r="N1061" s="1" t="n">
        <v>12</v>
      </c>
      <c r="O1061" s="1" t="n">
        <v>35.79</v>
      </c>
      <c r="P1061" s="1" t="s">
        <v>2030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2028</v>
      </c>
      <c r="E1062" s="1" t="n">
        <v>1621</v>
      </c>
      <c r="F1062" s="1" t="s">
        <v>235</v>
      </c>
      <c r="I1062" s="1" t="n">
        <v>854255</v>
      </c>
      <c r="J1062" s="1" t="n">
        <v>103127</v>
      </c>
      <c r="K1062" s="1" t="n">
        <v>7891991000826</v>
      </c>
      <c r="L1062" s="1" t="s">
        <v>2651</v>
      </c>
      <c r="N1062" s="1" t="n">
        <v>12</v>
      </c>
      <c r="O1062" s="1" t="n">
        <v>35.79</v>
      </c>
      <c r="P1062" s="1" t="s">
        <v>2030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2028</v>
      </c>
      <c r="E1063" s="1" t="n">
        <v>1621</v>
      </c>
      <c r="F1063" s="1" t="s">
        <v>235</v>
      </c>
      <c r="I1063" s="1" t="n">
        <v>854255</v>
      </c>
      <c r="J1063" s="1" t="n">
        <v>103130</v>
      </c>
      <c r="K1063" s="1" t="n">
        <v>7891149440801</v>
      </c>
      <c r="L1063" s="1" t="s">
        <v>2652</v>
      </c>
      <c r="N1063" s="1" t="n">
        <v>18</v>
      </c>
      <c r="O1063" s="1" t="n">
        <v>99.81</v>
      </c>
      <c r="P1063" s="1" t="s">
        <v>2030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2028</v>
      </c>
      <c r="E1064" s="1" t="n">
        <v>1621</v>
      </c>
      <c r="F1064" s="1" t="s">
        <v>235</v>
      </c>
      <c r="I1064" s="1" t="n">
        <v>854255</v>
      </c>
      <c r="J1064" s="1" t="n">
        <v>103132</v>
      </c>
      <c r="K1064" s="1" t="n">
        <v>7892840800000</v>
      </c>
      <c r="L1064" s="1" t="s">
        <v>2653</v>
      </c>
      <c r="N1064" s="1" t="n">
        <v>30</v>
      </c>
      <c r="O1064" s="1" t="n">
        <v>204.36</v>
      </c>
      <c r="P1064" s="1" t="s">
        <v>2030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2028</v>
      </c>
      <c r="E1065" s="1" t="n">
        <v>1621</v>
      </c>
      <c r="F1065" s="1" t="s">
        <v>235</v>
      </c>
      <c r="I1065" s="1" t="n">
        <v>854255</v>
      </c>
      <c r="J1065" s="1" t="n">
        <v>103133</v>
      </c>
      <c r="K1065" s="1" t="n">
        <v>7891991001373</v>
      </c>
      <c r="L1065" s="1" t="s">
        <v>2654</v>
      </c>
      <c r="N1065" s="1" t="n">
        <v>18</v>
      </c>
      <c r="O1065" s="1" t="n">
        <v>137.69</v>
      </c>
      <c r="P1065" s="1" t="s">
        <v>2030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2028</v>
      </c>
      <c r="E1066" s="1" t="n">
        <v>1621</v>
      </c>
      <c r="F1066" s="1" t="s">
        <v>235</v>
      </c>
      <c r="I1066" s="1" t="n">
        <v>854255</v>
      </c>
      <c r="J1066" s="1" t="n">
        <v>103630</v>
      </c>
      <c r="K1066" s="1" t="n">
        <v>7891991004107</v>
      </c>
      <c r="L1066" s="1" t="s">
        <v>2655</v>
      </c>
      <c r="N1066" s="1" t="n">
        <v>60</v>
      </c>
      <c r="O1066" s="1" t="n">
        <v>281.27</v>
      </c>
      <c r="P1066" s="1" t="s">
        <v>2030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2028</v>
      </c>
      <c r="E1067" s="1" t="n">
        <v>1621</v>
      </c>
      <c r="F1067" s="1" t="s">
        <v>235</v>
      </c>
      <c r="I1067" s="1" t="n">
        <v>854255</v>
      </c>
      <c r="J1067" s="1" t="n">
        <v>103936</v>
      </c>
      <c r="K1067" s="1" t="n">
        <v>7891991001342</v>
      </c>
      <c r="L1067" s="1" t="s">
        <v>2656</v>
      </c>
      <c r="N1067" s="1" t="n">
        <v>30</v>
      </c>
      <c r="O1067" s="1" t="n">
        <v>229.49</v>
      </c>
      <c r="P1067" s="1" t="s">
        <v>2030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2028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2657</v>
      </c>
      <c r="N1068" s="1" t="n">
        <v>108</v>
      </c>
      <c r="O1068" s="1" t="n">
        <v>329.979923</v>
      </c>
      <c r="P1068" s="1" t="s">
        <v>2030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2028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2657</v>
      </c>
      <c r="N1069" s="1" t="n">
        <v>12</v>
      </c>
      <c r="O1069" s="1" t="n">
        <v>35.930035</v>
      </c>
      <c r="P1069" s="1" t="s">
        <v>2030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2028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2658</v>
      </c>
      <c r="N1070" s="1" t="n">
        <v>24</v>
      </c>
      <c r="O1070" s="1" t="n">
        <v>69.38</v>
      </c>
      <c r="P1070" s="1" t="s">
        <v>2030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2028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2659</v>
      </c>
      <c r="N1071" s="1" t="n">
        <v>6</v>
      </c>
      <c r="O1071" s="1" t="n">
        <v>32.66</v>
      </c>
      <c r="P1071" s="1" t="s">
        <v>2030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2028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2660</v>
      </c>
      <c r="N1072" s="1" t="n">
        <v>15</v>
      </c>
      <c r="O1072" s="1" t="n">
        <v>39.910029</v>
      </c>
      <c r="P1072" s="1" t="s">
        <v>2030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2028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2660</v>
      </c>
      <c r="N1073" s="1" t="n">
        <v>60</v>
      </c>
      <c r="O1073" s="1" t="n">
        <v>162.919962</v>
      </c>
      <c r="P1073" s="1" t="s">
        <v>2030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2028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2661</v>
      </c>
      <c r="N1074" s="1" t="n">
        <v>6</v>
      </c>
      <c r="O1074" s="1" t="n">
        <v>32.66</v>
      </c>
      <c r="P1074" s="1" t="s">
        <v>2030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2028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2661</v>
      </c>
      <c r="N1075" s="1" t="n">
        <v>6</v>
      </c>
      <c r="O1075" s="1" t="n">
        <v>29.39</v>
      </c>
      <c r="P1075" s="1" t="s">
        <v>2030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2028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2662</v>
      </c>
      <c r="N1076" s="1" t="n">
        <v>15</v>
      </c>
      <c r="O1076" s="1" t="n">
        <v>37.079906</v>
      </c>
      <c r="P1076" s="1" t="s">
        <v>2030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2028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2662</v>
      </c>
      <c r="N1077" s="1" t="n">
        <v>15</v>
      </c>
      <c r="O1077" s="1" t="n">
        <v>39.460027</v>
      </c>
      <c r="P1077" s="1" t="s">
        <v>2030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2028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2663</v>
      </c>
      <c r="N1078" s="1" t="n">
        <v>8</v>
      </c>
      <c r="O1078" s="1" t="n">
        <v>45.669938</v>
      </c>
      <c r="P1078" s="1" t="s">
        <v>2030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2028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2664</v>
      </c>
      <c r="N1079" s="1" t="n">
        <v>24</v>
      </c>
      <c r="O1079" s="1" t="n">
        <v>69.240056</v>
      </c>
      <c r="P1079" s="1" t="s">
        <v>2030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2028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2664</v>
      </c>
      <c r="N1080" s="1" t="n">
        <v>8</v>
      </c>
      <c r="O1080" s="1" t="n">
        <v>22.399915</v>
      </c>
      <c r="P1080" s="1" t="s">
        <v>2030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2028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2665</v>
      </c>
      <c r="N1081" s="1" t="n">
        <v>36</v>
      </c>
      <c r="O1081" s="1" t="n">
        <v>152.940023</v>
      </c>
      <c r="P1081" s="1" t="s">
        <v>2030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2028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2666</v>
      </c>
      <c r="N1082" s="1" t="n">
        <v>60</v>
      </c>
      <c r="O1082" s="1" t="n">
        <v>162.920078</v>
      </c>
      <c r="P1082" s="1" t="s">
        <v>2030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2028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2666</v>
      </c>
      <c r="N1083" s="1" t="n">
        <v>15</v>
      </c>
      <c r="O1083" s="1" t="n">
        <v>39.100014</v>
      </c>
      <c r="P1083" s="1" t="s">
        <v>2030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2028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2667</v>
      </c>
      <c r="N1084" s="1" t="n">
        <v>60</v>
      </c>
      <c r="O1084" s="1" t="n">
        <v>189.35</v>
      </c>
      <c r="P1084" s="1" t="s">
        <v>2030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2028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2668</v>
      </c>
      <c r="N1085" s="1" t="n">
        <v>18</v>
      </c>
      <c r="O1085" s="1" t="n">
        <v>68.94</v>
      </c>
      <c r="P1085" s="1" t="s">
        <v>2030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2028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2669</v>
      </c>
      <c r="N1086" s="1" t="n">
        <v>8</v>
      </c>
      <c r="O1086" s="1" t="n">
        <v>45.660078</v>
      </c>
      <c r="P1086" s="1" t="s">
        <v>2030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2028</v>
      </c>
      <c r="E1087" s="1" t="n">
        <v>1621</v>
      </c>
      <c r="F1087" s="1" t="s">
        <v>235</v>
      </c>
      <c r="I1087" s="1" t="n">
        <v>854255</v>
      </c>
      <c r="J1087" s="1" t="n">
        <v>34937</v>
      </c>
      <c r="K1087" s="1" t="n">
        <v>7891991015462</v>
      </c>
      <c r="L1087" s="1" t="s">
        <v>2670</v>
      </c>
      <c r="N1087" s="1" t="n">
        <v>72</v>
      </c>
      <c r="O1087" s="1" t="n">
        <v>411.189975</v>
      </c>
      <c r="P1087" s="1" t="s">
        <v>2030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2028</v>
      </c>
      <c r="E1088" s="1" t="n">
        <v>1621</v>
      </c>
      <c r="F1088" s="1" t="s">
        <v>235</v>
      </c>
      <c r="I1088" s="1" t="n">
        <v>854255</v>
      </c>
      <c r="J1088" s="1" t="n">
        <v>40508</v>
      </c>
      <c r="K1088" s="1" t="n">
        <v>7891991301138</v>
      </c>
      <c r="L1088" s="1" t="s">
        <v>2671</v>
      </c>
      <c r="N1088" s="1" t="n">
        <v>24</v>
      </c>
      <c r="O1088" s="1" t="n">
        <v>160.600044</v>
      </c>
      <c r="P1088" s="1" t="s">
        <v>2030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2028</v>
      </c>
      <c r="E1089" s="1" t="n">
        <v>1621</v>
      </c>
      <c r="F1089" s="1" t="s">
        <v>235</v>
      </c>
      <c r="I1089" s="1" t="n">
        <v>854255</v>
      </c>
      <c r="J1089" s="1" t="n">
        <v>44674</v>
      </c>
      <c r="K1089" s="1" t="n">
        <v>7891991297424</v>
      </c>
      <c r="L1089" s="1" t="s">
        <v>2672</v>
      </c>
      <c r="N1089" s="1" t="n">
        <v>48</v>
      </c>
      <c r="O1089" s="1" t="n">
        <v>212.010094</v>
      </c>
      <c r="P1089" s="1" t="s">
        <v>2030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2028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2673</v>
      </c>
      <c r="N1090" s="1" t="n">
        <v>30</v>
      </c>
      <c r="O1090" s="1" t="n">
        <v>86.570116</v>
      </c>
      <c r="P1090" s="1" t="s">
        <v>2030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2028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2674</v>
      </c>
      <c r="N1091" s="1" t="n">
        <v>15</v>
      </c>
      <c r="O1091" s="1" t="n">
        <v>39.459897</v>
      </c>
      <c r="P1091" s="1" t="s">
        <v>2030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2028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2675</v>
      </c>
      <c r="N1092" s="1" t="n">
        <v>12</v>
      </c>
      <c r="O1092" s="1" t="n">
        <v>34.52</v>
      </c>
      <c r="P1092" s="1" t="s">
        <v>2030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2028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2676</v>
      </c>
      <c r="N1093" s="1" t="n">
        <v>32</v>
      </c>
      <c r="O1093" s="1" t="n">
        <v>108.829876</v>
      </c>
      <c r="P1093" s="1" t="s">
        <v>2030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2028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2677</v>
      </c>
      <c r="N1094" s="1" t="n">
        <v>18</v>
      </c>
      <c r="O1094" s="1" t="n">
        <v>61.23</v>
      </c>
      <c r="P1094" s="1" t="s">
        <v>2030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2028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2678</v>
      </c>
      <c r="N1095" s="1" t="n">
        <v>8</v>
      </c>
      <c r="O1095" s="1" t="n">
        <v>45.660078</v>
      </c>
      <c r="P1095" s="1" t="s">
        <v>2030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2028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2679</v>
      </c>
      <c r="N1096" s="1" t="n">
        <v>8</v>
      </c>
      <c r="O1096" s="1" t="n">
        <v>40.249956</v>
      </c>
      <c r="P1096" s="1" t="s">
        <v>2030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2028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2679</v>
      </c>
      <c r="N1097" s="1" t="n">
        <v>32</v>
      </c>
      <c r="O1097" s="1" t="n">
        <v>171.29001</v>
      </c>
      <c r="P1097" s="1" t="s">
        <v>2030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2028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2680</v>
      </c>
      <c r="N1098" s="1" t="n">
        <v>24</v>
      </c>
      <c r="O1098" s="1" t="n">
        <v>150.1</v>
      </c>
      <c r="P1098" s="1" t="s">
        <v>2030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2028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2681</v>
      </c>
      <c r="N1099" s="1" t="n">
        <v>6</v>
      </c>
      <c r="O1099" s="1" t="n">
        <v>32.66</v>
      </c>
      <c r="P1099" s="1" t="s">
        <v>2030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2028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2682</v>
      </c>
      <c r="N1100" s="1" t="n">
        <v>8</v>
      </c>
      <c r="O1100" s="1" t="n">
        <v>45.669938</v>
      </c>
      <c r="P1100" s="1" t="s">
        <v>2030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2028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2683</v>
      </c>
      <c r="N1101" s="1" t="n">
        <v>12</v>
      </c>
      <c r="O1101" s="1" t="n">
        <v>80.290008</v>
      </c>
      <c r="P1101" s="1" t="s">
        <v>2030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2028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2684</v>
      </c>
      <c r="N1102" s="1" t="n">
        <v>12</v>
      </c>
      <c r="O1102" s="1" t="n">
        <v>42.940069</v>
      </c>
      <c r="P1102" s="1" t="s">
        <v>2030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2028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2684</v>
      </c>
      <c r="N1103" s="1" t="n">
        <v>48</v>
      </c>
      <c r="O1103" s="1" t="n">
        <v>175.26004</v>
      </c>
      <c r="P1103" s="1" t="s">
        <v>2030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2028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2685</v>
      </c>
      <c r="N1104" s="1" t="n">
        <v>24</v>
      </c>
      <c r="O1104" s="1" t="n">
        <v>128.480021</v>
      </c>
      <c r="P1104" s="1" t="s">
        <v>2030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2028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2686</v>
      </c>
      <c r="N1105" s="1" t="n">
        <v>24</v>
      </c>
      <c r="O1105" s="1" t="n">
        <v>60.63</v>
      </c>
      <c r="P1105" s="1" t="s">
        <v>2030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2028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2687</v>
      </c>
      <c r="N1106" s="1" t="n">
        <v>80</v>
      </c>
      <c r="O1106" s="1" t="n">
        <v>298.65</v>
      </c>
      <c r="P1106" s="1" t="s">
        <v>2030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2028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2688</v>
      </c>
      <c r="N1107" s="1" t="n">
        <v>60</v>
      </c>
      <c r="O1107" s="1" t="n">
        <v>197.5</v>
      </c>
      <c r="P1107" s="1" t="s">
        <v>2030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2028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2689</v>
      </c>
      <c r="N1108" s="1" t="n">
        <v>20</v>
      </c>
      <c r="O1108" s="1" t="n">
        <v>96.73</v>
      </c>
      <c r="P1108" s="1" t="s">
        <v>2030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2028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2690</v>
      </c>
      <c r="N1109" s="1" t="n">
        <v>25</v>
      </c>
      <c r="O1109" s="1" t="n">
        <v>364.31</v>
      </c>
      <c r="P1109" s="1" t="s">
        <v>2030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2028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2691</v>
      </c>
      <c r="N1110" s="1" t="n">
        <v>32</v>
      </c>
      <c r="O1110" s="1" t="n">
        <v>233.04</v>
      </c>
      <c r="P1110" s="1" t="s">
        <v>2030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2028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2692</v>
      </c>
      <c r="N1111" s="1" t="n">
        <v>24</v>
      </c>
      <c r="O1111" s="1" t="n">
        <v>130.8</v>
      </c>
      <c r="P1111" s="1" t="s">
        <v>2030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2028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2693</v>
      </c>
      <c r="N1112" s="1" t="n">
        <v>40</v>
      </c>
      <c r="O1112" s="1" t="n">
        <v>137.56</v>
      </c>
      <c r="P1112" s="1" t="s">
        <v>2030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2028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2694</v>
      </c>
      <c r="N1113" s="1" t="n">
        <v>25</v>
      </c>
      <c r="O1113" s="1" t="n">
        <v>171.36</v>
      </c>
      <c r="P1113" s="1" t="s">
        <v>2030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2028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2695</v>
      </c>
      <c r="N1114" s="1" t="n">
        <v>20</v>
      </c>
      <c r="O1114" s="1" t="n">
        <v>65.26</v>
      </c>
      <c r="P1114" s="1" t="s">
        <v>2030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2028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2696</v>
      </c>
      <c r="N1115" s="1" t="n">
        <v>100</v>
      </c>
      <c r="O1115" s="1" t="n">
        <v>86</v>
      </c>
      <c r="P1115" s="1" t="s">
        <v>2030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2028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2697</v>
      </c>
      <c r="N1116" s="1" t="n">
        <v>20</v>
      </c>
      <c r="O1116" s="1" t="n">
        <v>65.26</v>
      </c>
      <c r="P1116" s="1" t="s">
        <v>2030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2028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2697</v>
      </c>
      <c r="N1117" s="1" t="n">
        <v>40</v>
      </c>
      <c r="O1117" s="1" t="n">
        <v>91.1</v>
      </c>
      <c r="P1117" s="1" t="s">
        <v>2030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2028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2697</v>
      </c>
      <c r="N1118" s="1" t="n">
        <v>48</v>
      </c>
      <c r="O1118" s="1" t="n">
        <v>38.66</v>
      </c>
      <c r="P1118" s="1" t="s">
        <v>2030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2028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2698</v>
      </c>
      <c r="N1119" s="1" t="n">
        <v>12</v>
      </c>
      <c r="O1119" s="1" t="n">
        <v>60.14</v>
      </c>
      <c r="P1119" s="1" t="s">
        <v>2030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2028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2699</v>
      </c>
      <c r="N1120" s="1" t="n">
        <v>48</v>
      </c>
      <c r="O1120" s="1" t="n">
        <v>38.66</v>
      </c>
      <c r="P1120" s="1" t="s">
        <v>2030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2028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2700</v>
      </c>
      <c r="N1121" s="1" t="n">
        <v>96</v>
      </c>
      <c r="O1121" s="1" t="n">
        <v>119.14</v>
      </c>
      <c r="P1121" s="1" t="s">
        <v>2030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2028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2701</v>
      </c>
      <c r="N1122" s="1" t="n">
        <v>96</v>
      </c>
      <c r="O1122" s="1" t="n">
        <v>119.14</v>
      </c>
      <c r="P1122" s="1" t="s">
        <v>2030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2028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2702</v>
      </c>
      <c r="N1123" s="1" t="n">
        <v>25</v>
      </c>
      <c r="O1123" s="1" t="n">
        <v>88.56</v>
      </c>
      <c r="P1123" s="1" t="s">
        <v>2030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2028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2703</v>
      </c>
      <c r="N1124" s="1" t="n">
        <v>270</v>
      </c>
      <c r="O1124" s="1" t="n">
        <v>390.5</v>
      </c>
      <c r="P1124" s="1" t="s">
        <v>2030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2028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2355</v>
      </c>
      <c r="N1125" s="1" t="n">
        <v>135</v>
      </c>
      <c r="O1125" s="1" t="n">
        <v>369.15</v>
      </c>
      <c r="P1125" s="1" t="s">
        <v>2030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2028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2704</v>
      </c>
      <c r="N1126" s="1" t="n">
        <v>270</v>
      </c>
      <c r="O1126" s="1" t="n">
        <v>519</v>
      </c>
      <c r="P1126" s="1" t="s">
        <v>2030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2028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2705</v>
      </c>
      <c r="N1127" s="1" t="n">
        <v>24</v>
      </c>
      <c r="O1127" s="1" t="n">
        <v>40.74</v>
      </c>
      <c r="P1127" s="1" t="s">
        <v>2030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2028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2706</v>
      </c>
      <c r="N1128" s="1" t="n">
        <v>60</v>
      </c>
      <c r="O1128" s="1" t="n">
        <v>202.49</v>
      </c>
      <c r="P1128" s="1" t="s">
        <v>2030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2028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2707</v>
      </c>
      <c r="N1129" s="1" t="n">
        <v>100</v>
      </c>
      <c r="O1129" s="1" t="n">
        <v>156.8</v>
      </c>
      <c r="P1129" s="1" t="s">
        <v>2030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2028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2708</v>
      </c>
      <c r="N1130" s="1" t="n">
        <v>12</v>
      </c>
      <c r="O1130" s="1" t="n">
        <v>80.31</v>
      </c>
      <c r="P1130" s="1" t="s">
        <v>2030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2028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2709</v>
      </c>
      <c r="N1131" s="1" t="n">
        <v>12</v>
      </c>
      <c r="O1131" s="1" t="n">
        <v>80.31</v>
      </c>
      <c r="P1131" s="1" t="s">
        <v>2030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2028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2710</v>
      </c>
      <c r="N1132" s="1" t="n">
        <v>12</v>
      </c>
      <c r="O1132" s="1" t="n">
        <v>264.24</v>
      </c>
      <c r="P1132" s="1" t="s">
        <v>2030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2028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2711</v>
      </c>
      <c r="N1133" s="1" t="n">
        <v>6</v>
      </c>
      <c r="O1133" s="1" t="n">
        <v>44.73</v>
      </c>
      <c r="P1133" s="1" t="s">
        <v>2030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2028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2712</v>
      </c>
      <c r="N1134" s="1" t="n">
        <v>64</v>
      </c>
      <c r="O1134" s="1" t="n">
        <v>103.34</v>
      </c>
      <c r="P1134" s="1" t="s">
        <v>2030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2028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2713</v>
      </c>
      <c r="N1135" s="1" t="n">
        <v>2</v>
      </c>
      <c r="O1135" s="1" t="n">
        <v>60.14</v>
      </c>
      <c r="P1135" s="1" t="s">
        <v>2030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2028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2714</v>
      </c>
      <c r="N1136" s="1" t="n">
        <v>12</v>
      </c>
      <c r="O1136" s="1" t="n">
        <v>80.31</v>
      </c>
      <c r="P1136" s="1" t="s">
        <v>2030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2028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2715</v>
      </c>
      <c r="N1137" s="1" t="n">
        <v>20</v>
      </c>
      <c r="O1137" s="1" t="n">
        <v>103.5</v>
      </c>
      <c r="P1137" s="1" t="s">
        <v>2030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2028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2716</v>
      </c>
      <c r="N1138" s="1" t="n">
        <v>20</v>
      </c>
      <c r="O1138" s="1" t="n">
        <v>103.5</v>
      </c>
      <c r="P1138" s="1" t="s">
        <v>2030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2028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2717</v>
      </c>
      <c r="N1139" s="1" t="n">
        <v>2</v>
      </c>
      <c r="O1139" s="1" t="n">
        <v>60.14</v>
      </c>
      <c r="P1139" s="1" t="s">
        <v>2030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2028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2718</v>
      </c>
      <c r="N1140" s="1" t="n">
        <v>6</v>
      </c>
      <c r="O1140" s="1" t="n">
        <v>33.54</v>
      </c>
      <c r="P1140" s="1" t="s">
        <v>2030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2028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2719</v>
      </c>
      <c r="N1141" s="1" t="n">
        <v>20</v>
      </c>
      <c r="O1141" s="1" t="n">
        <v>103.5</v>
      </c>
      <c r="P1141" s="1" t="s">
        <v>2030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2028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2720</v>
      </c>
      <c r="N1142" s="1" t="n">
        <v>12</v>
      </c>
      <c r="O1142" s="1" t="n">
        <v>47.63</v>
      </c>
      <c r="P1142" s="1" t="s">
        <v>2030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2028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2721</v>
      </c>
      <c r="N1143" s="1" t="n">
        <v>12</v>
      </c>
      <c r="O1143" s="1" t="n">
        <v>137.43</v>
      </c>
      <c r="P1143" s="1" t="s">
        <v>2030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2028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2722</v>
      </c>
      <c r="N1144" s="1" t="n">
        <v>36</v>
      </c>
      <c r="O1144" s="1" t="n">
        <v>154.53</v>
      </c>
      <c r="P1144" s="1" t="s">
        <v>2030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2028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2723</v>
      </c>
      <c r="N1145" s="1" t="n">
        <v>36</v>
      </c>
      <c r="O1145" s="1" t="n">
        <v>154.53</v>
      </c>
      <c r="P1145" s="1" t="s">
        <v>2030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2028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2724</v>
      </c>
      <c r="N1146" s="1" t="n">
        <v>36</v>
      </c>
      <c r="O1146" s="1" t="n">
        <v>154.53</v>
      </c>
      <c r="P1146" s="1" t="s">
        <v>2030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2028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2725</v>
      </c>
      <c r="N1147" s="1" t="n">
        <v>36</v>
      </c>
      <c r="O1147" s="1" t="n">
        <v>154.53</v>
      </c>
      <c r="P1147" s="1" t="s">
        <v>2030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2028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2726</v>
      </c>
      <c r="N1148" s="1" t="n">
        <v>6</v>
      </c>
      <c r="O1148" s="1" t="n">
        <v>33.54</v>
      </c>
      <c r="P1148" s="1" t="s">
        <v>2030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2028</v>
      </c>
      <c r="E1149" s="1" t="n">
        <v>10009</v>
      </c>
      <c r="F1149" s="1" t="s">
        <v>469</v>
      </c>
      <c r="I1149" s="1" t="n">
        <v>1415529</v>
      </c>
      <c r="J1149" s="1" t="n">
        <v>17092</v>
      </c>
      <c r="K1149" s="1" t="n">
        <v>7891000051436</v>
      </c>
      <c r="L1149" s="1" t="s">
        <v>2727</v>
      </c>
      <c r="N1149" s="1" t="n">
        <v>54</v>
      </c>
      <c r="O1149" s="1" t="n">
        <v>190.67</v>
      </c>
      <c r="P1149" s="1" t="s">
        <v>2030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2028</v>
      </c>
      <c r="E1150" s="1" t="n">
        <v>10009</v>
      </c>
      <c r="F1150" s="1" t="s">
        <v>469</v>
      </c>
      <c r="I1150" s="1" t="n">
        <v>1415529</v>
      </c>
      <c r="J1150" s="1" t="n">
        <v>18833</v>
      </c>
      <c r="K1150" s="1" t="n">
        <v>7891000098950</v>
      </c>
      <c r="L1150" s="1" t="s">
        <v>2728</v>
      </c>
      <c r="N1150" s="1" t="n">
        <v>12</v>
      </c>
      <c r="O1150" s="1" t="n">
        <v>70.49</v>
      </c>
      <c r="P1150" s="1" t="s">
        <v>2030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2028</v>
      </c>
      <c r="E1151" s="1" t="n">
        <v>10009</v>
      </c>
      <c r="F1151" s="1" t="s">
        <v>469</v>
      </c>
      <c r="I1151" s="1" t="n">
        <v>1415529</v>
      </c>
      <c r="J1151" s="1" t="n">
        <v>19811</v>
      </c>
      <c r="K1151" s="1" t="n">
        <v>7891000101506</v>
      </c>
      <c r="L1151" s="1" t="s">
        <v>2729</v>
      </c>
      <c r="N1151" s="1" t="n">
        <v>16</v>
      </c>
      <c r="O1151" s="1" t="n">
        <v>293.35</v>
      </c>
      <c r="P1151" s="1" t="s">
        <v>2030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2028</v>
      </c>
      <c r="E1152" s="1" t="n">
        <v>10009</v>
      </c>
      <c r="F1152" s="1" t="s">
        <v>469</v>
      </c>
      <c r="I1152" s="1" t="n">
        <v>1415529</v>
      </c>
      <c r="J1152" s="1" t="n">
        <v>19987</v>
      </c>
      <c r="K1152" s="1" t="n">
        <v>7891000101926</v>
      </c>
      <c r="L1152" s="1" t="s">
        <v>2730</v>
      </c>
      <c r="N1152" s="1" t="n">
        <v>6</v>
      </c>
      <c r="O1152" s="1" t="n">
        <v>33.54</v>
      </c>
      <c r="P1152" s="1" t="s">
        <v>2030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2028</v>
      </c>
      <c r="E1153" s="1" t="n">
        <v>10009</v>
      </c>
      <c r="F1153" s="1" t="s">
        <v>469</v>
      </c>
      <c r="I1153" s="1" t="n">
        <v>1415529</v>
      </c>
      <c r="J1153" s="1" t="n">
        <v>24989</v>
      </c>
      <c r="K1153" s="1" t="n">
        <v>7891000241356</v>
      </c>
      <c r="L1153" s="1" t="s">
        <v>2731</v>
      </c>
      <c r="N1153" s="1" t="n">
        <v>70</v>
      </c>
      <c r="O1153" s="1" t="n">
        <v>161.95</v>
      </c>
      <c r="P1153" s="1" t="s">
        <v>2030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2028</v>
      </c>
      <c r="E1154" s="1" t="n">
        <v>10009</v>
      </c>
      <c r="F1154" s="1" t="s">
        <v>469</v>
      </c>
      <c r="I1154" s="1" t="n">
        <v>1415529</v>
      </c>
      <c r="J1154" s="1" t="n">
        <v>25948</v>
      </c>
      <c r="K1154" s="1" t="n">
        <v>7891000247624</v>
      </c>
      <c r="L1154" s="1" t="s">
        <v>2732</v>
      </c>
      <c r="N1154" s="1" t="n">
        <v>24</v>
      </c>
      <c r="O1154" s="1" t="n">
        <v>60.33</v>
      </c>
      <c r="P1154" s="1" t="s">
        <v>2030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2028</v>
      </c>
      <c r="E1155" s="1" t="n">
        <v>10009</v>
      </c>
      <c r="F1155" s="1" t="s">
        <v>469</v>
      </c>
      <c r="I1155" s="1" t="n">
        <v>1415529</v>
      </c>
      <c r="J1155" s="1" t="n">
        <v>26644</v>
      </c>
      <c r="K1155" s="1" t="n">
        <v>7891000242452</v>
      </c>
      <c r="L1155" s="1" t="s">
        <v>2733</v>
      </c>
      <c r="N1155" s="1" t="n">
        <v>48</v>
      </c>
      <c r="O1155" s="1" t="n">
        <v>33.66</v>
      </c>
      <c r="P1155" s="1" t="s">
        <v>2030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2028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2734</v>
      </c>
      <c r="N1156" s="1" t="n">
        <v>20</v>
      </c>
      <c r="O1156" s="1" t="n">
        <v>103.5</v>
      </c>
      <c r="P1156" s="1" t="s">
        <v>2030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2028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2735</v>
      </c>
      <c r="N1157" s="1" t="n">
        <v>6</v>
      </c>
      <c r="O1157" s="1" t="n">
        <v>62.88</v>
      </c>
      <c r="P1157" s="1" t="s">
        <v>2030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2028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2736</v>
      </c>
      <c r="N1158" s="1" t="n">
        <v>6</v>
      </c>
      <c r="O1158" s="1" t="n">
        <v>62.85</v>
      </c>
      <c r="P1158" s="1" t="s">
        <v>2030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2028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2737</v>
      </c>
      <c r="N1159" s="1" t="n">
        <v>30</v>
      </c>
      <c r="O1159" s="1" t="n">
        <v>69.35</v>
      </c>
      <c r="P1159" s="1" t="s">
        <v>2030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2028</v>
      </c>
      <c r="E1160" s="1" t="n">
        <v>10009</v>
      </c>
      <c r="F1160" s="1" t="s">
        <v>469</v>
      </c>
      <c r="I1160" s="1" t="n">
        <v>1415529</v>
      </c>
      <c r="J1160" s="1" t="n">
        <v>46617</v>
      </c>
      <c r="K1160" s="1" t="n">
        <v>7891000350119</v>
      </c>
      <c r="L1160" s="1" t="s">
        <v>2738</v>
      </c>
      <c r="N1160" s="1" t="n">
        <v>24</v>
      </c>
      <c r="O1160" s="1" t="n">
        <v>60.33</v>
      </c>
      <c r="P1160" s="1" t="s">
        <v>2030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2028</v>
      </c>
      <c r="E1161" s="1" t="n">
        <v>10009</v>
      </c>
      <c r="F1161" s="1" t="s">
        <v>469</v>
      </c>
      <c r="I1161" s="1" t="n">
        <v>1415529</v>
      </c>
      <c r="J1161" s="1" t="n">
        <v>47582</v>
      </c>
      <c r="K1161" s="1" t="n">
        <v>7891000350072</v>
      </c>
      <c r="L1161" s="1" t="s">
        <v>2739</v>
      </c>
      <c r="N1161" s="1" t="n">
        <v>24</v>
      </c>
      <c r="O1161" s="1" t="n">
        <v>60.33</v>
      </c>
      <c r="P1161" s="1" t="s">
        <v>2030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2028</v>
      </c>
      <c r="E1162" s="1" t="n">
        <v>10009</v>
      </c>
      <c r="F1162" s="1" t="s">
        <v>469</v>
      </c>
      <c r="I1162" s="1" t="n">
        <v>1415529</v>
      </c>
      <c r="J1162" s="1" t="n">
        <v>48382</v>
      </c>
      <c r="K1162" s="1" t="n">
        <v>7891000097694</v>
      </c>
      <c r="L1162" s="1" t="s">
        <v>2740</v>
      </c>
      <c r="N1162" s="1" t="n">
        <v>12</v>
      </c>
      <c r="O1162" s="1" t="n">
        <v>80.31</v>
      </c>
      <c r="P1162" s="1" t="s">
        <v>2030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2028</v>
      </c>
      <c r="E1163" s="1" t="n">
        <v>10009</v>
      </c>
      <c r="F1163" s="1" t="s">
        <v>469</v>
      </c>
      <c r="I1163" s="1" t="n">
        <v>1415529</v>
      </c>
      <c r="J1163" s="1" t="n">
        <v>48754</v>
      </c>
      <c r="K1163" s="1" t="n">
        <v>7891000339558</v>
      </c>
      <c r="L1163" s="1" t="s">
        <v>2741</v>
      </c>
      <c r="N1163" s="1" t="n">
        <v>24</v>
      </c>
      <c r="O1163" s="1" t="n">
        <v>60.35</v>
      </c>
      <c r="P1163" s="1" t="s">
        <v>2030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2028</v>
      </c>
      <c r="E1164" s="1" t="n">
        <v>10009</v>
      </c>
      <c r="F1164" s="1" t="s">
        <v>469</v>
      </c>
      <c r="I1164" s="1" t="n">
        <v>1415529</v>
      </c>
      <c r="J1164" s="1" t="n">
        <v>48868</v>
      </c>
      <c r="K1164" s="1" t="n">
        <v>7891000359822</v>
      </c>
      <c r="L1164" s="1" t="s">
        <v>2742</v>
      </c>
      <c r="N1164" s="1" t="n">
        <v>54</v>
      </c>
      <c r="O1164" s="1" t="n">
        <v>118.94</v>
      </c>
      <c r="P1164" s="1" t="s">
        <v>2030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2028</v>
      </c>
      <c r="E1165" s="1" t="n">
        <v>10009</v>
      </c>
      <c r="F1165" s="1" t="s">
        <v>469</v>
      </c>
      <c r="I1165" s="1" t="n">
        <v>1415529</v>
      </c>
      <c r="J1165" s="1" t="n">
        <v>50552</v>
      </c>
      <c r="K1165" s="1" t="n">
        <v>7891000369340</v>
      </c>
      <c r="L1165" s="1" t="s">
        <v>2359</v>
      </c>
      <c r="N1165" s="1" t="n">
        <v>48</v>
      </c>
      <c r="O1165" s="1" t="n">
        <v>213.74</v>
      </c>
      <c r="P1165" s="1" t="s">
        <v>2030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2028</v>
      </c>
      <c r="E1166" s="1" t="n">
        <v>10009</v>
      </c>
      <c r="F1166" s="1" t="s">
        <v>469</v>
      </c>
      <c r="I1166" s="1" t="n">
        <v>1415529</v>
      </c>
      <c r="J1166" s="1" t="n">
        <v>51852</v>
      </c>
      <c r="K1166" s="1" t="n">
        <v>7891000372586</v>
      </c>
      <c r="L1166" s="1" t="s">
        <v>2743</v>
      </c>
      <c r="N1166" s="1" t="n">
        <v>12</v>
      </c>
      <c r="O1166" s="1" t="n">
        <v>47.63</v>
      </c>
      <c r="P1166" s="1" t="s">
        <v>2030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2028</v>
      </c>
      <c r="E1167" s="1" t="n">
        <v>10009</v>
      </c>
      <c r="F1167" s="1" t="s">
        <v>469</v>
      </c>
      <c r="I1167" s="1" t="n">
        <v>1415529</v>
      </c>
      <c r="J1167" s="1" t="n">
        <v>52108</v>
      </c>
      <c r="K1167" s="1" t="n">
        <v>7891000364253</v>
      </c>
      <c r="L1167" s="1" t="s">
        <v>2744</v>
      </c>
      <c r="N1167" s="1" t="n">
        <v>12</v>
      </c>
      <c r="O1167" s="1" t="n">
        <v>47.63</v>
      </c>
      <c r="P1167" s="1" t="s">
        <v>2030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2028</v>
      </c>
      <c r="E1168" s="1" t="n">
        <v>10009</v>
      </c>
      <c r="F1168" s="1" t="s">
        <v>469</v>
      </c>
      <c r="I1168" s="1" t="n">
        <v>1415529</v>
      </c>
      <c r="J1168" s="1" t="n">
        <v>54900</v>
      </c>
      <c r="K1168" s="1" t="n">
        <v>7891000376805</v>
      </c>
      <c r="L1168" s="1" t="s">
        <v>2745</v>
      </c>
      <c r="N1168" s="1" t="n">
        <v>33</v>
      </c>
      <c r="O1168" s="1" t="n">
        <v>76.94</v>
      </c>
      <c r="P1168" s="1" t="s">
        <v>2030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2028</v>
      </c>
      <c r="E1169" s="1" t="n">
        <v>10009</v>
      </c>
      <c r="F1169" s="1" t="s">
        <v>469</v>
      </c>
      <c r="I1169" s="1" t="n">
        <v>1415529</v>
      </c>
      <c r="J1169" s="1" t="n">
        <v>54906</v>
      </c>
      <c r="K1169" s="1" t="n">
        <v>7891000377130</v>
      </c>
      <c r="L1169" s="1" t="s">
        <v>2746</v>
      </c>
      <c r="N1169" s="1" t="n">
        <v>66</v>
      </c>
      <c r="O1169" s="1" t="n">
        <v>147.98</v>
      </c>
      <c r="P1169" s="1" t="s">
        <v>2030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2028</v>
      </c>
      <c r="E1170" s="1" t="n">
        <v>10009</v>
      </c>
      <c r="F1170" s="1" t="s">
        <v>469</v>
      </c>
      <c r="I1170" s="1" t="n">
        <v>1415529</v>
      </c>
      <c r="J1170" s="1" t="n">
        <v>55164</v>
      </c>
      <c r="K1170" s="1" t="n">
        <v>7891000365335</v>
      </c>
      <c r="L1170" s="1" t="s">
        <v>2747</v>
      </c>
      <c r="N1170" s="1" t="n">
        <v>20</v>
      </c>
      <c r="O1170" s="1" t="n">
        <v>79.89</v>
      </c>
      <c r="P1170" s="1" t="s">
        <v>2030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2028</v>
      </c>
      <c r="E1171" s="1" t="n">
        <v>10009</v>
      </c>
      <c r="F1171" s="1" t="s">
        <v>469</v>
      </c>
      <c r="I1171" s="1" t="n">
        <v>1415529</v>
      </c>
      <c r="J1171" s="1" t="n">
        <v>57201</v>
      </c>
      <c r="K1171" s="1" t="n">
        <v>7891000369203</v>
      </c>
      <c r="L1171" s="1" t="s">
        <v>2748</v>
      </c>
      <c r="N1171" s="1" t="n">
        <v>12</v>
      </c>
      <c r="O1171" s="1" t="n">
        <v>47.73</v>
      </c>
      <c r="P1171" s="1" t="s">
        <v>2030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2028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2749</v>
      </c>
      <c r="N1172" s="1" t="n">
        <v>66</v>
      </c>
      <c r="O1172" s="1" t="n">
        <v>147.98</v>
      </c>
      <c r="P1172" s="1" t="s">
        <v>2030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2028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2750</v>
      </c>
      <c r="N1173" s="1" t="n">
        <v>27</v>
      </c>
      <c r="O1173" s="1" t="n">
        <v>70.68</v>
      </c>
      <c r="P1173" s="1" t="s">
        <v>2030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2028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2751</v>
      </c>
      <c r="N1174" s="1" t="n">
        <v>12</v>
      </c>
      <c r="O1174" s="1" t="n">
        <v>47.73</v>
      </c>
      <c r="P1174" s="1" t="s">
        <v>2030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2028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2752</v>
      </c>
      <c r="N1175" s="1" t="n">
        <v>6</v>
      </c>
      <c r="O1175" s="1" t="n">
        <v>33.51</v>
      </c>
      <c r="P1175" s="1" t="s">
        <v>2030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2028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2753</v>
      </c>
      <c r="N1176" s="1" t="n">
        <v>10</v>
      </c>
      <c r="O1176" s="1" t="n">
        <v>60.01</v>
      </c>
      <c r="P1176" s="1" t="s">
        <v>2030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2028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2754</v>
      </c>
      <c r="N1177" s="1" t="n">
        <v>30</v>
      </c>
      <c r="O1177" s="1" t="n">
        <v>71.6</v>
      </c>
      <c r="P1177" s="1" t="s">
        <v>2030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2028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2755</v>
      </c>
      <c r="N1178" s="1" t="n">
        <v>30</v>
      </c>
      <c r="O1178" s="1" t="n">
        <v>71.4</v>
      </c>
      <c r="P1178" s="1" t="s">
        <v>2030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2028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2756</v>
      </c>
      <c r="N1179" s="1" t="n">
        <v>24</v>
      </c>
      <c r="O1179" s="1" t="n">
        <v>87.86</v>
      </c>
      <c r="P1179" s="1" t="s">
        <v>2030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2028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2757</v>
      </c>
      <c r="N1180" s="1" t="n">
        <v>24</v>
      </c>
      <c r="O1180" s="1" t="n">
        <v>87.86</v>
      </c>
      <c r="P1180" s="1" t="s">
        <v>2030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2028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2758</v>
      </c>
      <c r="N1181" s="1" t="n">
        <v>16</v>
      </c>
      <c r="O1181" s="1" t="n">
        <v>125.01</v>
      </c>
      <c r="P1181" s="1" t="s">
        <v>2030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2028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2759</v>
      </c>
      <c r="N1182" s="1" t="n">
        <v>16</v>
      </c>
      <c r="O1182" s="1" t="n">
        <v>125.01</v>
      </c>
      <c r="P1182" s="1" t="s">
        <v>2030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2028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2760</v>
      </c>
      <c r="N1183" s="1" t="n">
        <v>16</v>
      </c>
      <c r="O1183" s="1" t="n">
        <v>125.01</v>
      </c>
      <c r="P1183" s="1" t="s">
        <v>2030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2028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2761</v>
      </c>
      <c r="N1184" s="1" t="n">
        <v>16</v>
      </c>
      <c r="O1184" s="1" t="n">
        <v>125</v>
      </c>
      <c r="P1184" s="1" t="s">
        <v>2030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2028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2762</v>
      </c>
      <c r="N1185" s="1" t="n">
        <v>16</v>
      </c>
      <c r="O1185" s="1" t="n">
        <v>125.01</v>
      </c>
      <c r="P1185" s="1" t="s">
        <v>2030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2028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2763</v>
      </c>
      <c r="N1186" s="1" t="n">
        <v>12</v>
      </c>
      <c r="O1186" s="1" t="n">
        <v>94.88</v>
      </c>
      <c r="P1186" s="1" t="s">
        <v>2030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2028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2764</v>
      </c>
      <c r="N1187" s="1" t="n">
        <v>12</v>
      </c>
      <c r="O1187" s="1" t="n">
        <v>94.88</v>
      </c>
      <c r="P1187" s="1" t="s">
        <v>2030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2028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2765</v>
      </c>
      <c r="N1188" s="1" t="n">
        <v>16</v>
      </c>
      <c r="O1188" s="1" t="n">
        <v>125.01</v>
      </c>
      <c r="P1188" s="1" t="s">
        <v>2030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2028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2766</v>
      </c>
      <c r="N1189" s="1" t="n">
        <v>20</v>
      </c>
      <c r="O1189" s="1" t="n">
        <v>279.27</v>
      </c>
      <c r="P1189" s="1" t="s">
        <v>2030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2028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2051</v>
      </c>
      <c r="N1190" s="1" t="n">
        <v>10</v>
      </c>
      <c r="O1190" s="1" t="n">
        <v>15</v>
      </c>
      <c r="P1190" s="1" t="s">
        <v>2030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2028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2052</v>
      </c>
      <c r="N1191" s="1" t="n">
        <v>5</v>
      </c>
      <c r="O1191" s="1" t="n">
        <v>20</v>
      </c>
      <c r="P1191" s="1" t="s">
        <v>2030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2028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2053</v>
      </c>
      <c r="N1192" s="1" t="n">
        <v>70</v>
      </c>
      <c r="O1192" s="1" t="n">
        <v>126</v>
      </c>
      <c r="P1192" s="1" t="s">
        <v>2030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2028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2052</v>
      </c>
      <c r="N1193" s="1" t="n">
        <v>8</v>
      </c>
      <c r="O1193" s="1" t="n">
        <v>32</v>
      </c>
      <c r="P1193" s="1" t="s">
        <v>2030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2028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2053</v>
      </c>
      <c r="N1194" s="1" t="n">
        <v>30</v>
      </c>
      <c r="O1194" s="1" t="n">
        <v>54</v>
      </c>
      <c r="P1194" s="1" t="s">
        <v>2030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2028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2767</v>
      </c>
      <c r="N1195" s="1" t="n">
        <v>300</v>
      </c>
      <c r="O1195" s="1" t="n">
        <v>1839.99</v>
      </c>
      <c r="P1195" s="1" t="s">
        <v>2030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2119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2120</v>
      </c>
      <c r="N1196" s="1" t="n">
        <v>15</v>
      </c>
      <c r="O1196" s="1" t="n">
        <v>210</v>
      </c>
      <c r="P1196" s="1" t="s">
        <v>2030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2139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2120</v>
      </c>
      <c r="N1197" s="1" t="n">
        <v>15</v>
      </c>
      <c r="O1197" s="1" t="n">
        <v>210</v>
      </c>
      <c r="P1197" s="1" t="s">
        <v>2030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2057</v>
      </c>
      <c r="E1198" s="1" t="n">
        <v>10081</v>
      </c>
      <c r="F1198" s="1" t="s">
        <v>1928</v>
      </c>
      <c r="I1198" s="1" t="n">
        <v>10</v>
      </c>
      <c r="J1198" s="1" t="n">
        <v>10470</v>
      </c>
      <c r="K1198" s="1" t="n">
        <v>7898392930059</v>
      </c>
      <c r="L1198" s="1" t="s">
        <v>2768</v>
      </c>
      <c r="N1198" s="1" t="n">
        <v>12</v>
      </c>
      <c r="O1198" s="1" t="n">
        <v>84</v>
      </c>
      <c r="P1198" s="1" t="s">
        <v>2030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2057</v>
      </c>
      <c r="E1199" s="1" t="n">
        <v>10081</v>
      </c>
      <c r="F1199" s="1" t="s">
        <v>1928</v>
      </c>
      <c r="I1199" s="1" t="n">
        <v>10</v>
      </c>
      <c r="J1199" s="1" t="n">
        <v>30511</v>
      </c>
      <c r="K1199" s="1" t="n">
        <v>7891751000042</v>
      </c>
      <c r="L1199" s="1" t="s">
        <v>2769</v>
      </c>
      <c r="N1199" s="1" t="n">
        <v>12</v>
      </c>
      <c r="O1199" s="1" t="n">
        <v>16</v>
      </c>
      <c r="P1199" s="1" t="s">
        <v>2030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2057</v>
      </c>
      <c r="E1200" s="1" t="n">
        <v>10081</v>
      </c>
      <c r="F1200" s="1" t="s">
        <v>1928</v>
      </c>
      <c r="I1200" s="1" t="n">
        <v>10</v>
      </c>
      <c r="J1200" s="1" t="n">
        <v>30828</v>
      </c>
      <c r="K1200" s="1" t="n">
        <v>7896818211867</v>
      </c>
      <c r="L1200" s="1" t="s">
        <v>2770</v>
      </c>
      <c r="N1200" s="1" t="n">
        <v>24</v>
      </c>
      <c r="O1200" s="1" t="n">
        <v>11</v>
      </c>
      <c r="P1200" s="1" t="s">
        <v>2030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2057</v>
      </c>
      <c r="E1201" s="1" t="n">
        <v>10081</v>
      </c>
      <c r="F1201" s="1" t="s">
        <v>1928</v>
      </c>
      <c r="I1201" s="1" t="n">
        <v>10</v>
      </c>
      <c r="J1201" s="1" t="n">
        <v>30829</v>
      </c>
      <c r="K1201" s="1" t="n">
        <v>7896818218873</v>
      </c>
      <c r="L1201" s="1" t="s">
        <v>2771</v>
      </c>
      <c r="N1201" s="1" t="n">
        <v>24</v>
      </c>
      <c r="O1201" s="1" t="n">
        <v>14</v>
      </c>
      <c r="P1201" s="1" t="s">
        <v>2030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2057</v>
      </c>
      <c r="E1202" s="1" t="n">
        <v>10081</v>
      </c>
      <c r="F1202" s="1" t="s">
        <v>1928</v>
      </c>
      <c r="I1202" s="1" t="n">
        <v>10</v>
      </c>
      <c r="J1202" s="1" t="n">
        <v>61698</v>
      </c>
      <c r="K1202" s="1" t="n">
        <v>7890785492434</v>
      </c>
      <c r="L1202" s="1" t="s">
        <v>2772</v>
      </c>
      <c r="N1202" s="1" t="n">
        <v>3</v>
      </c>
      <c r="O1202" s="1" t="n">
        <v>45</v>
      </c>
      <c r="P1202" s="1" t="s">
        <v>2030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2057</v>
      </c>
      <c r="E1203" s="1" t="n">
        <v>10081</v>
      </c>
      <c r="F1203" s="1" t="s">
        <v>1928</v>
      </c>
      <c r="I1203" s="1" t="n">
        <v>10</v>
      </c>
      <c r="J1203" s="1" t="n">
        <v>81141</v>
      </c>
      <c r="K1203" s="1" t="n">
        <v>7899958261846</v>
      </c>
      <c r="L1203" s="1" t="s">
        <v>2773</v>
      </c>
      <c r="N1203" s="1" t="n">
        <v>3</v>
      </c>
      <c r="O1203" s="1" t="n">
        <v>22.5</v>
      </c>
      <c r="P1203" s="1" t="s">
        <v>2030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2057</v>
      </c>
      <c r="E1204" s="1" t="n">
        <v>10081</v>
      </c>
      <c r="F1204" s="1" t="s">
        <v>1928</v>
      </c>
      <c r="I1204" s="1" t="n">
        <v>10</v>
      </c>
      <c r="J1204" s="1" t="n">
        <v>81285</v>
      </c>
      <c r="K1204" s="1" t="n">
        <v>7898611091042</v>
      </c>
      <c r="L1204" s="1" t="s">
        <v>2774</v>
      </c>
      <c r="N1204" s="1" t="n">
        <v>5</v>
      </c>
      <c r="O1204" s="1" t="n">
        <v>50</v>
      </c>
      <c r="P1204" s="1" t="s">
        <v>2030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2057</v>
      </c>
      <c r="E1205" s="1" t="n">
        <v>10081</v>
      </c>
      <c r="F1205" s="1" t="s">
        <v>1928</v>
      </c>
      <c r="I1205" s="1" t="n">
        <v>10</v>
      </c>
      <c r="J1205" s="1" t="n">
        <v>81286</v>
      </c>
      <c r="K1205" s="1" t="n">
        <v>812870</v>
      </c>
      <c r="L1205" s="1" t="s">
        <v>2775</v>
      </c>
      <c r="N1205" s="1" t="n">
        <v>5</v>
      </c>
      <c r="O1205" s="1" t="n">
        <v>32.5</v>
      </c>
      <c r="P1205" s="1" t="s">
        <v>2030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2057</v>
      </c>
      <c r="E1206" s="1" t="n">
        <v>10081</v>
      </c>
      <c r="F1206" s="1" t="s">
        <v>1928</v>
      </c>
      <c r="I1206" s="1" t="n">
        <v>10</v>
      </c>
      <c r="J1206" s="1" t="n">
        <v>81288</v>
      </c>
      <c r="K1206" s="1" t="n">
        <v>7908629713741</v>
      </c>
      <c r="L1206" s="1" t="s">
        <v>2776</v>
      </c>
      <c r="N1206" s="1" t="n">
        <v>3</v>
      </c>
      <c r="O1206" s="1" t="n">
        <v>16.5</v>
      </c>
      <c r="P1206" s="1" t="s">
        <v>2030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2057</v>
      </c>
      <c r="E1207" s="1" t="n">
        <v>10081</v>
      </c>
      <c r="F1207" s="1" t="s">
        <v>1928</v>
      </c>
      <c r="I1207" s="1" t="n">
        <v>10</v>
      </c>
      <c r="J1207" s="1" t="n">
        <v>81289</v>
      </c>
      <c r="K1207" s="1" t="n">
        <v>7899958261884</v>
      </c>
      <c r="L1207" s="1" t="s">
        <v>2777</v>
      </c>
      <c r="N1207" s="1" t="n">
        <v>2</v>
      </c>
      <c r="O1207" s="1" t="n">
        <v>34</v>
      </c>
      <c r="P1207" s="1" t="s">
        <v>2030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2057</v>
      </c>
      <c r="E1208" s="1" t="n">
        <v>10081</v>
      </c>
      <c r="F1208" s="1" t="s">
        <v>1928</v>
      </c>
      <c r="I1208" s="1" t="n">
        <v>10</v>
      </c>
      <c r="J1208" s="1" t="n">
        <v>81290</v>
      </c>
      <c r="K1208" s="1" t="n">
        <v>7898505850137</v>
      </c>
      <c r="L1208" s="1" t="s">
        <v>2778</v>
      </c>
      <c r="N1208" s="1" t="n">
        <v>1</v>
      </c>
      <c r="O1208" s="1" t="n">
        <v>20</v>
      </c>
      <c r="P1208" s="1" t="s">
        <v>2030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2057</v>
      </c>
      <c r="E1209" s="1" t="n">
        <v>10081</v>
      </c>
      <c r="F1209" s="1" t="s">
        <v>1928</v>
      </c>
      <c r="I1209" s="1" t="n">
        <v>10</v>
      </c>
      <c r="J1209" s="1" t="n">
        <v>81291</v>
      </c>
      <c r="K1209" s="1" t="n">
        <v>7899958255685</v>
      </c>
      <c r="L1209" s="1" t="s">
        <v>2779</v>
      </c>
      <c r="N1209" s="1" t="n">
        <v>3</v>
      </c>
      <c r="O1209" s="1" t="n">
        <v>22.5</v>
      </c>
      <c r="P1209" s="1" t="s">
        <v>2030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2057</v>
      </c>
      <c r="E1210" s="1" t="n">
        <v>10081</v>
      </c>
      <c r="F1210" s="1" t="s">
        <v>1928</v>
      </c>
      <c r="I1210" s="1" t="n">
        <v>10</v>
      </c>
      <c r="J1210" s="1" t="n">
        <v>81292</v>
      </c>
      <c r="K1210" s="1" t="n">
        <v>7908629714236</v>
      </c>
      <c r="L1210" s="1" t="s">
        <v>2780</v>
      </c>
      <c r="N1210" s="1" t="n">
        <v>3</v>
      </c>
      <c r="O1210" s="1" t="n">
        <v>30</v>
      </c>
      <c r="P1210" s="1" t="s">
        <v>2030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2057</v>
      </c>
      <c r="E1211" s="1" t="n">
        <v>10081</v>
      </c>
      <c r="F1211" s="1" t="s">
        <v>1928</v>
      </c>
      <c r="I1211" s="1" t="n">
        <v>10</v>
      </c>
      <c r="J1211" s="1" t="n">
        <v>81293</v>
      </c>
      <c r="K1211" s="1" t="n">
        <v>7899110643312</v>
      </c>
      <c r="L1211" s="1" t="s">
        <v>2781</v>
      </c>
      <c r="N1211" s="1" t="n">
        <v>3</v>
      </c>
      <c r="O1211" s="1" t="n">
        <v>16.5</v>
      </c>
      <c r="P1211" s="1" t="s">
        <v>2030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2057</v>
      </c>
      <c r="E1212" s="1" t="n">
        <v>10081</v>
      </c>
      <c r="F1212" s="1" t="s">
        <v>1928</v>
      </c>
      <c r="I1212" s="1" t="n">
        <v>10</v>
      </c>
      <c r="J1212" s="1" t="n">
        <v>81294</v>
      </c>
      <c r="K1212" s="1" t="n">
        <v>7898505884392</v>
      </c>
      <c r="L1212" s="1" t="s">
        <v>2782</v>
      </c>
      <c r="N1212" s="1" t="n">
        <v>3</v>
      </c>
      <c r="O1212" s="1" t="n">
        <v>36</v>
      </c>
      <c r="P1212" s="1" t="s">
        <v>2030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2057</v>
      </c>
      <c r="E1213" s="1" t="n">
        <v>10081</v>
      </c>
      <c r="F1213" s="1" t="s">
        <v>1928</v>
      </c>
      <c r="I1213" s="1" t="n">
        <v>10</v>
      </c>
      <c r="J1213" s="1" t="n">
        <v>81295</v>
      </c>
      <c r="K1213" s="1" t="n">
        <v>7908629710382</v>
      </c>
      <c r="L1213" s="1" t="s">
        <v>2783</v>
      </c>
      <c r="N1213" s="1" t="n">
        <v>3</v>
      </c>
      <c r="O1213" s="1" t="n">
        <v>36</v>
      </c>
      <c r="P1213" s="1" t="s">
        <v>2030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2057</v>
      </c>
      <c r="E1214" s="1" t="n">
        <v>10081</v>
      </c>
      <c r="F1214" s="1" t="s">
        <v>1928</v>
      </c>
      <c r="I1214" s="1" t="n">
        <v>10</v>
      </c>
      <c r="J1214" s="1" t="n">
        <v>81296</v>
      </c>
      <c r="K1214" s="1" t="n">
        <v>7898740980651</v>
      </c>
      <c r="L1214" s="1" t="s">
        <v>2784</v>
      </c>
      <c r="N1214" s="1" t="n">
        <v>3</v>
      </c>
      <c r="O1214" s="1" t="n">
        <v>16.5</v>
      </c>
      <c r="P1214" s="1" t="s">
        <v>2030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2057</v>
      </c>
      <c r="E1215" s="1" t="n">
        <v>937</v>
      </c>
      <c r="F1215" s="1" t="s">
        <v>700</v>
      </c>
      <c r="I1215" s="1" t="n">
        <v>2316</v>
      </c>
      <c r="J1215" s="1" t="n">
        <v>81147</v>
      </c>
      <c r="K1215" s="1" t="n">
        <v>9786555165807</v>
      </c>
      <c r="L1215" s="1" t="s">
        <v>2785</v>
      </c>
      <c r="N1215" s="1" t="n">
        <v>20</v>
      </c>
      <c r="O1215" s="1" t="n">
        <v>500</v>
      </c>
      <c r="P1215" s="1" t="s">
        <v>2030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2057</v>
      </c>
      <c r="E1216" s="1" t="n">
        <v>937</v>
      </c>
      <c r="F1216" s="1" t="s">
        <v>700</v>
      </c>
      <c r="I1216" s="1" t="n">
        <v>2316</v>
      </c>
      <c r="J1216" s="1" t="n">
        <v>81160</v>
      </c>
      <c r="K1216" s="1" t="n">
        <v>7899471685273</v>
      </c>
      <c r="L1216" s="1" t="s">
        <v>2786</v>
      </c>
      <c r="N1216" s="1" t="n">
        <v>3</v>
      </c>
      <c r="O1216" s="1" t="n">
        <v>30</v>
      </c>
      <c r="P1216" s="1" t="s">
        <v>2030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2057</v>
      </c>
      <c r="E1217" s="1" t="n">
        <v>937</v>
      </c>
      <c r="F1217" s="1" t="s">
        <v>700</v>
      </c>
      <c r="I1217" s="1" t="n">
        <v>2316</v>
      </c>
      <c r="J1217" s="1" t="n">
        <v>81161</v>
      </c>
      <c r="K1217" s="1" t="n">
        <v>811620</v>
      </c>
      <c r="L1217" s="1" t="s">
        <v>2787</v>
      </c>
      <c r="N1217" s="1" t="n">
        <v>3</v>
      </c>
      <c r="O1217" s="1" t="n">
        <v>54</v>
      </c>
      <c r="P1217" s="1" t="s">
        <v>2030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2057</v>
      </c>
      <c r="E1218" s="1" t="n">
        <v>937</v>
      </c>
      <c r="F1218" s="1" t="s">
        <v>700</v>
      </c>
      <c r="I1218" s="1" t="n">
        <v>2316</v>
      </c>
      <c r="J1218" s="1" t="n">
        <v>81163</v>
      </c>
      <c r="K1218" s="1" t="n">
        <v>6926720607661</v>
      </c>
      <c r="L1218" s="1" t="s">
        <v>2788</v>
      </c>
      <c r="N1218" s="1" t="n">
        <v>3</v>
      </c>
      <c r="O1218" s="1" t="n">
        <v>60</v>
      </c>
      <c r="P1218" s="1" t="s">
        <v>2030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2057</v>
      </c>
      <c r="E1219" s="1" t="n">
        <v>937</v>
      </c>
      <c r="F1219" s="1" t="s">
        <v>700</v>
      </c>
      <c r="I1219" s="1" t="n">
        <v>2316</v>
      </c>
      <c r="J1219" s="1" t="n">
        <v>81164</v>
      </c>
      <c r="K1219" s="1" t="n">
        <v>811651</v>
      </c>
      <c r="L1219" s="1" t="s">
        <v>2789</v>
      </c>
      <c r="N1219" s="1" t="n">
        <v>1</v>
      </c>
      <c r="O1219" s="1" t="n">
        <v>56</v>
      </c>
      <c r="P1219" s="1" t="s">
        <v>2030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2057</v>
      </c>
      <c r="E1220" s="1" t="n">
        <v>937</v>
      </c>
      <c r="F1220" s="1" t="s">
        <v>700</v>
      </c>
      <c r="I1220" s="1" t="n">
        <v>2316</v>
      </c>
      <c r="J1220" s="1" t="n">
        <v>81170</v>
      </c>
      <c r="K1220" s="1" t="n">
        <v>811712</v>
      </c>
      <c r="L1220" s="1" t="s">
        <v>2790</v>
      </c>
      <c r="N1220" s="1" t="n">
        <v>12</v>
      </c>
      <c r="O1220" s="1" t="n">
        <v>12</v>
      </c>
      <c r="P1220" s="1" t="s">
        <v>2030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2057</v>
      </c>
      <c r="E1221" s="1" t="n">
        <v>937</v>
      </c>
      <c r="F1221" s="1" t="s">
        <v>700</v>
      </c>
      <c r="I1221" s="1" t="n">
        <v>2316</v>
      </c>
      <c r="J1221" s="1" t="n">
        <v>81172</v>
      </c>
      <c r="K1221" s="1" t="n">
        <v>811736</v>
      </c>
      <c r="L1221" s="1" t="s">
        <v>2791</v>
      </c>
      <c r="N1221" s="1" t="n">
        <v>12</v>
      </c>
      <c r="O1221" s="1" t="n">
        <v>15</v>
      </c>
      <c r="P1221" s="1" t="s">
        <v>2030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2057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2792</v>
      </c>
      <c r="N1222" s="1" t="n">
        <v>6</v>
      </c>
      <c r="O1222" s="1" t="n">
        <v>21</v>
      </c>
      <c r="P1222" s="1" t="s">
        <v>2030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2057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2793</v>
      </c>
      <c r="N1223" s="1" t="n">
        <v>3</v>
      </c>
      <c r="O1223" s="1" t="n">
        <v>15</v>
      </c>
      <c r="P1223" s="1" t="s">
        <v>2030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2057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2794</v>
      </c>
      <c r="N1224" s="1" t="n">
        <v>4</v>
      </c>
      <c r="O1224" s="1" t="n">
        <v>34</v>
      </c>
      <c r="P1224" s="1" t="s">
        <v>2030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2057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2795</v>
      </c>
      <c r="N1225" s="1" t="n">
        <v>2</v>
      </c>
      <c r="O1225" s="1" t="n">
        <v>30</v>
      </c>
      <c r="P1225" s="1" t="s">
        <v>2030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2057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2796</v>
      </c>
      <c r="N1226" s="1" t="n">
        <v>6</v>
      </c>
      <c r="O1226" s="1" t="n">
        <v>18</v>
      </c>
      <c r="P1226" s="1" t="s">
        <v>2030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2057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2797</v>
      </c>
      <c r="N1227" s="1" t="n">
        <v>6</v>
      </c>
      <c r="O1227" s="1" t="n">
        <v>90</v>
      </c>
      <c r="P1227" s="1" t="s">
        <v>2030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2057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2798</v>
      </c>
      <c r="N1228" s="1" t="n">
        <v>2</v>
      </c>
      <c r="O1228" s="1" t="n">
        <v>24</v>
      </c>
      <c r="P1228" s="1" t="s">
        <v>2030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2057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2799</v>
      </c>
      <c r="N1229" s="1" t="n">
        <v>2</v>
      </c>
      <c r="O1229" s="1" t="n">
        <v>24</v>
      </c>
      <c r="P1229" s="1" t="s">
        <v>2030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2057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2800</v>
      </c>
      <c r="N1230" s="1" t="n">
        <v>3</v>
      </c>
      <c r="O1230" s="1" t="n">
        <v>30</v>
      </c>
      <c r="P1230" s="1" t="s">
        <v>2030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2057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2801</v>
      </c>
      <c r="N1231" s="1" t="n">
        <v>2</v>
      </c>
      <c r="O1231" s="1" t="n">
        <v>30</v>
      </c>
      <c r="P1231" s="1" t="s">
        <v>2030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2057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2802</v>
      </c>
      <c r="N1232" s="1" t="n">
        <v>2</v>
      </c>
      <c r="O1232" s="1" t="n">
        <v>20</v>
      </c>
      <c r="P1232" s="1" t="s">
        <v>2030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2057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2803</v>
      </c>
      <c r="N1233" s="1" t="n">
        <v>2</v>
      </c>
      <c r="O1233" s="1" t="n">
        <v>36</v>
      </c>
      <c r="P1233" s="1" t="s">
        <v>2030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2057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2804</v>
      </c>
      <c r="N1234" s="1" t="n">
        <v>3</v>
      </c>
      <c r="O1234" s="1" t="n">
        <v>42</v>
      </c>
      <c r="P1234" s="1" t="s">
        <v>2030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2057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2805</v>
      </c>
      <c r="N1235" s="1" t="n">
        <v>3</v>
      </c>
      <c r="O1235" s="1" t="n">
        <v>54</v>
      </c>
      <c r="P1235" s="1" t="s">
        <v>2030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2057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2806</v>
      </c>
      <c r="N1236" s="1" t="n">
        <v>5</v>
      </c>
      <c r="O1236" s="1" t="n">
        <v>33.84</v>
      </c>
      <c r="P1236" s="1" t="s">
        <v>2030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2057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2807</v>
      </c>
      <c r="N1237" s="1" t="n">
        <v>14</v>
      </c>
      <c r="O1237" s="1" t="n">
        <v>98.61</v>
      </c>
      <c r="P1237" s="1" t="s">
        <v>2030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2057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2806</v>
      </c>
      <c r="N1238" s="1" t="n">
        <v>4</v>
      </c>
      <c r="O1238" s="1" t="n">
        <v>27.07</v>
      </c>
      <c r="P1238" s="1" t="s">
        <v>2030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2065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2066</v>
      </c>
      <c r="N1239" s="1" t="n">
        <v>2.51</v>
      </c>
      <c r="O1239" s="1" t="n">
        <v>47.27</v>
      </c>
      <c r="P1239" s="1" t="s">
        <v>2030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2065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2066</v>
      </c>
      <c r="N1240" s="1" t="n">
        <v>3.012</v>
      </c>
      <c r="O1240" s="1" t="n">
        <v>59.34</v>
      </c>
      <c r="P1240" s="1" t="s">
        <v>2030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2065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2067</v>
      </c>
      <c r="N1241" s="1" t="n">
        <v>8.64</v>
      </c>
      <c r="O1241" s="1" t="n">
        <v>176.29</v>
      </c>
      <c r="P1241" s="1" t="s">
        <v>2030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2065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2068</v>
      </c>
      <c r="N1242" s="1" t="n">
        <v>20.67</v>
      </c>
      <c r="O1242" s="1" t="n">
        <v>486.66</v>
      </c>
      <c r="P1242" s="1" t="s">
        <v>2030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2065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2069</v>
      </c>
      <c r="N1243" s="1" t="n">
        <v>20.02</v>
      </c>
      <c r="O1243" s="1" t="n">
        <v>502.79</v>
      </c>
      <c r="P1243" s="1" t="s">
        <v>2030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2065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2070</v>
      </c>
      <c r="N1244" s="1" t="n">
        <v>1.628</v>
      </c>
      <c r="O1244" s="1" t="n">
        <v>35.77</v>
      </c>
      <c r="P1244" s="1" t="s">
        <v>2030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2065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2167</v>
      </c>
      <c r="N1245" s="1" t="n">
        <v>3.472</v>
      </c>
      <c r="O1245" s="1" t="n">
        <v>81.75</v>
      </c>
      <c r="P1245" s="1" t="s">
        <v>2030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2065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2071</v>
      </c>
      <c r="N1246" s="1" t="n">
        <v>2.328</v>
      </c>
      <c r="O1246" s="1" t="n">
        <v>64.98</v>
      </c>
      <c r="P1246" s="1" t="s">
        <v>2030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2065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2072</v>
      </c>
      <c r="N1247" s="1" t="n">
        <v>1.842</v>
      </c>
      <c r="O1247" s="1" t="n">
        <v>43.37</v>
      </c>
      <c r="P1247" s="1" t="s">
        <v>2030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2065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2072</v>
      </c>
      <c r="N1248" s="1" t="n">
        <v>1.66</v>
      </c>
      <c r="O1248" s="1" t="n">
        <v>40.88</v>
      </c>
      <c r="P1248" s="1" t="s">
        <v>2030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2065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2073</v>
      </c>
      <c r="N1249" s="1" t="n">
        <v>13.21</v>
      </c>
      <c r="O1249" s="1" t="n">
        <v>422.97</v>
      </c>
      <c r="P1249" s="1" t="s">
        <v>2030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2065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2073</v>
      </c>
      <c r="N1250" s="1" t="n">
        <v>38.04</v>
      </c>
      <c r="O1250" s="1" t="n">
        <v>1166.44</v>
      </c>
      <c r="P1250" s="1" t="s">
        <v>2030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2065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2074</v>
      </c>
      <c r="N1251" s="1" t="n">
        <v>8.69</v>
      </c>
      <c r="O1251" s="1" t="n">
        <v>313.93</v>
      </c>
      <c r="P1251" s="1" t="s">
        <v>2030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2065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2075</v>
      </c>
      <c r="N1252" s="1" t="n">
        <v>5.432</v>
      </c>
      <c r="O1252" s="1" t="n">
        <v>223</v>
      </c>
      <c r="P1252" s="1" t="s">
        <v>2030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2065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2076</v>
      </c>
      <c r="N1253" s="1" t="n">
        <v>10.01</v>
      </c>
      <c r="O1253" s="1" t="n">
        <v>435.6</v>
      </c>
      <c r="P1253" s="1" t="s">
        <v>2030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2065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2077</v>
      </c>
      <c r="N1254" s="1" t="n">
        <v>4.046</v>
      </c>
      <c r="O1254" s="1" t="n">
        <v>179.39</v>
      </c>
      <c r="P1254" s="1" t="s">
        <v>2030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2065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2078</v>
      </c>
      <c r="N1255" s="1" t="n">
        <v>1.694</v>
      </c>
      <c r="O1255" s="1" t="n">
        <v>66.76</v>
      </c>
      <c r="P1255" s="1" t="s">
        <v>2030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2065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2079</v>
      </c>
      <c r="N1256" s="1" t="n">
        <v>2.508</v>
      </c>
      <c r="O1256" s="1" t="n">
        <v>123.56</v>
      </c>
      <c r="P1256" s="1" t="s">
        <v>2030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2065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2080</v>
      </c>
      <c r="N1257" s="1" t="n">
        <v>1.492</v>
      </c>
      <c r="O1257" s="1" t="n">
        <v>85.76</v>
      </c>
      <c r="P1257" s="1" t="s">
        <v>2030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2065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2081</v>
      </c>
      <c r="N1258" s="1" t="n">
        <v>1.33</v>
      </c>
      <c r="O1258" s="1" t="n">
        <v>48.05</v>
      </c>
      <c r="P1258" s="1" t="s">
        <v>2030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2065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2081</v>
      </c>
      <c r="N1259" s="1" t="n">
        <v>3.56</v>
      </c>
      <c r="O1259" s="1" t="n">
        <v>123.16</v>
      </c>
      <c r="P1259" s="1" t="s">
        <v>2030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2065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2082</v>
      </c>
      <c r="N1260" s="1" t="n">
        <v>0.78</v>
      </c>
      <c r="O1260" s="1" t="n">
        <v>1.92</v>
      </c>
      <c r="P1260" s="1" t="s">
        <v>2030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2065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2082</v>
      </c>
      <c r="N1261" s="1" t="n">
        <v>1.476</v>
      </c>
      <c r="O1261" s="1" t="n">
        <v>3.46</v>
      </c>
      <c r="P1261" s="1" t="s">
        <v>2030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2065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2083</v>
      </c>
      <c r="N1262" s="1" t="n">
        <v>8.255</v>
      </c>
      <c r="O1262" s="1" t="n">
        <v>20.27</v>
      </c>
      <c r="P1262" s="1" t="s">
        <v>2030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2065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2083</v>
      </c>
      <c r="N1263" s="1" t="n">
        <v>1.806</v>
      </c>
      <c r="O1263" s="1" t="n">
        <v>4.24</v>
      </c>
      <c r="P1263" s="1" t="s">
        <v>2030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2065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2084</v>
      </c>
      <c r="N1264" s="1" t="n">
        <v>0.736</v>
      </c>
      <c r="O1264" s="1" t="n">
        <v>0</v>
      </c>
      <c r="P1264" s="1" t="s">
        <v>2030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2065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2084</v>
      </c>
      <c r="N1265" s="1" t="n">
        <v>0.753</v>
      </c>
      <c r="O1265" s="1" t="n">
        <v>0</v>
      </c>
      <c r="P1265" s="1" t="s">
        <v>2030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2085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2073</v>
      </c>
      <c r="N1266" s="1" t="n">
        <v>38.04</v>
      </c>
      <c r="O1266" s="1" t="n">
        <v>1166.44</v>
      </c>
      <c r="P1266" s="1" t="s">
        <v>2030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2085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2081</v>
      </c>
      <c r="N1267" s="1" t="n">
        <v>3.56</v>
      </c>
      <c r="O1267" s="1" t="n">
        <v>123.16</v>
      </c>
      <c r="P1267" s="1" t="s">
        <v>2030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2085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2066</v>
      </c>
      <c r="N1268" s="1" t="n">
        <v>2.51</v>
      </c>
      <c r="O1268" s="1" t="n">
        <v>47.27</v>
      </c>
      <c r="P1268" s="1" t="s">
        <v>2030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2085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2067</v>
      </c>
      <c r="N1269" s="1" t="n">
        <v>8.64</v>
      </c>
      <c r="O1269" s="1" t="n">
        <v>176.29</v>
      </c>
      <c r="P1269" s="1" t="s">
        <v>2030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2085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2068</v>
      </c>
      <c r="N1270" s="1" t="n">
        <v>20.67</v>
      </c>
      <c r="O1270" s="1" t="n">
        <v>486.66</v>
      </c>
      <c r="P1270" s="1" t="s">
        <v>2030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2085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2069</v>
      </c>
      <c r="N1271" s="1" t="n">
        <v>20.02</v>
      </c>
      <c r="O1271" s="1" t="n">
        <v>502.79</v>
      </c>
      <c r="P1271" s="1" t="s">
        <v>2030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2085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2070</v>
      </c>
      <c r="N1272" s="1" t="n">
        <v>1.628</v>
      </c>
      <c r="O1272" s="1" t="n">
        <v>35.77</v>
      </c>
      <c r="P1272" s="1" t="s">
        <v>2030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2085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2167</v>
      </c>
      <c r="N1273" s="1" t="n">
        <v>3.472</v>
      </c>
      <c r="O1273" s="1" t="n">
        <v>81.75</v>
      </c>
      <c r="P1273" s="1" t="s">
        <v>2030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2085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2072</v>
      </c>
      <c r="N1274" s="1" t="n">
        <v>1.842</v>
      </c>
      <c r="O1274" s="1" t="n">
        <v>43.37</v>
      </c>
      <c r="P1274" s="1" t="s">
        <v>2030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2085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2082</v>
      </c>
      <c r="N1275" s="1" t="n">
        <v>1.476</v>
      </c>
      <c r="O1275" s="1" t="n">
        <v>3.46</v>
      </c>
      <c r="P1275" s="1" t="s">
        <v>2030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2085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2083</v>
      </c>
      <c r="N1276" s="1" t="n">
        <v>1.806</v>
      </c>
      <c r="O1276" s="1" t="n">
        <v>4.24</v>
      </c>
      <c r="P1276" s="1" t="s">
        <v>2030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2085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2084</v>
      </c>
      <c r="N1277" s="1" t="n">
        <v>0.736</v>
      </c>
      <c r="O1277" s="1" t="n">
        <v>0</v>
      </c>
      <c r="P1277" s="1" t="s">
        <v>2030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2085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2066</v>
      </c>
      <c r="N1278" s="1" t="n">
        <v>3.012</v>
      </c>
      <c r="O1278" s="1" t="n">
        <v>59.34</v>
      </c>
      <c r="P1278" s="1" t="s">
        <v>2030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2085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2071</v>
      </c>
      <c r="N1279" s="1" t="n">
        <v>2.328</v>
      </c>
      <c r="O1279" s="1" t="n">
        <v>64.98</v>
      </c>
      <c r="P1279" s="1" t="s">
        <v>2030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2085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2072</v>
      </c>
      <c r="N1280" s="1" t="n">
        <v>1.66</v>
      </c>
      <c r="O1280" s="1" t="n">
        <v>40.88</v>
      </c>
      <c r="P1280" s="1" t="s">
        <v>2030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2085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2073</v>
      </c>
      <c r="N1281" s="1" t="n">
        <v>13.21</v>
      </c>
      <c r="O1281" s="1" t="n">
        <v>422.97</v>
      </c>
      <c r="P1281" s="1" t="s">
        <v>2030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2085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2074</v>
      </c>
      <c r="N1282" s="1" t="n">
        <v>8.69</v>
      </c>
      <c r="O1282" s="1" t="n">
        <v>313.93</v>
      </c>
      <c r="P1282" s="1" t="s">
        <v>2030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2085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2075</v>
      </c>
      <c r="N1283" s="1" t="n">
        <v>5.432</v>
      </c>
      <c r="O1283" s="1" t="n">
        <v>223</v>
      </c>
      <c r="P1283" s="1" t="s">
        <v>2030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2085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2076</v>
      </c>
      <c r="N1284" s="1" t="n">
        <v>10.01</v>
      </c>
      <c r="O1284" s="1" t="n">
        <v>435.6</v>
      </c>
      <c r="P1284" s="1" t="s">
        <v>2030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2085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2077</v>
      </c>
      <c r="N1285" s="1" t="n">
        <v>4.046</v>
      </c>
      <c r="O1285" s="1" t="n">
        <v>179.39</v>
      </c>
      <c r="P1285" s="1" t="s">
        <v>2030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2085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2078</v>
      </c>
      <c r="N1286" s="1" t="n">
        <v>1.694</v>
      </c>
      <c r="O1286" s="1" t="n">
        <v>66.76</v>
      </c>
      <c r="P1286" s="1" t="s">
        <v>2030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2085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2079</v>
      </c>
      <c r="N1287" s="1" t="n">
        <v>2.508</v>
      </c>
      <c r="O1287" s="1" t="n">
        <v>123.56</v>
      </c>
      <c r="P1287" s="1" t="s">
        <v>2030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2085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2080</v>
      </c>
      <c r="N1288" s="1" t="n">
        <v>1.492</v>
      </c>
      <c r="O1288" s="1" t="n">
        <v>85.76</v>
      </c>
      <c r="P1288" s="1" t="s">
        <v>2030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2085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2081</v>
      </c>
      <c r="N1289" s="1" t="n">
        <v>1.33</v>
      </c>
      <c r="O1289" s="1" t="n">
        <v>48.05</v>
      </c>
      <c r="P1289" s="1" t="s">
        <v>2030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2085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2082</v>
      </c>
      <c r="N1290" s="1" t="n">
        <v>0.78</v>
      </c>
      <c r="O1290" s="1" t="n">
        <v>1.92</v>
      </c>
      <c r="P1290" s="1" t="s">
        <v>2030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2085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2083</v>
      </c>
      <c r="N1291" s="1" t="n">
        <v>8.255</v>
      </c>
      <c r="O1291" s="1" t="n">
        <v>20.27</v>
      </c>
      <c r="P1291" s="1" t="s">
        <v>2030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2085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2084</v>
      </c>
      <c r="N1292" s="1" t="n">
        <v>0.753</v>
      </c>
      <c r="O1292" s="1" t="n">
        <v>0</v>
      </c>
      <c r="P1292" s="1" t="s">
        <v>2030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2028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2088</v>
      </c>
      <c r="N1293" s="1" t="n">
        <v>2</v>
      </c>
      <c r="O1293" s="1" t="n">
        <v>15.4</v>
      </c>
      <c r="P1293" s="1" t="s">
        <v>2030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2028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2089</v>
      </c>
      <c r="N1294" s="1" t="n">
        <v>2</v>
      </c>
      <c r="O1294" s="1" t="n">
        <v>11.44</v>
      </c>
      <c r="P1294" s="1" t="s">
        <v>2030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2028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2090</v>
      </c>
      <c r="N1295" s="1" t="n">
        <v>12</v>
      </c>
      <c r="O1295" s="1" t="n">
        <v>84</v>
      </c>
      <c r="P1295" s="1" t="s">
        <v>2030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2028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2091</v>
      </c>
      <c r="N1296" s="1" t="n">
        <v>2</v>
      </c>
      <c r="O1296" s="1" t="n">
        <v>11.44</v>
      </c>
      <c r="P1296" s="1" t="s">
        <v>2030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2028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2175</v>
      </c>
      <c r="N1297" s="1" t="n">
        <v>2</v>
      </c>
      <c r="O1297" s="1" t="n">
        <v>11.44</v>
      </c>
      <c r="P1297" s="1" t="s">
        <v>2030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2028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2092</v>
      </c>
      <c r="N1298" s="1" t="n">
        <v>3</v>
      </c>
      <c r="O1298" s="1" t="n">
        <v>17.16</v>
      </c>
      <c r="P1298" s="1" t="s">
        <v>2030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2028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2032</v>
      </c>
      <c r="N1299" s="1" t="n">
        <v>3</v>
      </c>
      <c r="O1299" s="1" t="n">
        <v>17.16</v>
      </c>
      <c r="P1299" s="1" t="s">
        <v>2030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2028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2094</v>
      </c>
      <c r="N1300" s="1" t="n">
        <v>3</v>
      </c>
      <c r="O1300" s="1" t="n">
        <v>17.16</v>
      </c>
      <c r="P1300" s="1" t="s">
        <v>2030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2028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2808</v>
      </c>
      <c r="N1301" s="1" t="n">
        <v>720</v>
      </c>
      <c r="O1301" s="1" t="n">
        <v>1281.6</v>
      </c>
      <c r="P1301" s="1" t="s">
        <v>2030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2028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2809</v>
      </c>
      <c r="N1302" s="1" t="n">
        <v>360</v>
      </c>
      <c r="O1302" s="1" t="n">
        <v>640.8</v>
      </c>
      <c r="P1302" s="1" t="s">
        <v>2030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2028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2810</v>
      </c>
      <c r="N1303" s="1" t="n">
        <v>400</v>
      </c>
      <c r="O1303" s="1" t="n">
        <v>712</v>
      </c>
      <c r="P1303" s="1" t="s">
        <v>2030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2028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2811</v>
      </c>
      <c r="N1304" s="1" t="n">
        <v>400</v>
      </c>
      <c r="O1304" s="1" t="n">
        <v>712</v>
      </c>
      <c r="P1304" s="1" t="s">
        <v>2030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2028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2812</v>
      </c>
      <c r="N1305" s="1" t="n">
        <v>400</v>
      </c>
      <c r="O1305" s="1" t="n">
        <v>712</v>
      </c>
      <c r="P1305" s="1" t="s">
        <v>2030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2028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2813</v>
      </c>
      <c r="N1306" s="1" t="n">
        <v>400</v>
      </c>
      <c r="O1306" s="1" t="n">
        <v>712</v>
      </c>
      <c r="P1306" s="1" t="s">
        <v>2030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2028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2814</v>
      </c>
      <c r="N1307" s="1" t="n">
        <v>400</v>
      </c>
      <c r="O1307" s="1" t="n">
        <v>712</v>
      </c>
      <c r="P1307" s="1" t="s">
        <v>2030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2028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2815</v>
      </c>
      <c r="N1308" s="1" t="n">
        <v>6</v>
      </c>
      <c r="O1308" s="1" t="n">
        <v>81.36</v>
      </c>
      <c r="P1308" s="1" t="s">
        <v>2030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2028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2816</v>
      </c>
      <c r="N1309" s="1" t="n">
        <v>6</v>
      </c>
      <c r="O1309" s="1" t="n">
        <v>81.36</v>
      </c>
      <c r="P1309" s="1" t="s">
        <v>2030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2028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2817</v>
      </c>
      <c r="N1310" s="1" t="n">
        <v>400</v>
      </c>
      <c r="O1310" s="1" t="n">
        <v>712</v>
      </c>
      <c r="P1310" s="1" t="s">
        <v>2030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2028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2818</v>
      </c>
      <c r="N1311" s="1" t="n">
        <v>6</v>
      </c>
      <c r="O1311" s="1" t="n">
        <v>46.56</v>
      </c>
      <c r="P1311" s="1" t="s">
        <v>2030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2028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2818</v>
      </c>
      <c r="N1312" s="1" t="n">
        <v>6</v>
      </c>
      <c r="O1312" s="1" t="n">
        <v>46.56</v>
      </c>
      <c r="P1312" s="1" t="s">
        <v>2030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2028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2819</v>
      </c>
      <c r="N1313" s="1" t="n">
        <v>48</v>
      </c>
      <c r="O1313" s="1" t="n">
        <v>70.08</v>
      </c>
      <c r="P1313" s="1" t="s">
        <v>2030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2028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2820</v>
      </c>
      <c r="N1314" s="1" t="n">
        <v>48</v>
      </c>
      <c r="O1314" s="1" t="n">
        <v>70.08</v>
      </c>
      <c r="P1314" s="1" t="s">
        <v>2030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2028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2821</v>
      </c>
      <c r="N1315" s="1" t="n">
        <v>96</v>
      </c>
      <c r="O1315" s="1" t="n">
        <v>286.08</v>
      </c>
      <c r="P1315" s="1" t="s">
        <v>2030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2028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2822</v>
      </c>
      <c r="N1316" s="1" t="n">
        <v>12</v>
      </c>
      <c r="O1316" s="1" t="n">
        <v>31.2</v>
      </c>
      <c r="P1316" s="1" t="s">
        <v>2030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2028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2823</v>
      </c>
      <c r="N1317" s="1" t="n">
        <v>48</v>
      </c>
      <c r="O1317" s="1" t="n">
        <v>70.08</v>
      </c>
      <c r="P1317" s="1" t="s">
        <v>2030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2028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2824</v>
      </c>
      <c r="N1318" s="1" t="n">
        <v>48</v>
      </c>
      <c r="O1318" s="1" t="n">
        <v>70.08</v>
      </c>
      <c r="P1318" s="1" t="s">
        <v>2030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2028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2825</v>
      </c>
      <c r="N1319" s="1" t="n">
        <v>12</v>
      </c>
      <c r="O1319" s="1" t="n">
        <v>29.76</v>
      </c>
      <c r="P1319" s="1" t="s">
        <v>2030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2028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2826</v>
      </c>
      <c r="N1320" s="1" t="n">
        <v>50</v>
      </c>
      <c r="O1320" s="1" t="n">
        <v>48.24</v>
      </c>
      <c r="P1320" s="1" t="s">
        <v>2030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2028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2827</v>
      </c>
      <c r="N1321" s="1" t="n">
        <v>5</v>
      </c>
      <c r="O1321" s="1" t="n">
        <v>54.25</v>
      </c>
      <c r="P1321" s="1" t="s">
        <v>2030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2028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2828</v>
      </c>
      <c r="N1322" s="1" t="n">
        <v>60</v>
      </c>
      <c r="O1322" s="1" t="n">
        <v>48.74</v>
      </c>
      <c r="P1322" s="1" t="s">
        <v>2030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2028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2829</v>
      </c>
      <c r="N1323" s="1" t="n">
        <v>2</v>
      </c>
      <c r="O1323" s="1" t="n">
        <v>22.53</v>
      </c>
      <c r="P1323" s="1" t="s">
        <v>2030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2028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2830</v>
      </c>
      <c r="N1324" s="1" t="n">
        <v>2</v>
      </c>
      <c r="O1324" s="1" t="n">
        <v>12.98</v>
      </c>
      <c r="P1324" s="1" t="s">
        <v>2030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2028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2831</v>
      </c>
      <c r="N1325" s="1" t="n">
        <v>12</v>
      </c>
      <c r="O1325" s="1" t="n">
        <v>153</v>
      </c>
      <c r="P1325" s="1" t="s">
        <v>2030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2028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2832</v>
      </c>
      <c r="N1326" s="1" t="n">
        <v>300</v>
      </c>
      <c r="O1326" s="1" t="n">
        <v>142.62</v>
      </c>
      <c r="P1326" s="1" t="s">
        <v>2030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2028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2833</v>
      </c>
      <c r="N1327" s="1" t="n">
        <v>12</v>
      </c>
      <c r="O1327" s="1" t="n">
        <v>150</v>
      </c>
      <c r="P1327" s="1" t="s">
        <v>2030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2028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2834</v>
      </c>
      <c r="N1328" s="1" t="n">
        <v>60</v>
      </c>
      <c r="O1328" s="1" t="n">
        <v>120</v>
      </c>
      <c r="P1328" s="1" t="s">
        <v>2030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2028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2835</v>
      </c>
      <c r="N1329" s="1" t="n">
        <v>60</v>
      </c>
      <c r="O1329" s="1" t="n">
        <v>120</v>
      </c>
      <c r="P1329" s="1" t="s">
        <v>2030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2028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2836</v>
      </c>
      <c r="N1330" s="1" t="n">
        <v>60</v>
      </c>
      <c r="O1330" s="1" t="n">
        <v>120</v>
      </c>
      <c r="P1330" s="1" t="s">
        <v>2030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2028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2837</v>
      </c>
      <c r="N1331" s="1" t="n">
        <v>60</v>
      </c>
      <c r="O1331" s="1" t="n">
        <v>120</v>
      </c>
      <c r="P1331" s="1" t="s">
        <v>2030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2028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2838</v>
      </c>
      <c r="N1332" s="1" t="n">
        <v>12</v>
      </c>
      <c r="O1332" s="1" t="n">
        <v>171.6</v>
      </c>
      <c r="P1332" s="1" t="s">
        <v>2030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2028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2839</v>
      </c>
      <c r="N1333" s="1" t="n">
        <v>350</v>
      </c>
      <c r="O1333" s="1" t="n">
        <v>1400</v>
      </c>
      <c r="P1333" s="1" t="s">
        <v>2030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2028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2048</v>
      </c>
      <c r="N1334" s="1" t="n">
        <v>24</v>
      </c>
      <c r="O1334" s="1" t="n">
        <v>203.42</v>
      </c>
      <c r="P1334" s="1" t="s">
        <v>2030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2028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2840</v>
      </c>
      <c r="N1335" s="1" t="n">
        <v>96</v>
      </c>
      <c r="O1335" s="1" t="n">
        <v>195.36</v>
      </c>
      <c r="P1335" s="1" t="s">
        <v>2030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2028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2144</v>
      </c>
      <c r="N1336" s="1" t="n">
        <v>24</v>
      </c>
      <c r="O1336" s="1" t="n">
        <v>48.84</v>
      </c>
      <c r="P1336" s="1" t="s">
        <v>2030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2028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2841</v>
      </c>
      <c r="N1337" s="1" t="n">
        <v>120</v>
      </c>
      <c r="O1337" s="1" t="n">
        <v>329.67</v>
      </c>
      <c r="P1337" s="1" t="s">
        <v>2030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2028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2149</v>
      </c>
      <c r="N1338" s="1" t="n">
        <v>6</v>
      </c>
      <c r="O1338" s="1" t="n">
        <v>50.85</v>
      </c>
      <c r="P1338" s="1" t="s">
        <v>2030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2028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2842</v>
      </c>
      <c r="N1339" s="1" t="n">
        <v>12</v>
      </c>
      <c r="O1339" s="1" t="n">
        <v>15.14</v>
      </c>
      <c r="P1339" s="1" t="s">
        <v>2030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2028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2161</v>
      </c>
      <c r="N1340" s="1" t="n">
        <v>30</v>
      </c>
      <c r="O1340" s="1" t="n">
        <v>182.54</v>
      </c>
      <c r="P1340" s="1" t="s">
        <v>2030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2028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2155</v>
      </c>
      <c r="N1341" s="1" t="n">
        <v>60</v>
      </c>
      <c r="O1341" s="1" t="n">
        <v>190.48</v>
      </c>
      <c r="P1341" s="1" t="s">
        <v>2030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2028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2156</v>
      </c>
      <c r="N1342" s="1" t="n">
        <v>24</v>
      </c>
      <c r="O1342" s="1" t="n">
        <v>141.88</v>
      </c>
      <c r="P1342" s="1" t="s">
        <v>2030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2028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2158</v>
      </c>
      <c r="N1343" s="1" t="n">
        <v>24</v>
      </c>
      <c r="O1343" s="1" t="n">
        <v>74.24</v>
      </c>
      <c r="P1343" s="1" t="s">
        <v>2030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2028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2159</v>
      </c>
      <c r="N1344" s="1" t="n">
        <v>30</v>
      </c>
      <c r="O1344" s="1" t="n">
        <v>256.41</v>
      </c>
      <c r="P1344" s="1" t="s">
        <v>2030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2028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2054</v>
      </c>
      <c r="N1345" s="1" t="n">
        <v>18</v>
      </c>
      <c r="O1345" s="1" t="n">
        <v>170.7</v>
      </c>
      <c r="P1345" s="1" t="s">
        <v>2030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2028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2055</v>
      </c>
      <c r="N1346" s="1" t="n">
        <v>9</v>
      </c>
      <c r="O1346" s="1" t="n">
        <v>52.11</v>
      </c>
      <c r="P1346" s="1" t="s">
        <v>2030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2028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2056</v>
      </c>
      <c r="N1347" s="1" t="n">
        <v>18</v>
      </c>
      <c r="O1347" s="1" t="n">
        <v>119.78</v>
      </c>
      <c r="P1347" s="1" t="s">
        <v>2030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2028</v>
      </c>
      <c r="E1348" s="1" t="n">
        <v>1705</v>
      </c>
      <c r="F1348" s="1" t="s">
        <v>131</v>
      </c>
      <c r="I1348" s="1" t="n">
        <v>1880950</v>
      </c>
      <c r="J1348" s="1" t="n">
        <v>27673</v>
      </c>
      <c r="K1348" s="1" t="n">
        <v>7894900701715</v>
      </c>
      <c r="L1348" s="1" t="s">
        <v>2245</v>
      </c>
      <c r="N1348" s="1" t="n">
        <v>30</v>
      </c>
      <c r="O1348" s="1" t="n">
        <v>164.53</v>
      </c>
      <c r="P1348" s="1" t="s">
        <v>2030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2028</v>
      </c>
      <c r="E1349" s="1" t="n">
        <v>1705</v>
      </c>
      <c r="F1349" s="1" t="s">
        <v>131</v>
      </c>
      <c r="I1349" s="1" t="n">
        <v>1880950</v>
      </c>
      <c r="J1349" s="1" t="n">
        <v>29509</v>
      </c>
      <c r="K1349" s="1" t="n">
        <v>78933873</v>
      </c>
      <c r="L1349" s="1" t="s">
        <v>2843</v>
      </c>
      <c r="N1349" s="1" t="n">
        <v>12</v>
      </c>
      <c r="O1349" s="1" t="n">
        <v>22.59</v>
      </c>
      <c r="P1349" s="1" t="s">
        <v>2030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2028</v>
      </c>
      <c r="E1350" s="1" t="n">
        <v>1705</v>
      </c>
      <c r="F1350" s="1" t="s">
        <v>131</v>
      </c>
      <c r="I1350" s="1" t="n">
        <v>1880950</v>
      </c>
      <c r="J1350" s="1" t="n">
        <v>32339</v>
      </c>
      <c r="K1350" s="1" t="n">
        <v>7894900681000</v>
      </c>
      <c r="L1350" s="1" t="s">
        <v>2581</v>
      </c>
      <c r="N1350" s="1" t="n">
        <v>6</v>
      </c>
      <c r="O1350" s="1" t="n">
        <v>44.99</v>
      </c>
      <c r="P1350" s="1" t="s">
        <v>2030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2028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2161</v>
      </c>
      <c r="N1351" s="1" t="n">
        <v>72</v>
      </c>
      <c r="O1351" s="1" t="n">
        <v>634.43</v>
      </c>
      <c r="P1351" s="1" t="s">
        <v>2030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2028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2162</v>
      </c>
      <c r="N1352" s="1" t="n">
        <v>36</v>
      </c>
      <c r="O1352" s="1" t="n">
        <v>123.08</v>
      </c>
      <c r="P1352" s="1" t="s">
        <v>2030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2119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2121</v>
      </c>
      <c r="N1353" s="1" t="n">
        <v>13</v>
      </c>
      <c r="O1353" s="1" t="n">
        <v>93.86</v>
      </c>
      <c r="P1353" s="1" t="s">
        <v>2030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2119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2122</v>
      </c>
      <c r="N1354" s="1" t="n">
        <v>24</v>
      </c>
      <c r="O1354" s="1" t="n">
        <v>170</v>
      </c>
      <c r="P1354" s="1" t="s">
        <v>2030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2119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2844</v>
      </c>
      <c r="N1355" s="1" t="n">
        <v>4</v>
      </c>
      <c r="O1355" s="1" t="n">
        <v>40</v>
      </c>
      <c r="P1355" s="1" t="s">
        <v>2030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2119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2123</v>
      </c>
      <c r="N1356" s="1" t="n">
        <v>20</v>
      </c>
      <c r="O1356" s="1" t="n">
        <v>100</v>
      </c>
      <c r="P1356" s="1" t="s">
        <v>2030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2119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2279</v>
      </c>
      <c r="N1357" s="1" t="n">
        <v>10</v>
      </c>
      <c r="O1357" s="1" t="n">
        <v>53.3</v>
      </c>
      <c r="P1357" s="1" t="s">
        <v>2030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2119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2127</v>
      </c>
      <c r="N1358" s="1" t="n">
        <v>5</v>
      </c>
      <c r="O1358" s="1" t="n">
        <v>25</v>
      </c>
      <c r="P1358" s="1" t="s">
        <v>2030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2119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2128</v>
      </c>
      <c r="N1359" s="1" t="n">
        <v>3</v>
      </c>
      <c r="O1359" s="1" t="n">
        <v>75</v>
      </c>
      <c r="P1359" s="1" t="s">
        <v>2030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2119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2129</v>
      </c>
      <c r="N1360" s="1" t="n">
        <v>3</v>
      </c>
      <c r="O1360" s="1" t="n">
        <v>54</v>
      </c>
      <c r="P1360" s="1" t="s">
        <v>2030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2119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2130</v>
      </c>
      <c r="N1361" s="1" t="n">
        <v>1</v>
      </c>
      <c r="O1361" s="1" t="n">
        <v>13</v>
      </c>
      <c r="P1361" s="1" t="s">
        <v>2030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2119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2280</v>
      </c>
      <c r="N1362" s="1" t="n">
        <v>5</v>
      </c>
      <c r="O1362" s="1" t="n">
        <v>55</v>
      </c>
      <c r="P1362" s="1" t="s">
        <v>2030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2119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2131</v>
      </c>
      <c r="N1363" s="1" t="n">
        <v>20</v>
      </c>
      <c r="O1363" s="1" t="n">
        <v>100</v>
      </c>
      <c r="P1363" s="1" t="s">
        <v>2030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2119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2132</v>
      </c>
      <c r="N1364" s="1" t="n">
        <v>47</v>
      </c>
      <c r="O1364" s="1" t="n">
        <v>175</v>
      </c>
      <c r="P1364" s="1" t="s">
        <v>2030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2119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2133</v>
      </c>
      <c r="N1365" s="1" t="n">
        <v>14</v>
      </c>
      <c r="O1365" s="1" t="n">
        <v>42</v>
      </c>
      <c r="P1365" s="1" t="s">
        <v>2030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2119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2845</v>
      </c>
      <c r="N1366" s="1" t="n">
        <v>1</v>
      </c>
      <c r="O1366" s="1" t="n">
        <v>35</v>
      </c>
      <c r="P1366" s="1" t="s">
        <v>2030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2119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2135</v>
      </c>
      <c r="N1367" s="1" t="n">
        <v>20</v>
      </c>
      <c r="O1367" s="1" t="n">
        <v>120</v>
      </c>
      <c r="P1367" s="1" t="s">
        <v>2030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2119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2281</v>
      </c>
      <c r="N1368" s="1" t="n">
        <v>14</v>
      </c>
      <c r="O1368" s="1" t="n">
        <v>77</v>
      </c>
      <c r="P1368" s="1" t="s">
        <v>2030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2119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2136</v>
      </c>
      <c r="N1369" s="1" t="n">
        <v>40</v>
      </c>
      <c r="O1369" s="1" t="n">
        <v>240</v>
      </c>
      <c r="P1369" s="1" t="s">
        <v>2030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2119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2137</v>
      </c>
      <c r="N1370" s="1" t="n">
        <v>10</v>
      </c>
      <c r="O1370" s="1" t="n">
        <v>30</v>
      </c>
      <c r="P1370" s="1" t="s">
        <v>2030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2119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2138</v>
      </c>
      <c r="N1371" s="1" t="n">
        <v>5</v>
      </c>
      <c r="O1371" s="1" t="n">
        <v>15</v>
      </c>
      <c r="P1371" s="1" t="s">
        <v>2030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2139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2121</v>
      </c>
      <c r="N1372" s="1" t="n">
        <v>13</v>
      </c>
      <c r="O1372" s="1" t="n">
        <v>93.86</v>
      </c>
      <c r="P1372" s="1" t="s">
        <v>2030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2139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2122</v>
      </c>
      <c r="N1373" s="1" t="n">
        <v>24</v>
      </c>
      <c r="O1373" s="1" t="n">
        <v>170</v>
      </c>
      <c r="P1373" s="1" t="s">
        <v>2030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2139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2844</v>
      </c>
      <c r="N1374" s="1" t="n">
        <v>4</v>
      </c>
      <c r="O1374" s="1" t="n">
        <v>40</v>
      </c>
      <c r="P1374" s="1" t="s">
        <v>2030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2139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2123</v>
      </c>
      <c r="N1375" s="1" t="n">
        <v>20</v>
      </c>
      <c r="O1375" s="1" t="n">
        <v>100</v>
      </c>
      <c r="P1375" s="1" t="s">
        <v>2030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2139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2279</v>
      </c>
      <c r="N1376" s="1" t="n">
        <v>10</v>
      </c>
      <c r="O1376" s="1" t="n">
        <v>53.3</v>
      </c>
      <c r="P1376" s="1" t="s">
        <v>2030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2139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2127</v>
      </c>
      <c r="N1377" s="1" t="n">
        <v>5</v>
      </c>
      <c r="O1377" s="1" t="n">
        <v>25</v>
      </c>
      <c r="P1377" s="1" t="s">
        <v>2030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2139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2128</v>
      </c>
      <c r="N1378" s="1" t="n">
        <v>3</v>
      </c>
      <c r="O1378" s="1" t="n">
        <v>75</v>
      </c>
      <c r="P1378" s="1" t="s">
        <v>2030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2139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2129</v>
      </c>
      <c r="N1379" s="1" t="n">
        <v>3</v>
      </c>
      <c r="O1379" s="1" t="n">
        <v>54</v>
      </c>
      <c r="P1379" s="1" t="s">
        <v>2030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2139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2130</v>
      </c>
      <c r="N1380" s="1" t="n">
        <v>1</v>
      </c>
      <c r="O1380" s="1" t="n">
        <v>13</v>
      </c>
      <c r="P1380" s="1" t="s">
        <v>2030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2139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2280</v>
      </c>
      <c r="N1381" s="1" t="n">
        <v>5</v>
      </c>
      <c r="O1381" s="1" t="n">
        <v>55</v>
      </c>
      <c r="P1381" s="1" t="s">
        <v>2030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2139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2131</v>
      </c>
      <c r="N1382" s="1" t="n">
        <v>20</v>
      </c>
      <c r="O1382" s="1" t="n">
        <v>100</v>
      </c>
      <c r="P1382" s="1" t="s">
        <v>2030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2139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2132</v>
      </c>
      <c r="N1383" s="1" t="n">
        <v>47</v>
      </c>
      <c r="O1383" s="1" t="n">
        <v>175</v>
      </c>
      <c r="P1383" s="1" t="s">
        <v>2030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2139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2133</v>
      </c>
      <c r="N1384" s="1" t="n">
        <v>14</v>
      </c>
      <c r="O1384" s="1" t="n">
        <v>42</v>
      </c>
      <c r="P1384" s="1" t="s">
        <v>2030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2139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2845</v>
      </c>
      <c r="N1385" s="1" t="n">
        <v>1</v>
      </c>
      <c r="O1385" s="1" t="n">
        <v>35</v>
      </c>
      <c r="P1385" s="1" t="s">
        <v>2030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2139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2135</v>
      </c>
      <c r="N1386" s="1" t="n">
        <v>20</v>
      </c>
      <c r="O1386" s="1" t="n">
        <v>120</v>
      </c>
      <c r="P1386" s="1" t="s">
        <v>2030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2139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2281</v>
      </c>
      <c r="N1387" s="1" t="n">
        <v>14</v>
      </c>
      <c r="O1387" s="1" t="n">
        <v>77</v>
      </c>
      <c r="P1387" s="1" t="s">
        <v>2030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2139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2136</v>
      </c>
      <c r="N1388" s="1" t="n">
        <v>40</v>
      </c>
      <c r="O1388" s="1" t="n">
        <v>240</v>
      </c>
      <c r="P1388" s="1" t="s">
        <v>2030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2139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2137</v>
      </c>
      <c r="N1389" s="1" t="n">
        <v>10</v>
      </c>
      <c r="O1389" s="1" t="n">
        <v>30</v>
      </c>
      <c r="P1389" s="1" t="s">
        <v>2030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2139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2138</v>
      </c>
      <c r="N1390" s="1" t="n">
        <v>5</v>
      </c>
      <c r="O1390" s="1" t="n">
        <v>15</v>
      </c>
      <c r="P1390" s="1" t="s">
        <v>2030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2057</v>
      </c>
      <c r="E1391" s="1" t="n">
        <v>1391</v>
      </c>
      <c r="F1391" s="1" t="s">
        <v>1942</v>
      </c>
      <c r="I1391" s="1" t="n">
        <v>394</v>
      </c>
      <c r="J1391" s="1" t="n">
        <v>25750</v>
      </c>
      <c r="K1391" s="1" t="n">
        <v>78937529</v>
      </c>
      <c r="L1391" s="1" t="s">
        <v>2846</v>
      </c>
      <c r="N1391" s="1" t="n">
        <v>50</v>
      </c>
      <c r="O1391" s="1" t="n">
        <v>195</v>
      </c>
      <c r="P1391" s="1" t="s">
        <v>2030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2057</v>
      </c>
      <c r="E1392" s="1" t="n">
        <v>1391</v>
      </c>
      <c r="F1392" s="1" t="s">
        <v>1942</v>
      </c>
      <c r="I1392" s="1" t="n">
        <v>394</v>
      </c>
      <c r="J1392" s="1" t="n">
        <v>36733</v>
      </c>
      <c r="K1392" s="1" t="n">
        <v>78939035</v>
      </c>
      <c r="L1392" s="1" t="s">
        <v>2847</v>
      </c>
      <c r="N1392" s="1" t="n">
        <v>50</v>
      </c>
      <c r="O1392" s="1" t="n">
        <v>195</v>
      </c>
      <c r="P1392" s="1" t="s">
        <v>2030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2057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2848</v>
      </c>
      <c r="N1393" s="1" t="n">
        <v>42</v>
      </c>
      <c r="O1393" s="1" t="n">
        <v>88.89</v>
      </c>
      <c r="P1393" s="1" t="s">
        <v>2030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2057</v>
      </c>
      <c r="E1394" s="1" t="n">
        <v>1705</v>
      </c>
      <c r="F1394" s="1" t="s">
        <v>131</v>
      </c>
      <c r="I1394" s="1" t="n">
        <v>1161721</v>
      </c>
      <c r="J1394" s="1" t="n">
        <v>16772</v>
      </c>
      <c r="K1394" s="1" t="n">
        <v>7895800309780</v>
      </c>
      <c r="L1394" s="1" t="s">
        <v>2849</v>
      </c>
      <c r="N1394" s="1" t="n">
        <v>105</v>
      </c>
      <c r="O1394" s="1" t="n">
        <v>204.06</v>
      </c>
      <c r="P1394" s="1" t="s">
        <v>2030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2057</v>
      </c>
      <c r="E1395" s="1" t="n">
        <v>1705</v>
      </c>
      <c r="F1395" s="1" t="s">
        <v>131</v>
      </c>
      <c r="I1395" s="1" t="n">
        <v>1161721</v>
      </c>
      <c r="J1395" s="1" t="n">
        <v>16774</v>
      </c>
      <c r="K1395" s="1" t="n">
        <v>7895800430002</v>
      </c>
      <c r="L1395" s="1" t="s">
        <v>2850</v>
      </c>
      <c r="N1395" s="1" t="n">
        <v>42</v>
      </c>
      <c r="O1395" s="1" t="n">
        <v>81.62</v>
      </c>
      <c r="P1395" s="1" t="s">
        <v>2030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2057</v>
      </c>
      <c r="E1396" s="1" t="n">
        <v>1705</v>
      </c>
      <c r="F1396" s="1" t="s">
        <v>131</v>
      </c>
      <c r="I1396" s="1" t="n">
        <v>1161721</v>
      </c>
      <c r="J1396" s="1" t="n">
        <v>16778</v>
      </c>
      <c r="K1396" s="1" t="n">
        <v>7895800304228</v>
      </c>
      <c r="L1396" s="1" t="s">
        <v>2851</v>
      </c>
      <c r="N1396" s="1" t="n">
        <v>105</v>
      </c>
      <c r="O1396" s="1" t="n">
        <v>204.06</v>
      </c>
      <c r="P1396" s="1" t="s">
        <v>2030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2057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2852</v>
      </c>
      <c r="N1397" s="1" t="n">
        <v>105</v>
      </c>
      <c r="O1397" s="1" t="n">
        <v>204.06</v>
      </c>
      <c r="P1397" s="1" t="s">
        <v>2030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2057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2853</v>
      </c>
      <c r="N1398" s="1" t="n">
        <v>32</v>
      </c>
      <c r="O1398" s="1" t="n">
        <v>68.38</v>
      </c>
      <c r="P1398" s="1" t="s">
        <v>2030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2057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2854</v>
      </c>
      <c r="N1399" s="1" t="n">
        <v>120</v>
      </c>
      <c r="O1399" s="1" t="n">
        <v>45.18</v>
      </c>
      <c r="P1399" s="1" t="s">
        <v>2030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2057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2855</v>
      </c>
      <c r="N1400" s="1" t="n">
        <v>120</v>
      </c>
      <c r="O1400" s="1" t="n">
        <v>45.18</v>
      </c>
      <c r="P1400" s="1" t="s">
        <v>2030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2057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2856</v>
      </c>
      <c r="N1401" s="1" t="n">
        <v>32</v>
      </c>
      <c r="O1401" s="1" t="n">
        <v>68.38</v>
      </c>
      <c r="P1401" s="1" t="s">
        <v>2030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2057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2857</v>
      </c>
      <c r="N1402" s="1" t="n">
        <v>1</v>
      </c>
      <c r="O1402" s="1" t="n">
        <v>5.57</v>
      </c>
      <c r="P1402" s="1" t="s">
        <v>2030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2057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2858</v>
      </c>
      <c r="N1403" s="1" t="n">
        <v>1</v>
      </c>
      <c r="O1403" s="1" t="n">
        <v>5.57</v>
      </c>
      <c r="P1403" s="1" t="s">
        <v>2030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2057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2859</v>
      </c>
      <c r="N1404" s="1" t="n">
        <v>1</v>
      </c>
      <c r="O1404" s="1" t="n">
        <v>2.99</v>
      </c>
      <c r="P1404" s="1" t="s">
        <v>2030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2057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2860</v>
      </c>
      <c r="N1405" s="1" t="n">
        <v>50</v>
      </c>
      <c r="O1405" s="1" t="n">
        <v>229.5</v>
      </c>
      <c r="P1405" s="1" t="s">
        <v>2030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2057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2861</v>
      </c>
      <c r="N1406" s="1" t="n">
        <v>50</v>
      </c>
      <c r="O1406" s="1" t="n">
        <v>229.5</v>
      </c>
      <c r="P1406" s="1" t="s">
        <v>2030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2057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2862</v>
      </c>
      <c r="N1407" s="1" t="n">
        <v>3</v>
      </c>
      <c r="O1407" s="1" t="n">
        <v>49.03</v>
      </c>
      <c r="P1407" s="1" t="s">
        <v>2030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2057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2863</v>
      </c>
      <c r="N1408" s="1" t="n">
        <v>54</v>
      </c>
      <c r="O1408" s="1" t="n">
        <v>143.64</v>
      </c>
      <c r="P1408" s="1" t="s">
        <v>2030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2057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2864</v>
      </c>
      <c r="N1409" s="1" t="n">
        <v>24</v>
      </c>
      <c r="O1409" s="1" t="n">
        <v>108.72</v>
      </c>
      <c r="P1409" s="1" t="s">
        <v>2030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2057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2865</v>
      </c>
      <c r="N1410" s="1" t="n">
        <v>6</v>
      </c>
      <c r="O1410" s="1" t="n">
        <v>93.27</v>
      </c>
      <c r="P1410" s="1" t="s">
        <v>2030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2057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2866</v>
      </c>
      <c r="N1411" s="1" t="n">
        <v>3</v>
      </c>
      <c r="O1411" s="1" t="n">
        <v>45.94</v>
      </c>
      <c r="P1411" s="1" t="s">
        <v>2030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2057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2867</v>
      </c>
      <c r="N1412" s="1" t="n">
        <v>24</v>
      </c>
      <c r="O1412" s="1" t="n">
        <v>61.98</v>
      </c>
      <c r="P1412" s="1" t="s">
        <v>2030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2057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2868</v>
      </c>
      <c r="N1413" s="1" t="n">
        <v>20</v>
      </c>
      <c r="O1413" s="1" t="n">
        <v>55.8</v>
      </c>
      <c r="P1413" s="1" t="s">
        <v>2030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2057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2869</v>
      </c>
      <c r="N1414" s="1" t="n">
        <v>12</v>
      </c>
      <c r="O1414" s="1" t="n">
        <v>43.21</v>
      </c>
      <c r="P1414" s="1" t="s">
        <v>2030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2057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2870</v>
      </c>
      <c r="N1415" s="1" t="n">
        <v>24</v>
      </c>
      <c r="O1415" s="1" t="n">
        <v>41.88</v>
      </c>
      <c r="P1415" s="1" t="s">
        <v>2030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2057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2871</v>
      </c>
      <c r="N1416" s="1" t="n">
        <v>12</v>
      </c>
      <c r="O1416" s="1" t="n">
        <v>27.33</v>
      </c>
      <c r="P1416" s="1" t="s">
        <v>2030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2057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2872</v>
      </c>
      <c r="N1417" s="1" t="n">
        <v>12</v>
      </c>
      <c r="O1417" s="1" t="n">
        <v>24.81</v>
      </c>
      <c r="P1417" s="1" t="s">
        <v>2030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2057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2873</v>
      </c>
      <c r="N1418" s="1" t="n">
        <v>12</v>
      </c>
      <c r="O1418" s="1" t="n">
        <v>24.81</v>
      </c>
      <c r="P1418" s="1" t="s">
        <v>2030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2057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2874</v>
      </c>
      <c r="N1419" s="1" t="n">
        <v>12</v>
      </c>
      <c r="O1419" s="1" t="n">
        <v>24.81</v>
      </c>
      <c r="P1419" s="1" t="s">
        <v>2030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2057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2875</v>
      </c>
      <c r="N1420" s="1" t="n">
        <v>27</v>
      </c>
      <c r="O1420" s="1" t="n">
        <v>51.42</v>
      </c>
      <c r="P1420" s="1" t="s">
        <v>2030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2057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2876</v>
      </c>
      <c r="N1421" s="1" t="n">
        <v>24</v>
      </c>
      <c r="O1421" s="1" t="n">
        <v>109.47</v>
      </c>
      <c r="P1421" s="1" t="s">
        <v>2030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2057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2877</v>
      </c>
      <c r="N1422" s="1" t="n">
        <v>24</v>
      </c>
      <c r="O1422" s="1" t="n">
        <v>131.76</v>
      </c>
      <c r="P1422" s="1" t="s">
        <v>2030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2057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2878</v>
      </c>
      <c r="N1423" s="1" t="n">
        <v>24</v>
      </c>
      <c r="O1423" s="1" t="n">
        <v>131.76</v>
      </c>
      <c r="P1423" s="1" t="s">
        <v>2030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2057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2879</v>
      </c>
      <c r="N1424" s="1" t="n">
        <v>20</v>
      </c>
      <c r="O1424" s="1" t="n">
        <v>55.8</v>
      </c>
      <c r="P1424" s="1" t="s">
        <v>2030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2057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2880</v>
      </c>
      <c r="N1425" s="1" t="n">
        <v>32</v>
      </c>
      <c r="O1425" s="1" t="n">
        <v>113.76</v>
      </c>
      <c r="P1425" s="1" t="s">
        <v>2030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2057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2881</v>
      </c>
      <c r="N1426" s="1" t="n">
        <v>12</v>
      </c>
      <c r="O1426" s="1" t="n">
        <v>54.73</v>
      </c>
      <c r="P1426" s="1" t="s">
        <v>2030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2057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2882</v>
      </c>
      <c r="N1427" s="1" t="n">
        <v>32</v>
      </c>
      <c r="O1427" s="1" t="n">
        <v>70.51</v>
      </c>
      <c r="P1427" s="1" t="s">
        <v>2030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2883</v>
      </c>
      <c r="E1428" s="1" t="n">
        <v>1203</v>
      </c>
      <c r="F1428" s="1" t="s">
        <v>1938</v>
      </c>
      <c r="I1428" s="1" t="n">
        <v>18964</v>
      </c>
      <c r="J1428" s="1" t="n">
        <v>80007</v>
      </c>
      <c r="K1428" s="1" t="n">
        <v>800082</v>
      </c>
      <c r="L1428" s="1" t="s">
        <v>2884</v>
      </c>
      <c r="N1428" s="1" t="n">
        <v>6</v>
      </c>
      <c r="O1428" s="1" t="n">
        <v>113.4</v>
      </c>
      <c r="P1428" s="1" t="s">
        <v>2030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2883</v>
      </c>
      <c r="E1429" s="1" t="n">
        <v>1203</v>
      </c>
      <c r="F1429" s="1" t="s">
        <v>1938</v>
      </c>
      <c r="I1429" s="1" t="n">
        <v>18964</v>
      </c>
      <c r="J1429" s="1" t="n">
        <v>80009</v>
      </c>
      <c r="K1429" s="1" t="n">
        <v>800105</v>
      </c>
      <c r="L1429" s="1" t="s">
        <v>2885</v>
      </c>
      <c r="N1429" s="1" t="n">
        <v>5</v>
      </c>
      <c r="O1429" s="1" t="n">
        <v>91.1</v>
      </c>
      <c r="P1429" s="1" t="s">
        <v>2030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2883</v>
      </c>
      <c r="E1430" s="1" t="n">
        <v>1203</v>
      </c>
      <c r="F1430" s="1" t="s">
        <v>1938</v>
      </c>
      <c r="I1430" s="1" t="n">
        <v>18964</v>
      </c>
      <c r="J1430" s="1" t="n">
        <v>80011</v>
      </c>
      <c r="K1430" s="1" t="n">
        <v>800129</v>
      </c>
      <c r="L1430" s="1" t="s">
        <v>2886</v>
      </c>
      <c r="N1430" s="1" t="n">
        <v>1</v>
      </c>
      <c r="O1430" s="1" t="n">
        <v>6.78</v>
      </c>
      <c r="P1430" s="1" t="s">
        <v>2030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2883</v>
      </c>
      <c r="E1431" s="1" t="n">
        <v>1203</v>
      </c>
      <c r="F1431" s="1" t="s">
        <v>1938</v>
      </c>
      <c r="I1431" s="1" t="n">
        <v>18964</v>
      </c>
      <c r="J1431" s="1" t="n">
        <v>81423</v>
      </c>
      <c r="K1431" s="1" t="n">
        <v>814249</v>
      </c>
      <c r="L1431" s="1" t="s">
        <v>2887</v>
      </c>
      <c r="N1431" s="1" t="n">
        <v>4</v>
      </c>
      <c r="O1431" s="1" t="n">
        <v>286.04</v>
      </c>
      <c r="P1431" s="1" t="s">
        <v>2030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2883</v>
      </c>
      <c r="E1432" s="1" t="n">
        <v>1203</v>
      </c>
      <c r="F1432" s="1" t="s">
        <v>1938</v>
      </c>
      <c r="I1432" s="1" t="n">
        <v>18964</v>
      </c>
      <c r="J1432" s="1" t="n">
        <v>81425</v>
      </c>
      <c r="K1432" s="1" t="n">
        <v>814263</v>
      </c>
      <c r="L1432" s="1" t="s">
        <v>2888</v>
      </c>
      <c r="N1432" s="1" t="n">
        <v>2</v>
      </c>
      <c r="O1432" s="1" t="n">
        <v>9.7</v>
      </c>
      <c r="P1432" s="1" t="s">
        <v>2030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2883</v>
      </c>
      <c r="E1433" s="1" t="n">
        <v>1203</v>
      </c>
      <c r="F1433" s="1" t="s">
        <v>1938</v>
      </c>
      <c r="I1433" s="1" t="n">
        <v>18964</v>
      </c>
      <c r="J1433" s="1" t="n">
        <v>81427</v>
      </c>
      <c r="K1433" s="1" t="n">
        <v>814287</v>
      </c>
      <c r="L1433" s="1" t="s">
        <v>2889</v>
      </c>
      <c r="N1433" s="1" t="n">
        <v>1</v>
      </c>
      <c r="O1433" s="1" t="n">
        <v>37.98</v>
      </c>
      <c r="P1433" s="1" t="s">
        <v>2030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2883</v>
      </c>
      <c r="E1434" s="1" t="n">
        <v>645</v>
      </c>
      <c r="F1434" s="1" t="s">
        <v>1935</v>
      </c>
      <c r="I1434" s="1" t="n">
        <v>35695</v>
      </c>
      <c r="J1434" s="1" t="n">
        <v>81429</v>
      </c>
      <c r="K1434" s="1" t="n">
        <v>814300</v>
      </c>
      <c r="L1434" s="1" t="s">
        <v>2890</v>
      </c>
      <c r="N1434" s="1" t="n">
        <v>2</v>
      </c>
      <c r="O1434" s="1" t="n">
        <v>13.1</v>
      </c>
      <c r="P1434" s="1" t="s">
        <v>2030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2602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2785</v>
      </c>
      <c r="N1435" s="1" t="n">
        <v>20</v>
      </c>
      <c r="O1435" s="1" t="n">
        <v>47.14</v>
      </c>
      <c r="P1435" s="1" t="s">
        <v>2604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2028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2086</v>
      </c>
      <c r="N1436" s="1" t="n">
        <v>1800</v>
      </c>
      <c r="O1436" s="1" t="n">
        <v>925</v>
      </c>
      <c r="P1436" s="1" t="s">
        <v>2030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2028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2029</v>
      </c>
      <c r="N1437" s="1" t="n">
        <v>15</v>
      </c>
      <c r="O1437" s="1" t="n">
        <v>74.85</v>
      </c>
      <c r="P1437" s="1" t="s">
        <v>2030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2028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2031</v>
      </c>
      <c r="N1438" s="1" t="n">
        <v>30</v>
      </c>
      <c r="O1438" s="1" t="n">
        <v>135</v>
      </c>
      <c r="P1438" s="1" t="s">
        <v>2030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2028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2530</v>
      </c>
      <c r="N1439" s="1" t="n">
        <v>5</v>
      </c>
      <c r="O1439" s="1" t="n">
        <v>22.5</v>
      </c>
      <c r="P1439" s="1" t="s">
        <v>2030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2028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2169</v>
      </c>
      <c r="N1440" s="1" t="n">
        <v>5</v>
      </c>
      <c r="O1440" s="1" t="n">
        <v>22.5</v>
      </c>
      <c r="P1440" s="1" t="s">
        <v>2030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2028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2033</v>
      </c>
      <c r="N1441" s="1" t="n">
        <v>10</v>
      </c>
      <c r="O1441" s="1" t="n">
        <v>49.9</v>
      </c>
      <c r="P1441" s="1" t="s">
        <v>2030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2028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2891</v>
      </c>
      <c r="N1442" s="1" t="n">
        <v>200</v>
      </c>
      <c r="O1442" s="1" t="n">
        <v>1379</v>
      </c>
      <c r="P1442" s="1" t="s">
        <v>2030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2028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2892</v>
      </c>
      <c r="N1443" s="1" t="n">
        <v>125</v>
      </c>
      <c r="O1443" s="1" t="n">
        <v>455</v>
      </c>
      <c r="P1443" s="1" t="s">
        <v>2030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2028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2192</v>
      </c>
      <c r="N1444" s="1" t="n">
        <v>25</v>
      </c>
      <c r="O1444" s="1" t="n">
        <v>140</v>
      </c>
      <c r="P1444" s="1" t="s">
        <v>2030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2028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2034</v>
      </c>
      <c r="N1445" s="1" t="n">
        <v>15</v>
      </c>
      <c r="O1445" s="1" t="n">
        <v>134.85</v>
      </c>
      <c r="P1445" s="1" t="s">
        <v>2030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2028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2893</v>
      </c>
      <c r="N1446" s="1" t="n">
        <v>180</v>
      </c>
      <c r="O1446" s="1" t="n">
        <v>212.4</v>
      </c>
      <c r="P1446" s="1" t="s">
        <v>2030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2028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2894</v>
      </c>
      <c r="N1447" s="1" t="n">
        <v>12</v>
      </c>
      <c r="O1447" s="1" t="n">
        <v>50.72</v>
      </c>
      <c r="P1447" s="1" t="s">
        <v>2030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2028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2894</v>
      </c>
      <c r="N1448" s="1" t="n">
        <v>12</v>
      </c>
      <c r="O1448" s="1" t="n">
        <v>50.72</v>
      </c>
      <c r="P1448" s="1" t="s">
        <v>2030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2028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2895</v>
      </c>
      <c r="N1449" s="1" t="n">
        <v>12</v>
      </c>
      <c r="O1449" s="1" t="n">
        <v>24</v>
      </c>
      <c r="P1449" s="1" t="s">
        <v>2030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2028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2896</v>
      </c>
      <c r="N1450" s="1" t="n">
        <v>12</v>
      </c>
      <c r="O1450" s="1" t="n">
        <v>24</v>
      </c>
      <c r="P1450" s="1" t="s">
        <v>2030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2028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2897</v>
      </c>
      <c r="N1451" s="1" t="n">
        <v>12</v>
      </c>
      <c r="O1451" s="1" t="n">
        <v>24</v>
      </c>
      <c r="P1451" s="1" t="s">
        <v>2030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2028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2898</v>
      </c>
      <c r="N1452" s="1" t="n">
        <v>12</v>
      </c>
      <c r="O1452" s="1" t="n">
        <v>50.72</v>
      </c>
      <c r="P1452" s="1" t="s">
        <v>2030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2028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2899</v>
      </c>
      <c r="N1453" s="1" t="n">
        <v>12</v>
      </c>
      <c r="O1453" s="1" t="n">
        <v>50.72</v>
      </c>
      <c r="P1453" s="1" t="s">
        <v>2030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2028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2900</v>
      </c>
      <c r="N1454" s="1" t="n">
        <v>12</v>
      </c>
      <c r="O1454" s="1" t="n">
        <v>50.72</v>
      </c>
      <c r="P1454" s="1" t="s">
        <v>2030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2028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2894</v>
      </c>
      <c r="N1455" s="1" t="n">
        <v>12</v>
      </c>
      <c r="O1455" s="1" t="n">
        <v>50.72</v>
      </c>
      <c r="P1455" s="1" t="s">
        <v>2030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2028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2894</v>
      </c>
      <c r="N1456" s="1" t="n">
        <v>12</v>
      </c>
      <c r="O1456" s="1" t="n">
        <v>50.72</v>
      </c>
      <c r="P1456" s="1" t="s">
        <v>2030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2028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2901</v>
      </c>
      <c r="N1457" s="1" t="n">
        <v>90</v>
      </c>
      <c r="O1457" s="1" t="n">
        <v>795</v>
      </c>
      <c r="P1457" s="1" t="s">
        <v>2030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2028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2902</v>
      </c>
      <c r="N1458" s="1" t="n">
        <v>24</v>
      </c>
      <c r="O1458" s="1" t="n">
        <v>194.4</v>
      </c>
      <c r="P1458" s="1" t="s">
        <v>2030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2028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2903</v>
      </c>
      <c r="N1459" s="1" t="n">
        <v>50</v>
      </c>
      <c r="O1459" s="1" t="n">
        <v>260</v>
      </c>
      <c r="P1459" s="1" t="s">
        <v>2030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2028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2904</v>
      </c>
      <c r="N1460" s="1" t="n">
        <v>40</v>
      </c>
      <c r="O1460" s="1" t="n">
        <v>520</v>
      </c>
      <c r="P1460" s="1" t="s">
        <v>2030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2028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2905</v>
      </c>
      <c r="N1461" s="1" t="n">
        <v>50</v>
      </c>
      <c r="O1461" s="1" t="n">
        <v>280</v>
      </c>
      <c r="P1461" s="1" t="s">
        <v>2030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2028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2906</v>
      </c>
      <c r="N1462" s="1" t="n">
        <v>20</v>
      </c>
      <c r="O1462" s="1" t="n">
        <v>260</v>
      </c>
      <c r="P1462" s="1" t="s">
        <v>2030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2028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2907</v>
      </c>
      <c r="N1463" s="1" t="n">
        <v>20</v>
      </c>
      <c r="O1463" s="1" t="n">
        <v>100.49</v>
      </c>
      <c r="P1463" s="1" t="s">
        <v>2030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2028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2908</v>
      </c>
      <c r="N1464" s="1" t="n">
        <v>36</v>
      </c>
      <c r="O1464" s="1" t="n">
        <v>24.64</v>
      </c>
      <c r="P1464" s="1" t="s">
        <v>2030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2028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2909</v>
      </c>
      <c r="N1465" s="1" t="n">
        <v>20</v>
      </c>
      <c r="O1465" s="1" t="n">
        <v>278</v>
      </c>
      <c r="P1465" s="1" t="s">
        <v>2030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2028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2910</v>
      </c>
      <c r="N1466" s="1" t="n">
        <v>36</v>
      </c>
      <c r="O1466" s="1" t="n">
        <v>24.64</v>
      </c>
      <c r="P1466" s="1" t="s">
        <v>2030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2028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2911</v>
      </c>
      <c r="N1467" s="1" t="n">
        <v>20</v>
      </c>
      <c r="O1467" s="1" t="n">
        <v>272</v>
      </c>
      <c r="P1467" s="1" t="s">
        <v>2030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2028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2912</v>
      </c>
      <c r="N1468" s="1" t="n">
        <v>12</v>
      </c>
      <c r="O1468" s="1" t="n">
        <v>89.44</v>
      </c>
      <c r="P1468" s="1" t="s">
        <v>2030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2028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2913</v>
      </c>
      <c r="N1469" s="1" t="n">
        <v>72</v>
      </c>
      <c r="O1469" s="1" t="n">
        <v>49.28</v>
      </c>
      <c r="P1469" s="1" t="s">
        <v>2030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2028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2914</v>
      </c>
      <c r="N1470" s="1" t="n">
        <v>36</v>
      </c>
      <c r="O1470" s="1" t="n">
        <v>24.64</v>
      </c>
      <c r="P1470" s="1" t="s">
        <v>2030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2028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2915</v>
      </c>
      <c r="N1471" s="1" t="n">
        <v>36</v>
      </c>
      <c r="O1471" s="1" t="n">
        <v>24.64</v>
      </c>
      <c r="P1471" s="1" t="s">
        <v>2030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2028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2916</v>
      </c>
      <c r="N1472" s="1" t="n">
        <v>36</v>
      </c>
      <c r="O1472" s="1" t="n">
        <v>24.64</v>
      </c>
      <c r="P1472" s="1" t="s">
        <v>2030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2028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2917</v>
      </c>
      <c r="N1473" s="1" t="n">
        <v>36</v>
      </c>
      <c r="O1473" s="1" t="n">
        <v>24.64</v>
      </c>
      <c r="P1473" s="1" t="s">
        <v>2030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2028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2918</v>
      </c>
      <c r="N1474" s="1" t="n">
        <v>36</v>
      </c>
      <c r="O1474" s="1" t="n">
        <v>24.64</v>
      </c>
      <c r="P1474" s="1" t="s">
        <v>2030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2028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2919</v>
      </c>
      <c r="N1475" s="1" t="n">
        <v>36</v>
      </c>
      <c r="O1475" s="1" t="n">
        <v>24.64</v>
      </c>
      <c r="P1475" s="1" t="s">
        <v>2030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2028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2920</v>
      </c>
      <c r="N1476" s="1" t="n">
        <v>12</v>
      </c>
      <c r="O1476" s="1" t="n">
        <v>89.5</v>
      </c>
      <c r="P1476" s="1" t="s">
        <v>2030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2028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2921</v>
      </c>
      <c r="N1477" s="1" t="n">
        <v>30</v>
      </c>
      <c r="O1477" s="1" t="n">
        <v>138.23</v>
      </c>
      <c r="P1477" s="1" t="s">
        <v>2030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2028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2922</v>
      </c>
      <c r="N1478" s="1" t="n">
        <v>12</v>
      </c>
      <c r="O1478" s="1" t="n">
        <v>97.75</v>
      </c>
      <c r="P1478" s="1" t="s">
        <v>2030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2028</v>
      </c>
      <c r="E1479" s="1" t="n">
        <v>1107</v>
      </c>
      <c r="F1479" s="1" t="s">
        <v>227</v>
      </c>
      <c r="I1479" s="1" t="n">
        <v>416678</v>
      </c>
      <c r="J1479" s="1" t="n">
        <v>17106</v>
      </c>
      <c r="K1479" s="1" t="n">
        <v>7895144603223</v>
      </c>
      <c r="L1479" s="1" t="s">
        <v>2853</v>
      </c>
      <c r="N1479" s="1" t="n">
        <v>16</v>
      </c>
      <c r="O1479" s="1" t="n">
        <v>36.8</v>
      </c>
      <c r="P1479" s="1" t="s">
        <v>2030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2028</v>
      </c>
      <c r="E1480" s="1" t="n">
        <v>1107</v>
      </c>
      <c r="F1480" s="1" t="s">
        <v>227</v>
      </c>
      <c r="I1480" s="1" t="n">
        <v>416678</v>
      </c>
      <c r="J1480" s="1" t="n">
        <v>17325</v>
      </c>
      <c r="K1480" s="1" t="n">
        <v>7895144603063</v>
      </c>
      <c r="L1480" s="1" t="s">
        <v>2923</v>
      </c>
      <c r="N1480" s="1" t="n">
        <v>16</v>
      </c>
      <c r="O1480" s="1" t="n">
        <v>36.8</v>
      </c>
      <c r="P1480" s="1" t="s">
        <v>2030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2028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2924</v>
      </c>
      <c r="N1481" s="1" t="n">
        <v>32</v>
      </c>
      <c r="O1481" s="1" t="n">
        <v>73.64</v>
      </c>
      <c r="P1481" s="1" t="s">
        <v>2030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2028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2925</v>
      </c>
      <c r="N1482" s="1" t="n">
        <v>100</v>
      </c>
      <c r="O1482" s="1" t="n">
        <v>20.26</v>
      </c>
      <c r="P1482" s="1" t="s">
        <v>2030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2028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2926</v>
      </c>
      <c r="N1483" s="1" t="n">
        <v>100</v>
      </c>
      <c r="O1483" s="1" t="n">
        <v>17.23</v>
      </c>
      <c r="P1483" s="1" t="s">
        <v>2030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2028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2927</v>
      </c>
      <c r="N1484" s="1" t="n">
        <v>72</v>
      </c>
      <c r="O1484" s="1" t="n">
        <v>410.4</v>
      </c>
      <c r="P1484" s="1" t="s">
        <v>2030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2028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2928</v>
      </c>
      <c r="N1485" s="1" t="n">
        <v>48</v>
      </c>
      <c r="O1485" s="1" t="n">
        <v>273.6</v>
      </c>
      <c r="P1485" s="1" t="s">
        <v>2030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2028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2662</v>
      </c>
      <c r="N1486" s="1" t="n">
        <v>75</v>
      </c>
      <c r="O1486" s="1" t="n">
        <v>197.269915</v>
      </c>
      <c r="P1486" s="1" t="s">
        <v>2030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2028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2929</v>
      </c>
      <c r="N1487" s="1" t="n">
        <v>120</v>
      </c>
      <c r="O1487" s="1" t="n">
        <v>417.699998</v>
      </c>
      <c r="P1487" s="1" t="s">
        <v>2030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2028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2051</v>
      </c>
      <c r="N1488" s="1" t="n">
        <v>15</v>
      </c>
      <c r="O1488" s="1" t="n">
        <v>22.5</v>
      </c>
      <c r="P1488" s="1" t="s">
        <v>2030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2028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2052</v>
      </c>
      <c r="N1489" s="1" t="n">
        <v>6</v>
      </c>
      <c r="O1489" s="1" t="n">
        <v>24</v>
      </c>
      <c r="P1489" s="1" t="s">
        <v>2030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2028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2053</v>
      </c>
      <c r="N1490" s="1" t="n">
        <v>80</v>
      </c>
      <c r="O1490" s="1" t="n">
        <v>144</v>
      </c>
      <c r="P1490" s="1" t="s">
        <v>2030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2119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2120</v>
      </c>
      <c r="N1491" s="1" t="n">
        <v>15</v>
      </c>
      <c r="O1491" s="1" t="n">
        <v>210</v>
      </c>
      <c r="P1491" s="1" t="s">
        <v>2030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2139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2120</v>
      </c>
      <c r="N1492" s="1" t="n">
        <v>15</v>
      </c>
      <c r="O1492" s="1" t="n">
        <v>210</v>
      </c>
      <c r="P1492" s="1" t="s">
        <v>2030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2057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2930</v>
      </c>
      <c r="N1493" s="1" t="n">
        <v>84.905</v>
      </c>
      <c r="O1493" s="1" t="n">
        <v>1103.76</v>
      </c>
      <c r="P1493" s="1" t="s">
        <v>2030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2602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2931</v>
      </c>
      <c r="N1494" s="1" t="n">
        <v>15</v>
      </c>
      <c r="O1494" s="1" t="n">
        <v>58.5</v>
      </c>
      <c r="P1494" s="1" t="s">
        <v>2604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2602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2932</v>
      </c>
      <c r="N1495" s="1" t="n">
        <v>3</v>
      </c>
      <c r="O1495" s="1" t="n">
        <v>24.3</v>
      </c>
      <c r="P1495" s="1" t="s">
        <v>2604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2028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2933</v>
      </c>
      <c r="N1496" s="1" t="n">
        <v>120</v>
      </c>
      <c r="O1496" s="1" t="n">
        <v>299.04</v>
      </c>
      <c r="P1496" s="1" t="s">
        <v>2030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2028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2934</v>
      </c>
      <c r="N1497" s="1" t="n">
        <v>6</v>
      </c>
      <c r="O1497" s="1" t="n">
        <v>25.39</v>
      </c>
      <c r="P1497" s="1" t="s">
        <v>2030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2028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2935</v>
      </c>
      <c r="N1498" s="1" t="n">
        <v>6</v>
      </c>
      <c r="O1498" s="1" t="n">
        <v>66</v>
      </c>
      <c r="P1498" s="1" t="s">
        <v>2030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2028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2936</v>
      </c>
      <c r="N1499" s="1" t="n">
        <v>6</v>
      </c>
      <c r="O1499" s="1" t="n">
        <v>66</v>
      </c>
      <c r="P1499" s="1" t="s">
        <v>2030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2028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2937</v>
      </c>
      <c r="N1500" s="1" t="n">
        <v>6</v>
      </c>
      <c r="O1500" s="1" t="n">
        <v>66</v>
      </c>
      <c r="P1500" s="1" t="s">
        <v>2030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2028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2938</v>
      </c>
      <c r="N1501" s="1" t="n">
        <v>6</v>
      </c>
      <c r="O1501" s="1" t="n">
        <v>66</v>
      </c>
      <c r="P1501" s="1" t="s">
        <v>2030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2028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2939</v>
      </c>
      <c r="N1502" s="1" t="n">
        <v>6</v>
      </c>
      <c r="O1502" s="1" t="n">
        <v>66</v>
      </c>
      <c r="P1502" s="1" t="s">
        <v>2030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2028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2940</v>
      </c>
      <c r="N1503" s="1" t="n">
        <v>6</v>
      </c>
      <c r="O1503" s="1" t="n">
        <v>66</v>
      </c>
      <c r="P1503" s="1" t="s">
        <v>2030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2028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2941</v>
      </c>
      <c r="N1504" s="1" t="n">
        <v>6</v>
      </c>
      <c r="O1504" s="1" t="n">
        <v>66</v>
      </c>
      <c r="P1504" s="1" t="s">
        <v>2030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2028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2942</v>
      </c>
      <c r="N1505" s="1" t="n">
        <v>6</v>
      </c>
      <c r="O1505" s="1" t="n">
        <v>66</v>
      </c>
      <c r="P1505" s="1" t="s">
        <v>2030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2028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2943</v>
      </c>
      <c r="N1506" s="1" t="n">
        <v>6</v>
      </c>
      <c r="O1506" s="1" t="n">
        <v>66</v>
      </c>
      <c r="P1506" s="1" t="s">
        <v>2030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2028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2944</v>
      </c>
      <c r="N1507" s="1" t="n">
        <v>6</v>
      </c>
      <c r="O1507" s="1" t="n">
        <v>66</v>
      </c>
      <c r="P1507" s="1" t="s">
        <v>2030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2028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2945</v>
      </c>
      <c r="N1508" s="1" t="n">
        <v>40</v>
      </c>
      <c r="O1508" s="1" t="n">
        <v>116</v>
      </c>
      <c r="P1508" s="1" t="s">
        <v>2030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2028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2946</v>
      </c>
      <c r="N1509" s="1" t="n">
        <v>20</v>
      </c>
      <c r="O1509" s="1" t="n">
        <v>51</v>
      </c>
      <c r="P1509" s="1" t="s">
        <v>2030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2028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2947</v>
      </c>
      <c r="N1510" s="1" t="n">
        <v>20</v>
      </c>
      <c r="O1510" s="1" t="n">
        <v>51</v>
      </c>
      <c r="P1510" s="1" t="s">
        <v>2030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2028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2948</v>
      </c>
      <c r="N1511" s="1" t="n">
        <v>20</v>
      </c>
      <c r="O1511" s="1" t="n">
        <v>51</v>
      </c>
      <c r="P1511" s="1" t="s">
        <v>2030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2028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2949</v>
      </c>
      <c r="N1512" s="1" t="n">
        <v>20</v>
      </c>
      <c r="O1512" s="1" t="n">
        <v>51</v>
      </c>
      <c r="P1512" s="1" t="s">
        <v>2030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2028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2950</v>
      </c>
      <c r="N1513" s="1" t="n">
        <v>40</v>
      </c>
      <c r="O1513" s="1" t="n">
        <v>105.2</v>
      </c>
      <c r="P1513" s="1" t="s">
        <v>2030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2028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2951</v>
      </c>
      <c r="N1514" s="1" t="n">
        <v>45</v>
      </c>
      <c r="O1514" s="1" t="n">
        <v>30.42</v>
      </c>
      <c r="P1514" s="1" t="s">
        <v>2030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2028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2952</v>
      </c>
      <c r="N1515" s="1" t="n">
        <v>45</v>
      </c>
      <c r="O1515" s="1" t="n">
        <v>30.42</v>
      </c>
      <c r="P1515" s="1" t="s">
        <v>2030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2028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2953</v>
      </c>
      <c r="N1516" s="1" t="n">
        <v>20</v>
      </c>
      <c r="O1516" s="1" t="n">
        <v>51</v>
      </c>
      <c r="P1516" s="1" t="s">
        <v>2030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2028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2954</v>
      </c>
      <c r="N1517" s="1" t="n">
        <v>6</v>
      </c>
      <c r="O1517" s="1" t="n">
        <v>53.7</v>
      </c>
      <c r="P1517" s="1" t="s">
        <v>2030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2028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2955</v>
      </c>
      <c r="N1518" s="1" t="n">
        <v>12</v>
      </c>
      <c r="O1518" s="1" t="n">
        <v>35</v>
      </c>
      <c r="P1518" s="1" t="s">
        <v>2030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2028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2956</v>
      </c>
      <c r="N1519" s="1" t="n">
        <v>20</v>
      </c>
      <c r="O1519" s="1" t="n">
        <v>51</v>
      </c>
      <c r="P1519" s="1" t="s">
        <v>2030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2028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2957</v>
      </c>
      <c r="N1520" s="1" t="n">
        <v>12</v>
      </c>
      <c r="O1520" s="1" t="n">
        <v>72.75</v>
      </c>
      <c r="P1520" s="1" t="s">
        <v>2030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2028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2958</v>
      </c>
      <c r="N1521" s="1" t="n">
        <v>12</v>
      </c>
      <c r="O1521" s="1" t="n">
        <v>68.85</v>
      </c>
      <c r="P1521" s="1" t="s">
        <v>2030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2028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2959</v>
      </c>
      <c r="N1522" s="1" t="n">
        <v>30</v>
      </c>
      <c r="O1522" s="1" t="n">
        <v>130.45</v>
      </c>
      <c r="P1522" s="1" t="s">
        <v>2030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2028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2960</v>
      </c>
      <c r="N1523" s="1" t="n">
        <v>12</v>
      </c>
      <c r="O1523" s="1" t="n">
        <v>43.2</v>
      </c>
      <c r="P1523" s="1" t="s">
        <v>2030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2028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2961</v>
      </c>
      <c r="N1524" s="1" t="n">
        <v>12</v>
      </c>
      <c r="O1524" s="1" t="n">
        <v>43.2</v>
      </c>
      <c r="P1524" s="1" t="s">
        <v>2030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2028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2962</v>
      </c>
      <c r="N1525" s="1" t="n">
        <v>12</v>
      </c>
      <c r="O1525" s="1" t="n">
        <v>43.2</v>
      </c>
      <c r="P1525" s="1" t="s">
        <v>2030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2028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2963</v>
      </c>
      <c r="N1526" s="1" t="n">
        <v>4</v>
      </c>
      <c r="O1526" s="1" t="n">
        <v>26.36</v>
      </c>
      <c r="P1526" s="1" t="s">
        <v>2030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2028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2035</v>
      </c>
      <c r="N1527" s="1" t="n">
        <v>83</v>
      </c>
      <c r="O1527" s="1" t="n">
        <v>2730.7</v>
      </c>
      <c r="P1527" s="1" t="s">
        <v>2030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2028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2036</v>
      </c>
      <c r="N1528" s="1" t="n">
        <v>69</v>
      </c>
      <c r="O1528" s="1" t="n">
        <v>1580.1</v>
      </c>
      <c r="P1528" s="1" t="s">
        <v>2030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2028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2209</v>
      </c>
      <c r="N1529" s="1" t="n">
        <v>21.5</v>
      </c>
      <c r="O1529" s="1" t="n">
        <v>707.35</v>
      </c>
      <c r="P1529" s="1" t="s">
        <v>2030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2028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2964</v>
      </c>
      <c r="N1530" s="1" t="n">
        <v>3</v>
      </c>
      <c r="O1530" s="1" t="n">
        <v>9.78</v>
      </c>
      <c r="P1530" s="1" t="s">
        <v>2030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2028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2964</v>
      </c>
      <c r="N1531" s="1" t="n">
        <v>6</v>
      </c>
      <c r="O1531" s="1" t="n">
        <v>19.56</v>
      </c>
      <c r="P1531" s="1" t="s">
        <v>2030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2028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2965</v>
      </c>
      <c r="N1532" s="1" t="n">
        <v>3</v>
      </c>
      <c r="O1532" s="1" t="n">
        <v>16.98</v>
      </c>
      <c r="P1532" s="1" t="s">
        <v>2030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2028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2966</v>
      </c>
      <c r="N1533" s="1" t="n">
        <v>3</v>
      </c>
      <c r="O1533" s="1" t="n">
        <v>19.8</v>
      </c>
      <c r="P1533" s="1" t="s">
        <v>2030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2028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2967</v>
      </c>
      <c r="N1534" s="1" t="n">
        <v>3</v>
      </c>
      <c r="O1534" s="1" t="n">
        <v>17.79</v>
      </c>
      <c r="P1534" s="1" t="s">
        <v>2030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2028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2968</v>
      </c>
      <c r="N1535" s="1" t="n">
        <v>3</v>
      </c>
      <c r="O1535" s="1" t="n">
        <v>13.8</v>
      </c>
      <c r="P1535" s="1" t="s">
        <v>2030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2028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2969</v>
      </c>
      <c r="N1536" s="1" t="n">
        <v>3</v>
      </c>
      <c r="O1536" s="1" t="n">
        <v>9.78</v>
      </c>
      <c r="P1536" s="1" t="s">
        <v>2030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2028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2970</v>
      </c>
      <c r="N1537" s="1" t="n">
        <v>3</v>
      </c>
      <c r="O1537" s="1" t="n">
        <v>11.58</v>
      </c>
      <c r="P1537" s="1" t="s">
        <v>2030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2028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2971</v>
      </c>
      <c r="N1538" s="1" t="n">
        <v>3</v>
      </c>
      <c r="O1538" s="1" t="n">
        <v>9.78</v>
      </c>
      <c r="P1538" s="1" t="s">
        <v>2030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2028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2165</v>
      </c>
      <c r="N1539" s="1" t="n">
        <v>20</v>
      </c>
      <c r="O1539" s="1" t="n">
        <v>130</v>
      </c>
      <c r="P1539" s="1" t="s">
        <v>2030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2028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2166</v>
      </c>
      <c r="N1540" s="1" t="n">
        <v>20</v>
      </c>
      <c r="O1540" s="1" t="n">
        <v>69</v>
      </c>
      <c r="P1540" s="1" t="s">
        <v>2030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2028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2972</v>
      </c>
      <c r="N1541" s="1" t="n">
        <v>24</v>
      </c>
      <c r="O1541" s="1" t="n">
        <v>165.36</v>
      </c>
      <c r="P1541" s="1" t="s">
        <v>2030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2028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2973</v>
      </c>
      <c r="N1542" s="1" t="n">
        <v>12</v>
      </c>
      <c r="O1542" s="1" t="n">
        <v>260.04</v>
      </c>
      <c r="P1542" s="1" t="s">
        <v>2030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2028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2974</v>
      </c>
      <c r="N1543" s="1" t="n">
        <v>6</v>
      </c>
      <c r="O1543" s="1" t="n">
        <v>76.26</v>
      </c>
      <c r="P1543" s="1" t="s">
        <v>2030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2028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2975</v>
      </c>
      <c r="N1544" s="1" t="n">
        <v>6</v>
      </c>
      <c r="O1544" s="1" t="n">
        <v>60.54</v>
      </c>
      <c r="P1544" s="1" t="s">
        <v>2030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2028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2976</v>
      </c>
      <c r="N1545" s="1" t="n">
        <v>3</v>
      </c>
      <c r="O1545" s="1" t="n">
        <v>92.19</v>
      </c>
      <c r="P1545" s="1" t="s">
        <v>2030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2028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2977</v>
      </c>
      <c r="N1546" s="1" t="n">
        <v>3</v>
      </c>
      <c r="O1546" s="1" t="n">
        <v>79.62</v>
      </c>
      <c r="P1546" s="1" t="s">
        <v>2030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2028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2978</v>
      </c>
      <c r="N1547" s="1" t="n">
        <v>24</v>
      </c>
      <c r="O1547" s="1" t="n">
        <v>161.28</v>
      </c>
      <c r="P1547" s="1" t="s">
        <v>2030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2028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2979</v>
      </c>
      <c r="N1548" s="1" t="n">
        <v>3</v>
      </c>
      <c r="O1548" s="1" t="n">
        <v>97.11</v>
      </c>
      <c r="P1548" s="1" t="s">
        <v>2030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2028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2075</v>
      </c>
      <c r="N1549" s="1" t="n">
        <v>58.31</v>
      </c>
      <c r="O1549" s="1" t="n">
        <v>2273.51</v>
      </c>
      <c r="P1549" s="1" t="s">
        <v>2030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2028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2076</v>
      </c>
      <c r="N1550" s="1" t="n">
        <v>47.686</v>
      </c>
      <c r="O1550" s="1" t="n">
        <v>1788.23</v>
      </c>
      <c r="P1550" s="1" t="s">
        <v>2030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2028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2077</v>
      </c>
      <c r="N1551" s="1" t="n">
        <v>23.834</v>
      </c>
      <c r="O1551" s="1" t="n">
        <v>1048.46</v>
      </c>
      <c r="P1551" s="1" t="s">
        <v>2030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2028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2980</v>
      </c>
      <c r="N1552" s="1" t="n">
        <v>125</v>
      </c>
      <c r="O1552" s="1" t="n">
        <v>2498.75</v>
      </c>
      <c r="P1552" s="1" t="s">
        <v>2030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2028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2223</v>
      </c>
      <c r="N1553" s="1" t="n">
        <v>20</v>
      </c>
      <c r="O1553" s="1" t="n">
        <v>139.8</v>
      </c>
      <c r="P1553" s="1" t="s">
        <v>2030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2028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2981</v>
      </c>
      <c r="N1554" s="1" t="n">
        <v>15</v>
      </c>
      <c r="O1554" s="1" t="n">
        <v>134.85</v>
      </c>
      <c r="P1554" s="1" t="s">
        <v>2030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2028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2982</v>
      </c>
      <c r="N1555" s="1" t="n">
        <v>20</v>
      </c>
      <c r="O1555" s="1" t="n">
        <v>110</v>
      </c>
      <c r="P1555" s="1" t="s">
        <v>2030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2028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2983</v>
      </c>
      <c r="N1556" s="1" t="n">
        <v>16</v>
      </c>
      <c r="O1556" s="1" t="n">
        <v>26.44</v>
      </c>
      <c r="P1556" s="1" t="s">
        <v>2030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2028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2984</v>
      </c>
      <c r="N1557" s="1" t="n">
        <v>48</v>
      </c>
      <c r="O1557" s="1" t="n">
        <v>169.92</v>
      </c>
      <c r="P1557" s="1" t="s">
        <v>2030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2028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2985</v>
      </c>
      <c r="N1558" s="1" t="n">
        <v>16</v>
      </c>
      <c r="O1558" s="1" t="n">
        <v>26.44</v>
      </c>
      <c r="P1558" s="1" t="s">
        <v>2030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2028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2986</v>
      </c>
      <c r="N1559" s="1" t="n">
        <v>48</v>
      </c>
      <c r="O1559" s="1" t="n">
        <v>169.92</v>
      </c>
      <c r="P1559" s="1" t="s">
        <v>2030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2028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2987</v>
      </c>
      <c r="N1560" s="1" t="n">
        <v>15</v>
      </c>
      <c r="O1560" s="1" t="n">
        <v>75.75</v>
      </c>
      <c r="P1560" s="1" t="s">
        <v>2030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2028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2988</v>
      </c>
      <c r="N1561" s="1" t="n">
        <v>44</v>
      </c>
      <c r="O1561" s="1" t="n">
        <v>222.2</v>
      </c>
      <c r="P1561" s="1" t="s">
        <v>2030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2028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2989</v>
      </c>
      <c r="N1562" s="1" t="n">
        <v>24</v>
      </c>
      <c r="O1562" s="1" t="n">
        <v>84.96</v>
      </c>
      <c r="P1562" s="1" t="s">
        <v>2030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2028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2988</v>
      </c>
      <c r="N1563" s="1" t="n">
        <v>15</v>
      </c>
      <c r="O1563" s="1" t="n">
        <v>75.75</v>
      </c>
      <c r="P1563" s="1" t="s">
        <v>2030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2028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2990</v>
      </c>
      <c r="N1564" s="1" t="n">
        <v>15</v>
      </c>
      <c r="O1564" s="1" t="n">
        <v>75.75</v>
      </c>
      <c r="P1564" s="1" t="s">
        <v>2030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2028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2991</v>
      </c>
      <c r="N1565" s="1" t="n">
        <v>15</v>
      </c>
      <c r="O1565" s="1" t="n">
        <v>75.75</v>
      </c>
      <c r="P1565" s="1" t="s">
        <v>2030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2028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2992</v>
      </c>
      <c r="N1566" s="1" t="n">
        <v>15</v>
      </c>
      <c r="O1566" s="1" t="n">
        <v>75.75</v>
      </c>
      <c r="P1566" s="1" t="s">
        <v>2030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2028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2993</v>
      </c>
      <c r="N1567" s="1" t="n">
        <v>100</v>
      </c>
      <c r="O1567" s="1" t="n">
        <v>123.6</v>
      </c>
      <c r="P1567" s="1" t="s">
        <v>2030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2028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2994</v>
      </c>
      <c r="N1568" s="1" t="n">
        <v>84</v>
      </c>
      <c r="O1568" s="1" t="n">
        <v>112.84</v>
      </c>
      <c r="P1568" s="1" t="s">
        <v>2030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2028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2995</v>
      </c>
      <c r="N1569" s="1" t="n">
        <v>84</v>
      </c>
      <c r="O1569" s="1" t="n">
        <v>112.84</v>
      </c>
      <c r="P1569" s="1" t="s">
        <v>2030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2028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2996</v>
      </c>
      <c r="N1570" s="1" t="n">
        <v>42</v>
      </c>
      <c r="O1570" s="1" t="n">
        <v>56.42</v>
      </c>
      <c r="P1570" s="1" t="s">
        <v>2030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2028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2997</v>
      </c>
      <c r="N1571" s="1" t="n">
        <v>42</v>
      </c>
      <c r="O1571" s="1" t="n">
        <v>56.42</v>
      </c>
      <c r="P1571" s="1" t="s">
        <v>2030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2028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2998</v>
      </c>
      <c r="N1572" s="1" t="n">
        <v>1000</v>
      </c>
      <c r="O1572" s="1" t="n">
        <v>205.7</v>
      </c>
      <c r="P1572" s="1" t="s">
        <v>2030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2028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2999</v>
      </c>
      <c r="N1573" s="1" t="n">
        <v>84</v>
      </c>
      <c r="O1573" s="1" t="n">
        <v>112.84</v>
      </c>
      <c r="P1573" s="1" t="s">
        <v>2030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2028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3000</v>
      </c>
      <c r="N1574" s="1" t="n">
        <v>500</v>
      </c>
      <c r="O1574" s="1" t="n">
        <v>102.85</v>
      </c>
      <c r="P1574" s="1" t="s">
        <v>2030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2028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3001</v>
      </c>
      <c r="N1575" s="1" t="n">
        <v>42</v>
      </c>
      <c r="O1575" s="1" t="n">
        <v>56.42</v>
      </c>
      <c r="P1575" s="1" t="s">
        <v>2030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2028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3002</v>
      </c>
      <c r="N1576" s="1" t="n">
        <v>100</v>
      </c>
      <c r="O1576" s="1" t="n">
        <v>123.6</v>
      </c>
      <c r="P1576" s="1" t="s">
        <v>2030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2028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3003</v>
      </c>
      <c r="N1577" s="1" t="n">
        <v>21</v>
      </c>
      <c r="O1577" s="1" t="n">
        <v>28.21</v>
      </c>
      <c r="P1577" s="1" t="s">
        <v>2030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2028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3004</v>
      </c>
      <c r="N1578" s="1" t="n">
        <v>20</v>
      </c>
      <c r="O1578" s="1" t="n">
        <v>51.34</v>
      </c>
      <c r="P1578" s="1" t="s">
        <v>2030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2028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3005</v>
      </c>
      <c r="N1579" s="1" t="n">
        <v>17</v>
      </c>
      <c r="O1579" s="1" t="n">
        <v>134.9</v>
      </c>
      <c r="P1579" s="1" t="s">
        <v>2030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2028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3006</v>
      </c>
      <c r="N1580" s="1" t="n">
        <v>17</v>
      </c>
      <c r="O1580" s="1" t="n">
        <v>134.9</v>
      </c>
      <c r="P1580" s="1" t="s">
        <v>2030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2028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3007</v>
      </c>
      <c r="N1581" s="1" t="n">
        <v>17</v>
      </c>
      <c r="O1581" s="1" t="n">
        <v>134.9</v>
      </c>
      <c r="P1581" s="1" t="s">
        <v>2030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2028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3008</v>
      </c>
      <c r="N1582" s="1" t="n">
        <v>17</v>
      </c>
      <c r="O1582" s="1" t="n">
        <v>134.9</v>
      </c>
      <c r="P1582" s="1" t="s">
        <v>2030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2028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3009</v>
      </c>
      <c r="N1583" s="1" t="n">
        <v>17</v>
      </c>
      <c r="O1583" s="1" t="n">
        <v>134.9</v>
      </c>
      <c r="P1583" s="1" t="s">
        <v>2030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2028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3010</v>
      </c>
      <c r="N1584" s="1" t="n">
        <v>17</v>
      </c>
      <c r="O1584" s="1" t="n">
        <v>134.9</v>
      </c>
      <c r="P1584" s="1" t="s">
        <v>2030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2028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3011</v>
      </c>
      <c r="N1585" s="1" t="n">
        <v>17</v>
      </c>
      <c r="O1585" s="1" t="n">
        <v>134.9</v>
      </c>
      <c r="P1585" s="1" t="s">
        <v>2030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2028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3012</v>
      </c>
      <c r="N1586" s="1" t="n">
        <v>100</v>
      </c>
      <c r="O1586" s="1" t="n">
        <v>254</v>
      </c>
      <c r="P1586" s="1" t="s">
        <v>2030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2028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3013</v>
      </c>
      <c r="N1587" s="1" t="n">
        <v>36</v>
      </c>
      <c r="O1587" s="1" t="n">
        <v>132.63</v>
      </c>
      <c r="P1587" s="1" t="s">
        <v>2030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2028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3014</v>
      </c>
      <c r="N1588" s="1" t="n">
        <v>36</v>
      </c>
      <c r="O1588" s="1" t="n">
        <v>138.99</v>
      </c>
      <c r="P1588" s="1" t="s">
        <v>2030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2028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3015</v>
      </c>
      <c r="N1589" s="1" t="n">
        <v>36</v>
      </c>
      <c r="O1589" s="1" t="n">
        <v>132.63</v>
      </c>
      <c r="P1589" s="1" t="s">
        <v>2030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2028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2686</v>
      </c>
      <c r="N1590" s="1" t="n">
        <v>24</v>
      </c>
      <c r="O1590" s="1" t="n">
        <v>60.33</v>
      </c>
      <c r="P1590" s="1" t="s">
        <v>2030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2028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3016</v>
      </c>
      <c r="N1591" s="1" t="n">
        <v>100</v>
      </c>
      <c r="O1591" s="1" t="n">
        <v>84.76</v>
      </c>
      <c r="P1591" s="1" t="s">
        <v>2030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2028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3017</v>
      </c>
      <c r="N1592" s="1" t="n">
        <v>144</v>
      </c>
      <c r="O1592" s="1" t="n">
        <v>142.56</v>
      </c>
      <c r="P1592" s="1" t="s">
        <v>2030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2028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3018</v>
      </c>
      <c r="N1593" s="1" t="n">
        <v>24</v>
      </c>
      <c r="O1593" s="1" t="n">
        <v>79.71</v>
      </c>
      <c r="P1593" s="1" t="s">
        <v>2030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2028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3019</v>
      </c>
      <c r="N1594" s="1" t="n">
        <v>50</v>
      </c>
      <c r="O1594" s="1" t="n">
        <v>221.59</v>
      </c>
      <c r="P1594" s="1" t="s">
        <v>2030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2028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3020</v>
      </c>
      <c r="N1595" s="1" t="n">
        <v>24</v>
      </c>
      <c r="O1595" s="1" t="n">
        <v>33.68</v>
      </c>
      <c r="P1595" s="1" t="s">
        <v>2030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2028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3021</v>
      </c>
      <c r="N1596" s="1" t="n">
        <v>30</v>
      </c>
      <c r="O1596" s="1" t="n">
        <v>86.31</v>
      </c>
      <c r="P1596" s="1" t="s">
        <v>2030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2028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3022</v>
      </c>
      <c r="N1597" s="1" t="n">
        <v>50</v>
      </c>
      <c r="O1597" s="1" t="n">
        <v>110.54</v>
      </c>
      <c r="P1597" s="1" t="s">
        <v>2030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2028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3023</v>
      </c>
      <c r="N1598" s="1" t="n">
        <v>50</v>
      </c>
      <c r="O1598" s="1" t="n">
        <v>161.02</v>
      </c>
      <c r="P1598" s="1" t="s">
        <v>2030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2028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3024</v>
      </c>
      <c r="N1599" s="1" t="n">
        <v>5</v>
      </c>
      <c r="O1599" s="1" t="n">
        <v>24.92</v>
      </c>
      <c r="P1599" s="1" t="s">
        <v>2030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2028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3025</v>
      </c>
      <c r="N1600" s="1" t="n">
        <v>100</v>
      </c>
      <c r="O1600" s="1" t="n">
        <v>356.59</v>
      </c>
      <c r="P1600" s="1" t="s">
        <v>2030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2028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2580</v>
      </c>
      <c r="N1601" s="1" t="n">
        <v>18</v>
      </c>
      <c r="O1601" s="1" t="n">
        <v>134.98</v>
      </c>
      <c r="P1601" s="1" t="s">
        <v>2030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2028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2154</v>
      </c>
      <c r="N1602" s="1" t="n">
        <v>60</v>
      </c>
      <c r="O1602" s="1" t="n">
        <v>166.06</v>
      </c>
      <c r="P1602" s="1" t="s">
        <v>2030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2028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2155</v>
      </c>
      <c r="N1603" s="1" t="n">
        <v>120</v>
      </c>
      <c r="O1603" s="1" t="n">
        <v>380.95</v>
      </c>
      <c r="P1603" s="1" t="s">
        <v>2030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2028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2158</v>
      </c>
      <c r="N1604" s="1" t="n">
        <v>120</v>
      </c>
      <c r="O1604" s="1" t="n">
        <v>371.18</v>
      </c>
      <c r="P1604" s="1" t="s">
        <v>2030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2028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3026</v>
      </c>
      <c r="N1605" s="1" t="n">
        <v>24</v>
      </c>
      <c r="O1605" s="1" t="n">
        <v>67.4</v>
      </c>
      <c r="P1605" s="1" t="s">
        <v>2030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2028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2243</v>
      </c>
      <c r="N1606" s="1" t="n">
        <v>30</v>
      </c>
      <c r="O1606" s="1" t="n">
        <v>169.72</v>
      </c>
      <c r="P1606" s="1" t="s">
        <v>2030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2028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2064</v>
      </c>
      <c r="N1607" s="1" t="n">
        <v>30</v>
      </c>
      <c r="O1607" s="1" t="n">
        <v>289.68</v>
      </c>
      <c r="P1607" s="1" t="s">
        <v>2030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2057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3027</v>
      </c>
      <c r="N1608" s="1" t="n">
        <v>12</v>
      </c>
      <c r="O1608" s="1" t="n">
        <v>101.71</v>
      </c>
      <c r="P1608" s="1" t="s">
        <v>2030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2065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2066</v>
      </c>
      <c r="N1609" s="1" t="n">
        <v>2.758</v>
      </c>
      <c r="O1609" s="1" t="n">
        <v>54.97</v>
      </c>
      <c r="P1609" s="1" t="s">
        <v>2030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2065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2066</v>
      </c>
      <c r="N1610" s="1" t="n">
        <v>3.46</v>
      </c>
      <c r="O1610" s="1" t="n">
        <v>70.36</v>
      </c>
      <c r="P1610" s="1" t="s">
        <v>2030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2065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2067</v>
      </c>
      <c r="N1611" s="1" t="n">
        <v>10</v>
      </c>
      <c r="O1611" s="1" t="n">
        <v>215.94</v>
      </c>
      <c r="P1611" s="1" t="s">
        <v>2030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2065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2068</v>
      </c>
      <c r="N1612" s="1" t="n">
        <v>23.08</v>
      </c>
      <c r="O1612" s="1" t="n">
        <v>575.1</v>
      </c>
      <c r="P1612" s="1" t="s">
        <v>2030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2065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2069</v>
      </c>
      <c r="N1613" s="1" t="n">
        <v>19.14</v>
      </c>
      <c r="O1613" s="1" t="n">
        <v>508.73</v>
      </c>
      <c r="P1613" s="1" t="s">
        <v>2030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2065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2070</v>
      </c>
      <c r="N1614" s="1" t="n">
        <v>1.334</v>
      </c>
      <c r="O1614" s="1" t="n">
        <v>31.02</v>
      </c>
      <c r="P1614" s="1" t="s">
        <v>2030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2065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2167</v>
      </c>
      <c r="N1615" s="1" t="n">
        <v>5.096</v>
      </c>
      <c r="O1615" s="1" t="n">
        <v>126.98</v>
      </c>
      <c r="P1615" s="1" t="s">
        <v>2030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2065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2071</v>
      </c>
      <c r="N1616" s="1" t="n">
        <v>2.416</v>
      </c>
      <c r="O1616" s="1" t="n">
        <v>69.61</v>
      </c>
      <c r="P1616" s="1" t="s">
        <v>2030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2065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2072</v>
      </c>
      <c r="N1617" s="1" t="n">
        <v>2.24</v>
      </c>
      <c r="O1617" s="1" t="n">
        <v>55.82</v>
      </c>
      <c r="P1617" s="1" t="s">
        <v>2030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2065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2072</v>
      </c>
      <c r="N1618" s="1" t="n">
        <v>3.409</v>
      </c>
      <c r="O1618" s="1" t="n">
        <v>86.66</v>
      </c>
      <c r="P1618" s="1" t="s">
        <v>2030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2065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2073</v>
      </c>
      <c r="N1619" s="1" t="n">
        <v>15.91</v>
      </c>
      <c r="O1619" s="1" t="n">
        <v>507.04</v>
      </c>
      <c r="P1619" s="1" t="s">
        <v>2030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2065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2073</v>
      </c>
      <c r="N1620" s="1" t="n">
        <v>19.14</v>
      </c>
      <c r="O1620" s="1" t="n">
        <v>632.55</v>
      </c>
      <c r="P1620" s="1" t="s">
        <v>2030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2065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2074</v>
      </c>
      <c r="N1621" s="1" t="n">
        <v>11.28</v>
      </c>
      <c r="O1621" s="1" t="n">
        <v>420.59</v>
      </c>
      <c r="P1621" s="1" t="s">
        <v>2030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2065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2075</v>
      </c>
      <c r="N1622" s="1" t="n">
        <v>6.01</v>
      </c>
      <c r="O1622" s="1" t="n">
        <v>254.66</v>
      </c>
      <c r="P1622" s="1" t="s">
        <v>2030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2065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2076</v>
      </c>
      <c r="N1623" s="1" t="n">
        <v>12.14</v>
      </c>
      <c r="O1623" s="1" t="n">
        <v>545.27</v>
      </c>
      <c r="P1623" s="1" t="s">
        <v>2030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2065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2077</v>
      </c>
      <c r="N1624" s="1" t="n">
        <v>4.816</v>
      </c>
      <c r="O1624" s="1" t="n">
        <v>220.39</v>
      </c>
      <c r="P1624" s="1" t="s">
        <v>2030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2065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2078</v>
      </c>
      <c r="N1625" s="1" t="n">
        <v>1.84</v>
      </c>
      <c r="O1625" s="1" t="n">
        <v>74.85</v>
      </c>
      <c r="P1625" s="1" t="s">
        <v>2030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2065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2079</v>
      </c>
      <c r="N1626" s="1" t="n">
        <v>2.51</v>
      </c>
      <c r="O1626" s="1" t="n">
        <v>123.08</v>
      </c>
      <c r="P1626" s="1" t="s">
        <v>2030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2065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2079</v>
      </c>
      <c r="N1627" s="1" t="n">
        <v>3.002</v>
      </c>
      <c r="O1627" s="1" t="n">
        <v>152.65</v>
      </c>
      <c r="P1627" s="1" t="s">
        <v>2030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2065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2080</v>
      </c>
      <c r="N1628" s="1" t="n">
        <v>1.416</v>
      </c>
      <c r="O1628" s="1" t="n">
        <v>84</v>
      </c>
      <c r="P1628" s="1" t="s">
        <v>2030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2065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2081</v>
      </c>
      <c r="N1629" s="1" t="n">
        <v>2.148</v>
      </c>
      <c r="O1629" s="1" t="n">
        <v>77.23</v>
      </c>
      <c r="P1629" s="1" t="s">
        <v>2030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2065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2081</v>
      </c>
      <c r="N1630" s="1" t="n">
        <v>2.432</v>
      </c>
      <c r="O1630" s="1" t="n">
        <v>90.68</v>
      </c>
      <c r="P1630" s="1" t="s">
        <v>2030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2065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2082</v>
      </c>
      <c r="N1631" s="1" t="n">
        <v>3.035</v>
      </c>
      <c r="O1631" s="1" t="n">
        <v>7.54</v>
      </c>
      <c r="P1631" s="1" t="s">
        <v>2030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2065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2082</v>
      </c>
      <c r="N1632" s="1" t="n">
        <v>2.5</v>
      </c>
      <c r="O1632" s="1" t="n">
        <v>6.34</v>
      </c>
      <c r="P1632" s="1" t="s">
        <v>2030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2065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2083</v>
      </c>
      <c r="N1633" s="1" t="n">
        <v>1.612</v>
      </c>
      <c r="O1633" s="1" t="n">
        <v>4</v>
      </c>
      <c r="P1633" s="1" t="s">
        <v>2030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2065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2083</v>
      </c>
      <c r="N1634" s="1" t="n">
        <v>8.725</v>
      </c>
      <c r="O1634" s="1" t="n">
        <v>22.11</v>
      </c>
      <c r="P1634" s="1" t="s">
        <v>2030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2065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2084</v>
      </c>
      <c r="N1635" s="1" t="n">
        <v>0.932</v>
      </c>
      <c r="O1635" s="1" t="n">
        <v>0</v>
      </c>
      <c r="P1635" s="1" t="s">
        <v>2030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2065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2084</v>
      </c>
      <c r="N1636" s="1" t="n">
        <v>0.414</v>
      </c>
      <c r="O1636" s="1" t="n">
        <v>0</v>
      </c>
      <c r="P1636" s="1" t="s">
        <v>2030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2065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2084</v>
      </c>
      <c r="N1637" s="1" t="n">
        <v>0.705</v>
      </c>
      <c r="O1637" s="1" t="n">
        <v>0</v>
      </c>
      <c r="P1637" s="1" t="s">
        <v>2030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2883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3028</v>
      </c>
      <c r="N1638" s="1" t="n">
        <v>120</v>
      </c>
      <c r="O1638" s="1" t="n">
        <v>1230</v>
      </c>
      <c r="P1638" s="1" t="s">
        <v>2030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2883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3029</v>
      </c>
      <c r="N1639" s="1" t="n">
        <v>100</v>
      </c>
      <c r="O1639" s="1" t="n">
        <v>610</v>
      </c>
      <c r="P1639" s="1" t="s">
        <v>2030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2085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2066</v>
      </c>
      <c r="N1640" s="1" t="n">
        <v>3.46</v>
      </c>
      <c r="O1640" s="1" t="n">
        <v>70.36</v>
      </c>
      <c r="P1640" s="1" t="s">
        <v>2030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2085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2071</v>
      </c>
      <c r="N1641" s="1" t="n">
        <v>2.416</v>
      </c>
      <c r="O1641" s="1" t="n">
        <v>69.61</v>
      </c>
      <c r="P1641" s="1" t="s">
        <v>2030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2085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2072</v>
      </c>
      <c r="N1642" s="1" t="n">
        <v>3.409</v>
      </c>
      <c r="O1642" s="1" t="n">
        <v>86.66</v>
      </c>
      <c r="P1642" s="1" t="s">
        <v>2030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2085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2073</v>
      </c>
      <c r="N1643" s="1" t="n">
        <v>19.14</v>
      </c>
      <c r="O1643" s="1" t="n">
        <v>632.55</v>
      </c>
      <c r="P1643" s="1" t="s">
        <v>2030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2085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2074</v>
      </c>
      <c r="N1644" s="1" t="n">
        <v>11.28</v>
      </c>
      <c r="O1644" s="1" t="n">
        <v>420.59</v>
      </c>
      <c r="P1644" s="1" t="s">
        <v>2030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2085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2075</v>
      </c>
      <c r="N1645" s="1" t="n">
        <v>6.01</v>
      </c>
      <c r="O1645" s="1" t="n">
        <v>254.66</v>
      </c>
      <c r="P1645" s="1" t="s">
        <v>2030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2085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2076</v>
      </c>
      <c r="N1646" s="1" t="n">
        <v>12.14</v>
      </c>
      <c r="O1646" s="1" t="n">
        <v>545.27</v>
      </c>
      <c r="P1646" s="1" t="s">
        <v>2030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2085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2077</v>
      </c>
      <c r="N1647" s="1" t="n">
        <v>4.816</v>
      </c>
      <c r="O1647" s="1" t="n">
        <v>220.39</v>
      </c>
      <c r="P1647" s="1" t="s">
        <v>2030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2085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2078</v>
      </c>
      <c r="N1648" s="1" t="n">
        <v>1.84</v>
      </c>
      <c r="O1648" s="1" t="n">
        <v>74.85</v>
      </c>
      <c r="P1648" s="1" t="s">
        <v>2030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2085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2079</v>
      </c>
      <c r="N1649" s="1" t="n">
        <v>3.002</v>
      </c>
      <c r="O1649" s="1" t="n">
        <v>152.65</v>
      </c>
      <c r="P1649" s="1" t="s">
        <v>2030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2085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2080</v>
      </c>
      <c r="N1650" s="1" t="n">
        <v>1.416</v>
      </c>
      <c r="O1650" s="1" t="n">
        <v>84</v>
      </c>
      <c r="P1650" s="1" t="s">
        <v>2030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2085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2081</v>
      </c>
      <c r="N1651" s="1" t="n">
        <v>2.432</v>
      </c>
      <c r="O1651" s="1" t="n">
        <v>90.68</v>
      </c>
      <c r="P1651" s="1" t="s">
        <v>2030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2085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2082</v>
      </c>
      <c r="N1652" s="1" t="n">
        <v>2.5</v>
      </c>
      <c r="O1652" s="1" t="n">
        <v>6.34</v>
      </c>
      <c r="P1652" s="1" t="s">
        <v>2030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2085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2083</v>
      </c>
      <c r="N1653" s="1" t="n">
        <v>8.725</v>
      </c>
      <c r="O1653" s="1" t="n">
        <v>22.11</v>
      </c>
      <c r="P1653" s="1" t="s">
        <v>2030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2085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2084</v>
      </c>
      <c r="N1654" s="1" t="n">
        <v>0.414</v>
      </c>
      <c r="O1654" s="1" t="n">
        <v>0</v>
      </c>
      <c r="P1654" s="1" t="s">
        <v>2030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2085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2073</v>
      </c>
      <c r="N1655" s="1" t="n">
        <v>15.91</v>
      </c>
      <c r="O1655" s="1" t="n">
        <v>507.04</v>
      </c>
      <c r="P1655" s="1" t="s">
        <v>2030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2085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2079</v>
      </c>
      <c r="N1656" s="1" t="n">
        <v>2.51</v>
      </c>
      <c r="O1656" s="1" t="n">
        <v>123.08</v>
      </c>
      <c r="P1656" s="1" t="s">
        <v>2030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2085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2081</v>
      </c>
      <c r="N1657" s="1" t="n">
        <v>2.148</v>
      </c>
      <c r="O1657" s="1" t="n">
        <v>77.23</v>
      </c>
      <c r="P1657" s="1" t="s">
        <v>2030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2085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2084</v>
      </c>
      <c r="N1658" s="1" t="n">
        <v>0.932</v>
      </c>
      <c r="O1658" s="1" t="n">
        <v>0</v>
      </c>
      <c r="P1658" s="1" t="s">
        <v>2030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2085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2066</v>
      </c>
      <c r="N1659" s="1" t="n">
        <v>2.758</v>
      </c>
      <c r="O1659" s="1" t="n">
        <v>54.97</v>
      </c>
      <c r="P1659" s="1" t="s">
        <v>2030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2085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2067</v>
      </c>
      <c r="N1660" s="1" t="n">
        <v>10</v>
      </c>
      <c r="O1660" s="1" t="n">
        <v>215.94</v>
      </c>
      <c r="P1660" s="1" t="s">
        <v>2030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2085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2068</v>
      </c>
      <c r="N1661" s="1" t="n">
        <v>23.08</v>
      </c>
      <c r="O1661" s="1" t="n">
        <v>575.1</v>
      </c>
      <c r="P1661" s="1" t="s">
        <v>2030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2085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2069</v>
      </c>
      <c r="N1662" s="1" t="n">
        <v>19.14</v>
      </c>
      <c r="O1662" s="1" t="n">
        <v>508.73</v>
      </c>
      <c r="P1662" s="1" t="s">
        <v>2030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2085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2070</v>
      </c>
      <c r="N1663" s="1" t="n">
        <v>1.334</v>
      </c>
      <c r="O1663" s="1" t="n">
        <v>31.02</v>
      </c>
      <c r="P1663" s="1" t="s">
        <v>2030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2085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2167</v>
      </c>
      <c r="N1664" s="1" t="n">
        <v>5.096</v>
      </c>
      <c r="O1664" s="1" t="n">
        <v>126.98</v>
      </c>
      <c r="P1664" s="1" t="s">
        <v>2030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2085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2072</v>
      </c>
      <c r="N1665" s="1" t="n">
        <v>2.24</v>
      </c>
      <c r="O1665" s="1" t="n">
        <v>55.82</v>
      </c>
      <c r="P1665" s="1" t="s">
        <v>2030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2085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2082</v>
      </c>
      <c r="N1666" s="1" t="n">
        <v>3.035</v>
      </c>
      <c r="O1666" s="1" t="n">
        <v>7.54</v>
      </c>
      <c r="P1666" s="1" t="s">
        <v>2030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2085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2083</v>
      </c>
      <c r="N1667" s="1" t="n">
        <v>1.612</v>
      </c>
      <c r="O1667" s="1" t="n">
        <v>4</v>
      </c>
      <c r="P1667" s="1" t="s">
        <v>2030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2085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2084</v>
      </c>
      <c r="N1668" s="1" t="n">
        <v>0.705</v>
      </c>
      <c r="O1668" s="1" t="n">
        <v>0</v>
      </c>
      <c r="P1668" s="1" t="s">
        <v>2030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2028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3030</v>
      </c>
      <c r="N1669" s="1" t="n">
        <v>50</v>
      </c>
      <c r="O1669" s="1" t="n">
        <v>260</v>
      </c>
      <c r="P1669" s="1" t="s">
        <v>2030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2028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2296</v>
      </c>
      <c r="N1670" s="1" t="n">
        <v>20</v>
      </c>
      <c r="O1670" s="1" t="n">
        <v>174</v>
      </c>
      <c r="P1670" s="1" t="s">
        <v>2030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2028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2297</v>
      </c>
      <c r="N1671" s="1" t="n">
        <v>20</v>
      </c>
      <c r="O1671" s="1" t="n">
        <v>90</v>
      </c>
      <c r="P1671" s="1" t="s">
        <v>2030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2028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2087</v>
      </c>
      <c r="N1672" s="1" t="n">
        <v>13</v>
      </c>
      <c r="O1672" s="1" t="n">
        <v>156</v>
      </c>
      <c r="P1672" s="1" t="s">
        <v>2030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2028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3031</v>
      </c>
      <c r="N1673" s="1" t="n">
        <v>6</v>
      </c>
      <c r="O1673" s="1" t="n">
        <v>53.94</v>
      </c>
      <c r="P1673" s="1" t="s">
        <v>2030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2028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3032</v>
      </c>
      <c r="N1674" s="1" t="n">
        <v>6</v>
      </c>
      <c r="O1674" s="1" t="n">
        <v>53.94</v>
      </c>
      <c r="P1674" s="1" t="s">
        <v>2030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2028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3033</v>
      </c>
      <c r="N1675" s="1" t="n">
        <v>6</v>
      </c>
      <c r="O1675" s="1" t="n">
        <v>53.94</v>
      </c>
      <c r="P1675" s="1" t="s">
        <v>2030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2028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3034</v>
      </c>
      <c r="N1676" s="1" t="n">
        <v>6</v>
      </c>
      <c r="O1676" s="1" t="n">
        <v>77.4</v>
      </c>
      <c r="P1676" s="1" t="s">
        <v>2030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2028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3035</v>
      </c>
      <c r="N1677" s="1" t="n">
        <v>12</v>
      </c>
      <c r="O1677" s="1" t="n">
        <v>130.8</v>
      </c>
      <c r="P1677" s="1" t="s">
        <v>2030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2028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3036</v>
      </c>
      <c r="N1678" s="1" t="n">
        <v>12</v>
      </c>
      <c r="O1678" s="1" t="n">
        <v>110.76</v>
      </c>
      <c r="P1678" s="1" t="s">
        <v>2030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2028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2170</v>
      </c>
      <c r="N1679" s="1" t="n">
        <v>3</v>
      </c>
      <c r="O1679" s="1" t="n">
        <v>18</v>
      </c>
      <c r="P1679" s="1" t="s">
        <v>2030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2028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2172</v>
      </c>
      <c r="N1680" s="1" t="n">
        <v>10</v>
      </c>
      <c r="O1680" s="1" t="n">
        <v>60</v>
      </c>
      <c r="P1680" s="1" t="s">
        <v>2030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2028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2173</v>
      </c>
      <c r="N1681" s="1" t="n">
        <v>3</v>
      </c>
      <c r="O1681" s="1" t="n">
        <v>18</v>
      </c>
      <c r="P1681" s="1" t="s">
        <v>2030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2028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2174</v>
      </c>
      <c r="N1682" s="1" t="n">
        <v>2</v>
      </c>
      <c r="O1682" s="1" t="n">
        <v>14</v>
      </c>
      <c r="P1682" s="1" t="s">
        <v>2030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2028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2192</v>
      </c>
      <c r="N1683" s="1" t="n">
        <v>25</v>
      </c>
      <c r="O1683" s="1" t="n">
        <v>140</v>
      </c>
      <c r="P1683" s="1" t="s">
        <v>2030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2028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2034</v>
      </c>
      <c r="N1684" s="1" t="n">
        <v>35</v>
      </c>
      <c r="O1684" s="1" t="n">
        <v>314.65</v>
      </c>
      <c r="P1684" s="1" t="s">
        <v>2030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2028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3037</v>
      </c>
      <c r="N1685" s="1" t="n">
        <v>24</v>
      </c>
      <c r="O1685" s="1" t="n">
        <v>60</v>
      </c>
      <c r="P1685" s="1" t="s">
        <v>2030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2028</v>
      </c>
      <c r="E1686" s="1" t="n">
        <v>1609</v>
      </c>
      <c r="F1686" s="1" t="s">
        <v>103</v>
      </c>
      <c r="I1686" s="1" t="n">
        <v>5679</v>
      </c>
      <c r="J1686" s="1" t="n">
        <v>13225</v>
      </c>
      <c r="K1686" s="1" t="n">
        <v>7896981601151</v>
      </c>
      <c r="L1686" s="1" t="s">
        <v>3038</v>
      </c>
      <c r="N1686" s="1" t="n">
        <v>12</v>
      </c>
      <c r="O1686" s="1" t="n">
        <v>45</v>
      </c>
      <c r="P1686" s="1" t="s">
        <v>2030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2028</v>
      </c>
      <c r="E1687" s="1" t="n">
        <v>1609</v>
      </c>
      <c r="F1687" s="1" t="s">
        <v>103</v>
      </c>
      <c r="I1687" s="1" t="n">
        <v>5679</v>
      </c>
      <c r="J1687" s="1" t="n">
        <v>13720</v>
      </c>
      <c r="K1687" s="1" t="n">
        <v>7896981600307</v>
      </c>
      <c r="L1687" s="1" t="s">
        <v>2193</v>
      </c>
      <c r="N1687" s="1" t="n">
        <v>9</v>
      </c>
      <c r="O1687" s="1" t="n">
        <v>55</v>
      </c>
      <c r="P1687" s="1" t="s">
        <v>2030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2028</v>
      </c>
      <c r="E1688" s="1" t="n">
        <v>1609</v>
      </c>
      <c r="F1688" s="1" t="s">
        <v>103</v>
      </c>
      <c r="I1688" s="1" t="n">
        <v>5679</v>
      </c>
      <c r="J1688" s="1" t="n">
        <v>17163</v>
      </c>
      <c r="K1688" s="1" t="n">
        <v>7896981600567</v>
      </c>
      <c r="L1688" s="1" t="s">
        <v>2194</v>
      </c>
      <c r="N1688" s="1" t="n">
        <v>9</v>
      </c>
      <c r="O1688" s="1" t="n">
        <v>80</v>
      </c>
      <c r="P1688" s="1" t="s">
        <v>2030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2028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2199</v>
      </c>
      <c r="N1689" s="1" t="n">
        <v>20</v>
      </c>
      <c r="O1689" s="1" t="n">
        <v>66</v>
      </c>
      <c r="P1689" s="1" t="s">
        <v>2030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2028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3039</v>
      </c>
      <c r="N1690" s="1" t="n">
        <v>24</v>
      </c>
      <c r="O1690" s="1" t="n">
        <v>38</v>
      </c>
      <c r="P1690" s="1" t="s">
        <v>2030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2028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3040</v>
      </c>
      <c r="N1691" s="1" t="n">
        <v>60</v>
      </c>
      <c r="O1691" s="1" t="n">
        <v>95</v>
      </c>
      <c r="P1691" s="1" t="s">
        <v>2030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2028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3040</v>
      </c>
      <c r="N1692" s="1" t="n">
        <v>60</v>
      </c>
      <c r="O1692" s="1" t="n">
        <v>95</v>
      </c>
      <c r="P1692" s="1" t="s">
        <v>2030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2028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2037</v>
      </c>
      <c r="N1693" s="1" t="n">
        <v>5</v>
      </c>
      <c r="O1693" s="1" t="n">
        <v>20.67</v>
      </c>
      <c r="P1693" s="1" t="s">
        <v>2030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2028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2038</v>
      </c>
      <c r="N1694" s="1" t="n">
        <v>20</v>
      </c>
      <c r="O1694" s="1" t="n">
        <v>37.59</v>
      </c>
      <c r="P1694" s="1" t="s">
        <v>2030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2028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2039</v>
      </c>
      <c r="N1695" s="1" t="n">
        <v>10</v>
      </c>
      <c r="O1695" s="1" t="n">
        <v>41.35</v>
      </c>
      <c r="P1695" s="1" t="s">
        <v>2030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2028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2040</v>
      </c>
      <c r="N1696" s="1" t="n">
        <v>4</v>
      </c>
      <c r="O1696" s="1" t="n">
        <v>16.54</v>
      </c>
      <c r="P1696" s="1" t="s">
        <v>2030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2028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2041</v>
      </c>
      <c r="N1697" s="1" t="n">
        <v>20</v>
      </c>
      <c r="O1697" s="1" t="n">
        <v>75.18</v>
      </c>
      <c r="P1697" s="1" t="s">
        <v>2030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2028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2042</v>
      </c>
      <c r="N1698" s="1" t="n">
        <v>5</v>
      </c>
      <c r="O1698" s="1" t="n">
        <v>41.35</v>
      </c>
      <c r="P1698" s="1" t="s">
        <v>2030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2028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2044</v>
      </c>
      <c r="N1699" s="1" t="n">
        <v>5</v>
      </c>
      <c r="O1699" s="1" t="n">
        <v>41.35</v>
      </c>
      <c r="P1699" s="1" t="s">
        <v>2030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2028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2046</v>
      </c>
      <c r="N1700" s="1" t="n">
        <v>3</v>
      </c>
      <c r="O1700" s="1" t="n">
        <v>12.4</v>
      </c>
      <c r="P1700" s="1" t="s">
        <v>2030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2028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2047</v>
      </c>
      <c r="N1701" s="1" t="n">
        <v>3</v>
      </c>
      <c r="O1701" s="1" t="n">
        <v>12.4</v>
      </c>
      <c r="P1701" s="1" t="s">
        <v>2030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2028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3041</v>
      </c>
      <c r="N1702" s="1" t="n">
        <v>60</v>
      </c>
      <c r="O1702" s="1" t="n">
        <v>148.2</v>
      </c>
      <c r="P1702" s="1" t="s">
        <v>2030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2028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3042</v>
      </c>
      <c r="N1703" s="1" t="n">
        <v>30</v>
      </c>
      <c r="O1703" s="1" t="n">
        <v>129.6</v>
      </c>
      <c r="P1703" s="1" t="s">
        <v>2030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2028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2354</v>
      </c>
      <c r="N1704" s="1" t="n">
        <v>30</v>
      </c>
      <c r="O1704" s="1" t="n">
        <v>126.6</v>
      </c>
      <c r="P1704" s="1" t="s">
        <v>2030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2028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3043</v>
      </c>
      <c r="N1705" s="1" t="n">
        <v>30</v>
      </c>
      <c r="O1705" s="1" t="n">
        <v>136.2</v>
      </c>
      <c r="P1705" s="1" t="s">
        <v>2030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2028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3044</v>
      </c>
      <c r="N1706" s="1" t="n">
        <v>18</v>
      </c>
      <c r="O1706" s="1" t="n">
        <v>75.24</v>
      </c>
      <c r="P1706" s="1" t="s">
        <v>2030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2028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3045</v>
      </c>
      <c r="N1707" s="1" t="n">
        <v>60</v>
      </c>
      <c r="O1707" s="1" t="n">
        <v>410.4</v>
      </c>
      <c r="P1707" s="1" t="s">
        <v>2030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2028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2357</v>
      </c>
      <c r="N1708" s="1" t="n">
        <v>300</v>
      </c>
      <c r="O1708" s="1" t="n">
        <v>714</v>
      </c>
      <c r="P1708" s="1" t="s">
        <v>2030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2028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3046</v>
      </c>
      <c r="N1709" s="1" t="n">
        <v>30</v>
      </c>
      <c r="O1709" s="1" t="n">
        <v>136.2</v>
      </c>
      <c r="P1709" s="1" t="s">
        <v>2030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2028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3047</v>
      </c>
      <c r="N1710" s="1" t="n">
        <v>120</v>
      </c>
      <c r="O1710" s="1" t="n">
        <v>700.8</v>
      </c>
      <c r="P1710" s="1" t="s">
        <v>2030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2028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3048</v>
      </c>
      <c r="N1711" s="1" t="n">
        <v>60</v>
      </c>
      <c r="O1711" s="1" t="n">
        <v>559.2</v>
      </c>
      <c r="P1711" s="1" t="s">
        <v>2030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2028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3049</v>
      </c>
      <c r="N1712" s="1" t="n">
        <v>60</v>
      </c>
      <c r="O1712" s="1" t="n">
        <v>559.2</v>
      </c>
      <c r="P1712" s="1" t="s">
        <v>2030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2028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3050</v>
      </c>
      <c r="N1713" s="1" t="n">
        <v>48</v>
      </c>
      <c r="O1713" s="1" t="n">
        <v>289.92</v>
      </c>
      <c r="P1713" s="1" t="s">
        <v>2030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2028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3051</v>
      </c>
      <c r="N1714" s="1" t="n">
        <v>36</v>
      </c>
      <c r="O1714" s="1" t="n">
        <v>315.36</v>
      </c>
      <c r="P1714" s="1" t="s">
        <v>2030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2028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3052</v>
      </c>
      <c r="N1715" s="1" t="n">
        <v>100</v>
      </c>
      <c r="O1715" s="1" t="n">
        <v>920</v>
      </c>
      <c r="P1715" s="1" t="s">
        <v>2030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2028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2036</v>
      </c>
      <c r="N1716" s="1" t="n">
        <v>66.9</v>
      </c>
      <c r="O1716" s="1" t="n">
        <v>1538.7</v>
      </c>
      <c r="P1716" s="1" t="s">
        <v>2030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2028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3053</v>
      </c>
      <c r="N1717" s="1" t="n">
        <v>24</v>
      </c>
      <c r="O1717" s="1" t="n">
        <v>88</v>
      </c>
      <c r="P1717" s="1" t="s">
        <v>2030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2028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3054</v>
      </c>
      <c r="N1718" s="1" t="n">
        <v>12</v>
      </c>
      <c r="O1718" s="1" t="n">
        <v>88</v>
      </c>
      <c r="P1718" s="1" t="s">
        <v>2030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2028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3055</v>
      </c>
      <c r="N1719" s="1" t="n">
        <v>24</v>
      </c>
      <c r="O1719" s="1" t="n">
        <v>83</v>
      </c>
      <c r="P1719" s="1" t="s">
        <v>2030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2028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3056</v>
      </c>
      <c r="N1720" s="1" t="n">
        <v>24</v>
      </c>
      <c r="O1720" s="1" t="n">
        <v>79.5</v>
      </c>
      <c r="P1720" s="1" t="s">
        <v>2030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2028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3057</v>
      </c>
      <c r="N1721" s="1" t="n">
        <v>12</v>
      </c>
      <c r="O1721" s="1" t="n">
        <v>89</v>
      </c>
      <c r="P1721" s="1" t="s">
        <v>2030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2028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3058</v>
      </c>
      <c r="N1722" s="1" t="n">
        <v>12</v>
      </c>
      <c r="O1722" s="1" t="n">
        <v>88</v>
      </c>
      <c r="P1722" s="1" t="s">
        <v>2030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2028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3059</v>
      </c>
      <c r="N1723" s="1" t="n">
        <v>12</v>
      </c>
      <c r="O1723" s="1" t="n">
        <v>88</v>
      </c>
      <c r="P1723" s="1" t="s">
        <v>2030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2028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3060</v>
      </c>
      <c r="N1724" s="1" t="n">
        <v>24</v>
      </c>
      <c r="O1724" s="1" t="n">
        <v>63</v>
      </c>
      <c r="P1724" s="1" t="s">
        <v>2030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2028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3061</v>
      </c>
      <c r="N1725" s="1" t="n">
        <v>1</v>
      </c>
      <c r="O1725" s="1" t="n">
        <v>13.5</v>
      </c>
      <c r="P1725" s="1" t="s">
        <v>2030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2028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3062</v>
      </c>
      <c r="N1726" s="1" t="n">
        <v>12</v>
      </c>
      <c r="O1726" s="1" t="n">
        <v>51</v>
      </c>
      <c r="P1726" s="1" t="s">
        <v>2030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2028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3063</v>
      </c>
      <c r="N1727" s="1" t="n">
        <v>12</v>
      </c>
      <c r="O1727" s="1" t="n">
        <v>81.5</v>
      </c>
      <c r="P1727" s="1" t="s">
        <v>2030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2028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3064</v>
      </c>
      <c r="N1728" s="1" t="n">
        <v>1</v>
      </c>
      <c r="O1728" s="1" t="n">
        <v>13.5</v>
      </c>
      <c r="P1728" s="1" t="s">
        <v>2030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2028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3065</v>
      </c>
      <c r="N1729" s="1" t="n">
        <v>60</v>
      </c>
      <c r="O1729" s="1" t="n">
        <v>130</v>
      </c>
      <c r="P1729" s="1" t="s">
        <v>2030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2028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3066</v>
      </c>
      <c r="N1730" s="1" t="n">
        <v>12</v>
      </c>
      <c r="O1730" s="1" t="n">
        <v>135</v>
      </c>
      <c r="P1730" s="1" t="s">
        <v>2030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2028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3067</v>
      </c>
      <c r="N1731" s="1" t="n">
        <v>50</v>
      </c>
      <c r="O1731" s="1" t="n">
        <v>105</v>
      </c>
      <c r="P1731" s="1" t="s">
        <v>2030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2028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3068</v>
      </c>
      <c r="N1732" s="1" t="n">
        <v>24</v>
      </c>
      <c r="O1732" s="1" t="n">
        <v>161.32</v>
      </c>
      <c r="P1732" s="1" t="s">
        <v>2030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2028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3045</v>
      </c>
      <c r="N1733" s="1" t="n">
        <v>240</v>
      </c>
      <c r="O1733" s="1" t="n">
        <v>1613.23</v>
      </c>
      <c r="P1733" s="1" t="s">
        <v>2030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2028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3069</v>
      </c>
      <c r="N1734" s="1" t="n">
        <v>48</v>
      </c>
      <c r="O1734" s="1" t="n">
        <v>80.65</v>
      </c>
      <c r="P1734" s="1" t="s">
        <v>2030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2028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3070</v>
      </c>
      <c r="N1735" s="1" t="n">
        <v>20</v>
      </c>
      <c r="O1735" s="1" t="n">
        <v>67.41</v>
      </c>
      <c r="P1735" s="1" t="s">
        <v>2030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2028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3071</v>
      </c>
      <c r="N1736" s="1" t="n">
        <v>48</v>
      </c>
      <c r="O1736" s="1" t="n">
        <v>75.79</v>
      </c>
      <c r="P1736" s="1" t="s">
        <v>2030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2028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3072</v>
      </c>
      <c r="N1737" s="1" t="n">
        <v>48</v>
      </c>
      <c r="O1737" s="1" t="n">
        <v>75.79</v>
      </c>
      <c r="P1737" s="1" t="s">
        <v>2030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2028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3073</v>
      </c>
      <c r="N1738" s="1" t="n">
        <v>15</v>
      </c>
      <c r="O1738" s="1" t="n">
        <v>96.11</v>
      </c>
      <c r="P1738" s="1" t="s">
        <v>2030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2028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3074</v>
      </c>
      <c r="N1739" s="1" t="n">
        <v>45</v>
      </c>
      <c r="O1739" s="1" t="n">
        <v>173.25</v>
      </c>
      <c r="P1739" s="1" t="s">
        <v>2030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2028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3075</v>
      </c>
      <c r="N1740" s="1" t="n">
        <v>45</v>
      </c>
      <c r="O1740" s="1" t="n">
        <v>173.09</v>
      </c>
      <c r="P1740" s="1" t="s">
        <v>2030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2028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3076</v>
      </c>
      <c r="N1741" s="1" t="n">
        <v>24</v>
      </c>
      <c r="O1741" s="1" t="n">
        <v>107.61</v>
      </c>
      <c r="P1741" s="1" t="s">
        <v>2030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2028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3077</v>
      </c>
      <c r="N1742" s="1" t="n">
        <v>24</v>
      </c>
      <c r="O1742" s="1" t="n">
        <v>107.61</v>
      </c>
      <c r="P1742" s="1" t="s">
        <v>2030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2028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3078</v>
      </c>
      <c r="N1743" s="1" t="n">
        <v>24</v>
      </c>
      <c r="O1743" s="1" t="n">
        <v>107.61</v>
      </c>
      <c r="P1743" s="1" t="s">
        <v>2030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2028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3077</v>
      </c>
      <c r="N1744" s="1" t="n">
        <v>24</v>
      </c>
      <c r="O1744" s="1" t="n">
        <v>45.91</v>
      </c>
      <c r="P1744" s="1" t="s">
        <v>2030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2028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3079</v>
      </c>
      <c r="N1745" s="1" t="n">
        <v>24</v>
      </c>
      <c r="O1745" s="1" t="n">
        <v>45.91</v>
      </c>
      <c r="P1745" s="1" t="s">
        <v>2030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2028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3080</v>
      </c>
      <c r="N1746" s="1" t="n">
        <v>24</v>
      </c>
      <c r="O1746" s="1" t="n">
        <v>162.04</v>
      </c>
      <c r="P1746" s="1" t="s">
        <v>2030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2028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3081</v>
      </c>
      <c r="N1747" s="1" t="n">
        <v>18</v>
      </c>
      <c r="O1747" s="1" t="n">
        <v>49.55</v>
      </c>
      <c r="P1747" s="1" t="s">
        <v>2030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2028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3082</v>
      </c>
      <c r="N1748" s="1" t="n">
        <v>48</v>
      </c>
      <c r="O1748" s="1" t="n">
        <v>75.79</v>
      </c>
      <c r="P1748" s="1" t="s">
        <v>2030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2028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3083</v>
      </c>
      <c r="N1749" s="1" t="n">
        <v>24</v>
      </c>
      <c r="O1749" s="1" t="n">
        <v>107.61</v>
      </c>
      <c r="P1749" s="1" t="s">
        <v>2030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2028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3084</v>
      </c>
      <c r="N1750" s="1" t="n">
        <v>48</v>
      </c>
      <c r="O1750" s="1" t="n">
        <v>75.79</v>
      </c>
      <c r="P1750" s="1" t="s">
        <v>2030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2028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3085</v>
      </c>
      <c r="N1751" s="1" t="n">
        <v>36</v>
      </c>
      <c r="O1751" s="1" t="n">
        <v>78.34</v>
      </c>
      <c r="P1751" s="1" t="s">
        <v>2030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2028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3086</v>
      </c>
      <c r="N1752" s="1" t="n">
        <v>36</v>
      </c>
      <c r="O1752" s="1" t="n">
        <v>78.34</v>
      </c>
      <c r="P1752" s="1" t="s">
        <v>2030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2028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3087</v>
      </c>
      <c r="N1753" s="1" t="n">
        <v>48</v>
      </c>
      <c r="O1753" s="1" t="n">
        <v>75.79</v>
      </c>
      <c r="P1753" s="1" t="s">
        <v>2030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2028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2097</v>
      </c>
      <c r="N1754" s="1" t="n">
        <v>10</v>
      </c>
      <c r="O1754" s="1" t="n">
        <v>106.7</v>
      </c>
      <c r="P1754" s="1" t="s">
        <v>2030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2028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2098</v>
      </c>
      <c r="N1755" s="1" t="n">
        <v>6</v>
      </c>
      <c r="O1755" s="1" t="n">
        <v>41.16</v>
      </c>
      <c r="P1755" s="1" t="s">
        <v>2030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2028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2099</v>
      </c>
      <c r="N1756" s="1" t="n">
        <v>3</v>
      </c>
      <c r="O1756" s="1" t="n">
        <v>41.1</v>
      </c>
      <c r="P1756" s="1" t="s">
        <v>2030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2028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2100</v>
      </c>
      <c r="N1757" s="1" t="n">
        <v>3</v>
      </c>
      <c r="O1757" s="1" t="n">
        <v>37.68</v>
      </c>
      <c r="P1757" s="1" t="s">
        <v>2030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2028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2102</v>
      </c>
      <c r="N1758" s="1" t="n">
        <v>5</v>
      </c>
      <c r="O1758" s="1" t="n">
        <v>58.2</v>
      </c>
      <c r="P1758" s="1" t="s">
        <v>2030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2028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2548</v>
      </c>
      <c r="N1759" s="1" t="n">
        <v>10</v>
      </c>
      <c r="O1759" s="1" t="n">
        <v>86</v>
      </c>
      <c r="P1759" s="1" t="s">
        <v>2030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2028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2148</v>
      </c>
      <c r="N1760" s="1" t="n">
        <v>6</v>
      </c>
      <c r="O1760" s="1" t="n">
        <v>50.85</v>
      </c>
      <c r="P1760" s="1" t="s">
        <v>2030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2028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3088</v>
      </c>
      <c r="N1761" s="1" t="n">
        <v>12</v>
      </c>
      <c r="O1761" s="1" t="n">
        <v>22.95</v>
      </c>
      <c r="P1761" s="1" t="s">
        <v>2030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2028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2147</v>
      </c>
      <c r="N1762" s="1" t="n">
        <v>6</v>
      </c>
      <c r="O1762" s="1" t="n">
        <v>47.37</v>
      </c>
      <c r="P1762" s="1" t="s">
        <v>2030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2028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2048</v>
      </c>
      <c r="N1763" s="1" t="n">
        <v>24</v>
      </c>
      <c r="O1763" s="1" t="n">
        <v>203.42</v>
      </c>
      <c r="P1763" s="1" t="s">
        <v>2030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2028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3089</v>
      </c>
      <c r="N1764" s="1" t="n">
        <v>12</v>
      </c>
      <c r="O1764" s="1" t="n">
        <v>56.04</v>
      </c>
      <c r="P1764" s="1" t="s">
        <v>2030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2028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2049</v>
      </c>
      <c r="N1765" s="1" t="n">
        <v>6</v>
      </c>
      <c r="O1765" s="1" t="n">
        <v>50.85</v>
      </c>
      <c r="P1765" s="1" t="s">
        <v>2030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2028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2549</v>
      </c>
      <c r="N1766" s="1" t="n">
        <v>600</v>
      </c>
      <c r="O1766" s="1" t="n">
        <v>1879.32</v>
      </c>
      <c r="P1766" s="1" t="s">
        <v>2030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2028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3090</v>
      </c>
      <c r="N1767" s="1" t="n">
        <v>6</v>
      </c>
      <c r="O1767" s="1" t="n">
        <v>50.85</v>
      </c>
      <c r="P1767" s="1" t="s">
        <v>2030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2028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2554</v>
      </c>
      <c r="N1768" s="1" t="n">
        <v>8</v>
      </c>
      <c r="O1768" s="1" t="n">
        <v>104.15</v>
      </c>
      <c r="P1768" s="1" t="s">
        <v>2030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2028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2559</v>
      </c>
      <c r="N1769" s="1" t="n">
        <v>15</v>
      </c>
      <c r="O1769" s="1" t="n">
        <v>231.6</v>
      </c>
      <c r="P1769" s="1" t="s">
        <v>2030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2028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3091</v>
      </c>
      <c r="N1770" s="1" t="n">
        <v>24</v>
      </c>
      <c r="O1770" s="1" t="n">
        <v>73.44</v>
      </c>
      <c r="P1770" s="1" t="s">
        <v>2030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2028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3092</v>
      </c>
      <c r="N1771" s="1" t="n">
        <v>12</v>
      </c>
      <c r="O1771" s="1" t="n">
        <v>69.72</v>
      </c>
      <c r="P1771" s="1" t="s">
        <v>2030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2028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3093</v>
      </c>
      <c r="N1772" s="1" t="n">
        <v>12</v>
      </c>
      <c r="O1772" s="1" t="n">
        <v>183.13</v>
      </c>
      <c r="P1772" s="1" t="s">
        <v>2030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2028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2564</v>
      </c>
      <c r="N1773" s="1" t="n">
        <v>45</v>
      </c>
      <c r="O1773" s="1" t="n">
        <v>69.6</v>
      </c>
      <c r="P1773" s="1" t="s">
        <v>2030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2028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3094</v>
      </c>
      <c r="N1774" s="1" t="n">
        <v>6</v>
      </c>
      <c r="O1774" s="1" t="n">
        <v>121.98</v>
      </c>
      <c r="P1774" s="1" t="s">
        <v>2030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2028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3095</v>
      </c>
      <c r="N1775" s="1" t="n">
        <v>30</v>
      </c>
      <c r="O1775" s="1" t="n">
        <v>112.17</v>
      </c>
      <c r="P1775" s="1" t="s">
        <v>2030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2028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2566</v>
      </c>
      <c r="N1776" s="1" t="n">
        <v>15</v>
      </c>
      <c r="O1776" s="1" t="n">
        <v>167.4</v>
      </c>
      <c r="P1776" s="1" t="s">
        <v>2030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2028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3096</v>
      </c>
      <c r="N1777" s="1" t="n">
        <v>16</v>
      </c>
      <c r="O1777" s="1" t="n">
        <v>121.5</v>
      </c>
      <c r="P1777" s="1" t="s">
        <v>2030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2028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3097</v>
      </c>
      <c r="N1778" s="1" t="n">
        <v>12</v>
      </c>
      <c r="O1778" s="1" t="n">
        <v>87.62</v>
      </c>
      <c r="P1778" s="1" t="s">
        <v>2030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2028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3098</v>
      </c>
      <c r="N1779" s="1" t="n">
        <v>108</v>
      </c>
      <c r="O1779" s="1" t="n">
        <v>279.72</v>
      </c>
      <c r="P1779" s="1" t="s">
        <v>2030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2028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3099</v>
      </c>
      <c r="N1780" s="1" t="n">
        <v>12</v>
      </c>
      <c r="O1780" s="1" t="n">
        <v>64.08</v>
      </c>
      <c r="P1780" s="1" t="s">
        <v>2030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2028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3100</v>
      </c>
      <c r="N1781" s="1" t="n">
        <v>12</v>
      </c>
      <c r="O1781" s="1" t="n">
        <v>167.04</v>
      </c>
      <c r="P1781" s="1" t="s">
        <v>2030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2028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3101</v>
      </c>
      <c r="N1782" s="1" t="n">
        <v>5</v>
      </c>
      <c r="O1782" s="1" t="n">
        <v>56.95</v>
      </c>
      <c r="P1782" s="1" t="s">
        <v>2030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2028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3102</v>
      </c>
      <c r="N1783" s="1" t="n">
        <v>27</v>
      </c>
      <c r="O1783" s="1" t="n">
        <v>69.93</v>
      </c>
      <c r="P1783" s="1" t="s">
        <v>2030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2028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3103</v>
      </c>
      <c r="N1784" s="1" t="n">
        <v>14</v>
      </c>
      <c r="O1784" s="1" t="n">
        <v>59.22</v>
      </c>
      <c r="P1784" s="1" t="s">
        <v>2030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2028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3104</v>
      </c>
      <c r="N1785" s="1" t="n">
        <v>14</v>
      </c>
      <c r="O1785" s="1" t="n">
        <v>59.22</v>
      </c>
      <c r="P1785" s="1" t="s">
        <v>2030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2028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3105</v>
      </c>
      <c r="N1786" s="1" t="n">
        <v>60</v>
      </c>
      <c r="O1786" s="1" t="n">
        <v>132</v>
      </c>
      <c r="P1786" s="1" t="s">
        <v>2030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2028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3106</v>
      </c>
      <c r="N1787" s="1" t="n">
        <v>5</v>
      </c>
      <c r="O1787" s="1" t="n">
        <v>56.95</v>
      </c>
      <c r="P1787" s="1" t="s">
        <v>2030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2028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3107</v>
      </c>
      <c r="N1788" s="1" t="n">
        <v>5</v>
      </c>
      <c r="O1788" s="1" t="n">
        <v>56.95</v>
      </c>
      <c r="P1788" s="1" t="s">
        <v>2030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2028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3108</v>
      </c>
      <c r="N1789" s="1" t="n">
        <v>15</v>
      </c>
      <c r="O1789" s="1" t="n">
        <v>94.8</v>
      </c>
      <c r="P1789" s="1" t="s">
        <v>2030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2028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3109</v>
      </c>
      <c r="N1790" s="1" t="n">
        <v>32</v>
      </c>
      <c r="O1790" s="1" t="n">
        <v>103.36</v>
      </c>
      <c r="P1790" s="1" t="s">
        <v>2030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2028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3110</v>
      </c>
      <c r="N1791" s="1" t="n">
        <v>10</v>
      </c>
      <c r="O1791" s="1" t="n">
        <v>129.6</v>
      </c>
      <c r="P1791" s="1" t="s">
        <v>2030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2028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3111</v>
      </c>
      <c r="N1792" s="1" t="n">
        <v>20</v>
      </c>
      <c r="O1792" s="1" t="n">
        <v>51.4</v>
      </c>
      <c r="P1792" s="1" t="s">
        <v>2030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2028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3112</v>
      </c>
      <c r="N1793" s="1" t="n">
        <v>3</v>
      </c>
      <c r="O1793" s="1" t="n">
        <v>39.06</v>
      </c>
      <c r="P1793" s="1" t="s">
        <v>2030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2028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3113</v>
      </c>
      <c r="N1794" s="1" t="n">
        <v>28</v>
      </c>
      <c r="O1794" s="1" t="n">
        <v>90.44</v>
      </c>
      <c r="P1794" s="1" t="s">
        <v>2030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2028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3114</v>
      </c>
      <c r="N1795" s="1" t="n">
        <v>9</v>
      </c>
      <c r="O1795" s="1" t="n">
        <v>109.8</v>
      </c>
      <c r="P1795" s="1" t="s">
        <v>2030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2028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3115</v>
      </c>
      <c r="N1796" s="1" t="n">
        <v>15</v>
      </c>
      <c r="O1796" s="1" t="n">
        <v>114.3</v>
      </c>
      <c r="P1796" s="1" t="s">
        <v>2030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2028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3116</v>
      </c>
      <c r="N1797" s="1" t="n">
        <v>16</v>
      </c>
      <c r="O1797" s="1" t="n">
        <v>99.36</v>
      </c>
      <c r="P1797" s="1" t="s">
        <v>2030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2028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3117</v>
      </c>
      <c r="N1798" s="1" t="n">
        <v>20</v>
      </c>
      <c r="O1798" s="1" t="n">
        <v>124.2</v>
      </c>
      <c r="P1798" s="1" t="s">
        <v>2030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2028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3118</v>
      </c>
      <c r="N1799" s="1" t="n">
        <v>58</v>
      </c>
      <c r="O1799" s="1" t="n">
        <v>212.28</v>
      </c>
      <c r="P1799" s="1" t="s">
        <v>2030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2028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3119</v>
      </c>
      <c r="N1800" s="1" t="n">
        <v>12</v>
      </c>
      <c r="O1800" s="1" t="n">
        <v>21</v>
      </c>
      <c r="P1800" s="1" t="s">
        <v>2030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2028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3120</v>
      </c>
      <c r="N1801" s="1" t="n">
        <v>12</v>
      </c>
      <c r="O1801" s="1" t="n">
        <v>21</v>
      </c>
      <c r="P1801" s="1" t="s">
        <v>2030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2028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3121</v>
      </c>
      <c r="N1802" s="1" t="n">
        <v>12</v>
      </c>
      <c r="O1802" s="1" t="n">
        <v>21</v>
      </c>
      <c r="P1802" s="1" t="s">
        <v>2030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2028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3122</v>
      </c>
      <c r="N1803" s="1" t="n">
        <v>12</v>
      </c>
      <c r="O1803" s="1" t="n">
        <v>21</v>
      </c>
      <c r="P1803" s="1" t="s">
        <v>2030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2028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3123</v>
      </c>
      <c r="N1804" s="1" t="n">
        <v>21</v>
      </c>
      <c r="O1804" s="1" t="n">
        <v>82.74</v>
      </c>
      <c r="P1804" s="1" t="s">
        <v>2030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2028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3124</v>
      </c>
      <c r="N1805" s="1" t="n">
        <v>12</v>
      </c>
      <c r="O1805" s="1" t="n">
        <v>153.6</v>
      </c>
      <c r="P1805" s="1" t="s">
        <v>2030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2028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3125</v>
      </c>
      <c r="N1806" s="1" t="n">
        <v>26</v>
      </c>
      <c r="O1806" s="1" t="n">
        <v>86.32</v>
      </c>
      <c r="P1806" s="1" t="s">
        <v>2030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2028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3126</v>
      </c>
      <c r="N1807" s="1" t="n">
        <v>12</v>
      </c>
      <c r="O1807" s="1" t="n">
        <v>21</v>
      </c>
      <c r="P1807" s="1" t="s">
        <v>2030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2028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3110</v>
      </c>
      <c r="N1808" s="1" t="n">
        <v>20</v>
      </c>
      <c r="O1808" s="1" t="n">
        <v>167.6</v>
      </c>
      <c r="P1808" s="1" t="s">
        <v>2030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2028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2420</v>
      </c>
      <c r="N1809" s="1" t="n">
        <v>14</v>
      </c>
      <c r="O1809" s="1" t="n">
        <v>118.86</v>
      </c>
      <c r="P1809" s="1" t="s">
        <v>2030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2028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3127</v>
      </c>
      <c r="N1810" s="1" t="n">
        <v>12</v>
      </c>
      <c r="O1810" s="1" t="n">
        <v>21</v>
      </c>
      <c r="P1810" s="1" t="s">
        <v>2030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2028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3128</v>
      </c>
      <c r="N1811" s="1" t="n">
        <v>16</v>
      </c>
      <c r="O1811" s="1" t="n">
        <v>99.36</v>
      </c>
      <c r="P1811" s="1" t="s">
        <v>2030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2028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3129</v>
      </c>
      <c r="N1812" s="1" t="n">
        <v>7</v>
      </c>
      <c r="O1812" s="1" t="n">
        <v>56.49</v>
      </c>
      <c r="P1812" s="1" t="s">
        <v>2030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2028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3130</v>
      </c>
      <c r="N1813" s="1" t="n">
        <v>8</v>
      </c>
      <c r="O1813" s="1" t="n">
        <v>60.48</v>
      </c>
      <c r="P1813" s="1" t="s">
        <v>2030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2028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3131</v>
      </c>
      <c r="N1814" s="1" t="n">
        <v>28</v>
      </c>
      <c r="O1814" s="1" t="n">
        <v>90.44</v>
      </c>
      <c r="P1814" s="1" t="s">
        <v>2030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2028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3132</v>
      </c>
      <c r="N1815" s="1" t="n">
        <v>10</v>
      </c>
      <c r="O1815" s="1" t="n">
        <v>32.3</v>
      </c>
      <c r="P1815" s="1" t="s">
        <v>2030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2028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3133</v>
      </c>
      <c r="N1816" s="1" t="n">
        <v>20</v>
      </c>
      <c r="O1816" s="1" t="n">
        <v>64.6</v>
      </c>
      <c r="P1816" s="1" t="s">
        <v>2030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2028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3134</v>
      </c>
      <c r="N1817" s="1" t="n">
        <v>20</v>
      </c>
      <c r="O1817" s="1" t="n">
        <v>64.6</v>
      </c>
      <c r="P1817" s="1" t="s">
        <v>2030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2028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3135</v>
      </c>
      <c r="N1818" s="1" t="n">
        <v>10</v>
      </c>
      <c r="O1818" s="1" t="n">
        <v>90.6</v>
      </c>
      <c r="P1818" s="1" t="s">
        <v>2030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2028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2227</v>
      </c>
      <c r="N1819" s="1" t="n">
        <v>4</v>
      </c>
      <c r="O1819" s="1" t="n">
        <v>11.4</v>
      </c>
      <c r="P1819" s="1" t="s">
        <v>2030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2028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2568</v>
      </c>
      <c r="N1820" s="1" t="n">
        <v>6</v>
      </c>
      <c r="O1820" s="1" t="n">
        <v>17.1</v>
      </c>
      <c r="P1820" s="1" t="s">
        <v>2030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2028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2230</v>
      </c>
      <c r="N1821" s="1" t="n">
        <v>3</v>
      </c>
      <c r="O1821" s="1" t="n">
        <v>25.38</v>
      </c>
      <c r="P1821" s="1" t="s">
        <v>2030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2028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2231</v>
      </c>
      <c r="N1822" s="1" t="n">
        <v>6</v>
      </c>
      <c r="O1822" s="1" t="n">
        <v>50.76</v>
      </c>
      <c r="P1822" s="1" t="s">
        <v>2030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2028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2232</v>
      </c>
      <c r="N1823" s="1" t="n">
        <v>3</v>
      </c>
      <c r="O1823" s="1" t="n">
        <v>17.79</v>
      </c>
      <c r="P1823" s="1" t="s">
        <v>2030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2028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2235</v>
      </c>
      <c r="N1824" s="1" t="n">
        <v>15</v>
      </c>
      <c r="O1824" s="1" t="n">
        <v>45.45</v>
      </c>
      <c r="P1824" s="1" t="s">
        <v>2030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2028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2236</v>
      </c>
      <c r="N1825" s="1" t="n">
        <v>2</v>
      </c>
      <c r="O1825" s="1" t="n">
        <v>24.4</v>
      </c>
      <c r="P1825" s="1" t="s">
        <v>2030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2028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2573</v>
      </c>
      <c r="N1826" s="1" t="n">
        <v>4</v>
      </c>
      <c r="O1826" s="1" t="n">
        <v>14.32</v>
      </c>
      <c r="P1826" s="1" t="s">
        <v>2030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2028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2109</v>
      </c>
      <c r="N1827" s="1" t="n">
        <v>2</v>
      </c>
      <c r="O1827" s="1" t="n">
        <v>7.16</v>
      </c>
      <c r="P1827" s="1" t="s">
        <v>2030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2028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2237</v>
      </c>
      <c r="N1828" s="1" t="n">
        <v>6</v>
      </c>
      <c r="O1828" s="1" t="n">
        <v>19.26</v>
      </c>
      <c r="P1828" s="1" t="s">
        <v>2030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2028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2111</v>
      </c>
      <c r="N1829" s="1" t="n">
        <v>2</v>
      </c>
      <c r="O1829" s="1" t="n">
        <v>24.58</v>
      </c>
      <c r="P1829" s="1" t="s">
        <v>2030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2028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3136</v>
      </c>
      <c r="N1830" s="1" t="n">
        <v>1</v>
      </c>
      <c r="O1830" s="1" t="n">
        <v>13.49</v>
      </c>
      <c r="P1830" s="1" t="s">
        <v>2030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2028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2114</v>
      </c>
      <c r="N1831" s="1" t="n">
        <v>6</v>
      </c>
      <c r="O1831" s="1" t="n">
        <v>46.32</v>
      </c>
      <c r="P1831" s="1" t="s">
        <v>2030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2028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2118</v>
      </c>
      <c r="N1832" s="1" t="n">
        <v>6</v>
      </c>
      <c r="O1832" s="1" t="n">
        <v>17.04</v>
      </c>
      <c r="P1832" s="1" t="s">
        <v>2030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2028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3131</v>
      </c>
      <c r="N1833" s="1" t="n">
        <v>560</v>
      </c>
      <c r="O1833" s="1" t="n">
        <v>364</v>
      </c>
      <c r="P1833" s="1" t="s">
        <v>2030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2028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3137</v>
      </c>
      <c r="N1834" s="1" t="n">
        <v>480</v>
      </c>
      <c r="O1834" s="1" t="n">
        <v>360</v>
      </c>
      <c r="P1834" s="1" t="s">
        <v>2030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2028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2241</v>
      </c>
      <c r="N1835" s="1" t="n">
        <v>60</v>
      </c>
      <c r="O1835" s="1" t="n">
        <v>166.06</v>
      </c>
      <c r="P1835" s="1" t="s">
        <v>2030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2028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2242</v>
      </c>
      <c r="N1836" s="1" t="n">
        <v>27</v>
      </c>
      <c r="O1836" s="1" t="n">
        <v>122.53</v>
      </c>
      <c r="P1836" s="1" t="s">
        <v>2030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2028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2054</v>
      </c>
      <c r="N1837" s="1" t="n">
        <v>12</v>
      </c>
      <c r="O1837" s="1" t="n">
        <v>113.8</v>
      </c>
      <c r="P1837" s="1" t="s">
        <v>2030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2028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3138</v>
      </c>
      <c r="N1838" s="1" t="n">
        <v>6</v>
      </c>
      <c r="O1838" s="1" t="n">
        <v>29.85</v>
      </c>
      <c r="P1838" s="1" t="s">
        <v>2030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2028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2161</v>
      </c>
      <c r="N1839" s="1" t="n">
        <v>36</v>
      </c>
      <c r="O1839" s="1" t="n">
        <v>317.22</v>
      </c>
      <c r="P1839" s="1" t="s">
        <v>2030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2028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3139</v>
      </c>
      <c r="N1840" s="1" t="n">
        <v>24</v>
      </c>
      <c r="O1840" s="1" t="n">
        <v>90.6</v>
      </c>
      <c r="P1840" s="1" t="s">
        <v>2030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2028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3140</v>
      </c>
      <c r="N1841" s="1" t="n">
        <v>20</v>
      </c>
      <c r="O1841" s="1" t="n">
        <v>129.89</v>
      </c>
      <c r="P1841" s="1" t="s">
        <v>2030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2028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3141</v>
      </c>
      <c r="N1842" s="1" t="n">
        <v>48</v>
      </c>
      <c r="O1842" s="1" t="n">
        <v>123.98</v>
      </c>
      <c r="P1842" s="1" t="s">
        <v>2030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2028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3142</v>
      </c>
      <c r="N1843" s="1" t="n">
        <v>20</v>
      </c>
      <c r="O1843" s="1" t="n">
        <v>417.8</v>
      </c>
      <c r="P1843" s="1" t="s">
        <v>2030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2028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3143</v>
      </c>
      <c r="N1844" s="1" t="n">
        <v>24</v>
      </c>
      <c r="O1844" s="1" t="n">
        <v>147.6</v>
      </c>
      <c r="P1844" s="1" t="s">
        <v>2030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2028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3144</v>
      </c>
      <c r="N1845" s="1" t="n">
        <v>12</v>
      </c>
      <c r="O1845" s="1" t="n">
        <v>47.64</v>
      </c>
      <c r="P1845" s="1" t="s">
        <v>2030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2028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3145</v>
      </c>
      <c r="N1846" s="1" t="n">
        <v>12</v>
      </c>
      <c r="O1846" s="1" t="n">
        <v>43.32</v>
      </c>
      <c r="P1846" s="1" t="s">
        <v>2030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2028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3146</v>
      </c>
      <c r="N1847" s="1" t="n">
        <v>12</v>
      </c>
      <c r="O1847" s="1" t="n">
        <v>62.88</v>
      </c>
      <c r="P1847" s="1" t="s">
        <v>2030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2028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3147</v>
      </c>
      <c r="N1848" s="1" t="n">
        <v>12</v>
      </c>
      <c r="O1848" s="1" t="n">
        <v>137.76</v>
      </c>
      <c r="P1848" s="1" t="s">
        <v>2030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2028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3148</v>
      </c>
      <c r="N1849" s="1" t="n">
        <v>12</v>
      </c>
      <c r="O1849" s="1" t="n">
        <v>60.12</v>
      </c>
      <c r="P1849" s="1" t="s">
        <v>2030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2028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3149</v>
      </c>
      <c r="N1850" s="1" t="n">
        <v>6</v>
      </c>
      <c r="O1850" s="1" t="n">
        <v>41.58</v>
      </c>
      <c r="P1850" s="1" t="s">
        <v>2030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2028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3150</v>
      </c>
      <c r="N1851" s="1" t="n">
        <v>24</v>
      </c>
      <c r="O1851" s="1" t="n">
        <v>74.16</v>
      </c>
      <c r="P1851" s="1" t="s">
        <v>2030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2028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3151</v>
      </c>
      <c r="N1852" s="1" t="n">
        <v>3</v>
      </c>
      <c r="O1852" s="1" t="n">
        <v>42.12</v>
      </c>
      <c r="P1852" s="1" t="s">
        <v>2030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2028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3152</v>
      </c>
      <c r="N1853" s="1" t="n">
        <v>36</v>
      </c>
      <c r="O1853" s="1" t="n">
        <v>115.56</v>
      </c>
      <c r="P1853" s="1" t="s">
        <v>2030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2028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3153</v>
      </c>
      <c r="N1854" s="1" t="n">
        <v>6</v>
      </c>
      <c r="O1854" s="1" t="n">
        <v>96.42</v>
      </c>
      <c r="P1854" s="1" t="s">
        <v>2030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2028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3154</v>
      </c>
      <c r="N1855" s="1" t="n">
        <v>12</v>
      </c>
      <c r="O1855" s="1" t="n">
        <v>57.48</v>
      </c>
      <c r="P1855" s="1" t="s">
        <v>2030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2028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3155</v>
      </c>
      <c r="N1856" s="1" t="n">
        <v>12</v>
      </c>
      <c r="O1856" s="1" t="n">
        <v>57.48</v>
      </c>
      <c r="P1856" s="1" t="s">
        <v>2030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2028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3156</v>
      </c>
      <c r="N1857" s="1" t="n">
        <v>12</v>
      </c>
      <c r="O1857" s="1" t="n">
        <v>57.48</v>
      </c>
      <c r="P1857" s="1" t="s">
        <v>2030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2028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3157</v>
      </c>
      <c r="N1858" s="1" t="n">
        <v>12</v>
      </c>
      <c r="O1858" s="1" t="n">
        <v>126</v>
      </c>
      <c r="P1858" s="1" t="s">
        <v>2030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2028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3158</v>
      </c>
      <c r="N1859" s="1" t="n">
        <v>32</v>
      </c>
      <c r="O1859" s="1" t="n">
        <v>93.12</v>
      </c>
      <c r="P1859" s="1" t="s">
        <v>2030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2028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3159</v>
      </c>
      <c r="N1860" s="1" t="n">
        <v>12</v>
      </c>
      <c r="O1860" s="1" t="n">
        <v>57.48</v>
      </c>
      <c r="P1860" s="1" t="s">
        <v>2030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2028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3160</v>
      </c>
      <c r="N1861" s="1" t="n">
        <v>12</v>
      </c>
      <c r="O1861" s="1" t="n">
        <v>57.48</v>
      </c>
      <c r="P1861" s="1" t="s">
        <v>2030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2028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3160</v>
      </c>
      <c r="N1862" s="1" t="n">
        <v>12</v>
      </c>
      <c r="O1862" s="1" t="n">
        <v>57.48</v>
      </c>
      <c r="P1862" s="1" t="s">
        <v>2030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2028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3161</v>
      </c>
      <c r="N1863" s="1" t="n">
        <v>12</v>
      </c>
      <c r="O1863" s="1" t="n">
        <v>57.48</v>
      </c>
      <c r="P1863" s="1" t="s">
        <v>2030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2028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3162</v>
      </c>
      <c r="N1864" s="1" t="n">
        <v>24</v>
      </c>
      <c r="O1864" s="1" t="n">
        <v>84.96</v>
      </c>
      <c r="P1864" s="1" t="s">
        <v>2030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2028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3163</v>
      </c>
      <c r="N1865" s="1" t="n">
        <v>36</v>
      </c>
      <c r="O1865" s="1" t="n">
        <v>193.68</v>
      </c>
      <c r="P1865" s="1" t="s">
        <v>2030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2028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3164</v>
      </c>
      <c r="N1866" s="1" t="n">
        <v>36</v>
      </c>
      <c r="O1866" s="1" t="n">
        <v>191.88</v>
      </c>
      <c r="P1866" s="1" t="s">
        <v>2030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2119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2120</v>
      </c>
      <c r="N1867" s="1" t="n">
        <v>15</v>
      </c>
      <c r="O1867" s="1" t="n">
        <v>210</v>
      </c>
      <c r="P1867" s="1" t="s">
        <v>2030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2119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2123</v>
      </c>
      <c r="N1868" s="1" t="n">
        <v>20</v>
      </c>
      <c r="O1868" s="1" t="n">
        <v>100</v>
      </c>
      <c r="P1868" s="1" t="s">
        <v>2030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2119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2126</v>
      </c>
      <c r="N1869" s="1" t="n">
        <v>2</v>
      </c>
      <c r="O1869" s="1" t="n">
        <v>30</v>
      </c>
      <c r="P1869" s="1" t="s">
        <v>2030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2119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2128</v>
      </c>
      <c r="N1870" s="1" t="n">
        <v>3</v>
      </c>
      <c r="O1870" s="1" t="n">
        <v>90</v>
      </c>
      <c r="P1870" s="1" t="s">
        <v>2030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2119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2129</v>
      </c>
      <c r="N1871" s="1" t="n">
        <v>3</v>
      </c>
      <c r="O1871" s="1" t="n">
        <v>45</v>
      </c>
      <c r="P1871" s="1" t="s">
        <v>2030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2119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2280</v>
      </c>
      <c r="N1872" s="1" t="n">
        <v>5</v>
      </c>
      <c r="O1872" s="1" t="n">
        <v>55</v>
      </c>
      <c r="P1872" s="1" t="s">
        <v>2030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2119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2182</v>
      </c>
      <c r="N1873" s="1" t="n">
        <v>20</v>
      </c>
      <c r="O1873" s="1" t="n">
        <v>170</v>
      </c>
      <c r="P1873" s="1" t="s">
        <v>2030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2119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2132</v>
      </c>
      <c r="N1874" s="1" t="n">
        <v>32</v>
      </c>
      <c r="O1874" s="1" t="n">
        <v>114</v>
      </c>
      <c r="P1874" s="1" t="s">
        <v>2030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2119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2133</v>
      </c>
      <c r="N1875" s="1" t="n">
        <v>15</v>
      </c>
      <c r="O1875" s="1" t="n">
        <v>52.5</v>
      </c>
      <c r="P1875" s="1" t="s">
        <v>2030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2119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2134</v>
      </c>
      <c r="N1876" s="1" t="n">
        <v>15</v>
      </c>
      <c r="O1876" s="1" t="n">
        <v>67.5</v>
      </c>
      <c r="P1876" s="1" t="s">
        <v>2030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2119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2135</v>
      </c>
      <c r="N1877" s="1" t="n">
        <v>40</v>
      </c>
      <c r="O1877" s="1" t="n">
        <v>240</v>
      </c>
      <c r="P1877" s="1" t="s">
        <v>2030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2119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2136</v>
      </c>
      <c r="N1878" s="1" t="n">
        <v>40</v>
      </c>
      <c r="O1878" s="1" t="n">
        <v>240</v>
      </c>
      <c r="P1878" s="1" t="s">
        <v>2030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2119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2323</v>
      </c>
      <c r="N1879" s="1" t="n">
        <v>20</v>
      </c>
      <c r="O1879" s="1" t="n">
        <v>220</v>
      </c>
      <c r="P1879" s="1" t="s">
        <v>2030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2119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2137</v>
      </c>
      <c r="N1880" s="1" t="n">
        <v>10</v>
      </c>
      <c r="O1880" s="1" t="n">
        <v>30</v>
      </c>
      <c r="P1880" s="1" t="s">
        <v>2030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2139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2120</v>
      </c>
      <c r="N1881" s="1" t="n">
        <v>15</v>
      </c>
      <c r="O1881" s="1" t="n">
        <v>210</v>
      </c>
      <c r="P1881" s="1" t="s">
        <v>2030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2139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2123</v>
      </c>
      <c r="N1882" s="1" t="n">
        <v>20</v>
      </c>
      <c r="O1882" s="1" t="n">
        <v>100</v>
      </c>
      <c r="P1882" s="1" t="s">
        <v>2030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2139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2126</v>
      </c>
      <c r="N1883" s="1" t="n">
        <v>2</v>
      </c>
      <c r="O1883" s="1" t="n">
        <v>30</v>
      </c>
      <c r="P1883" s="1" t="s">
        <v>2030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2139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2128</v>
      </c>
      <c r="N1884" s="1" t="n">
        <v>3</v>
      </c>
      <c r="O1884" s="1" t="n">
        <v>90</v>
      </c>
      <c r="P1884" s="1" t="s">
        <v>2030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2139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2129</v>
      </c>
      <c r="N1885" s="1" t="n">
        <v>3</v>
      </c>
      <c r="O1885" s="1" t="n">
        <v>45</v>
      </c>
      <c r="P1885" s="1" t="s">
        <v>2030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2139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2280</v>
      </c>
      <c r="N1886" s="1" t="n">
        <v>5</v>
      </c>
      <c r="O1886" s="1" t="n">
        <v>55</v>
      </c>
      <c r="P1886" s="1" t="s">
        <v>2030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2139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2182</v>
      </c>
      <c r="N1887" s="1" t="n">
        <v>20</v>
      </c>
      <c r="O1887" s="1" t="n">
        <v>170</v>
      </c>
      <c r="P1887" s="1" t="s">
        <v>2030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2139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2132</v>
      </c>
      <c r="N1888" s="1" t="n">
        <v>32</v>
      </c>
      <c r="O1888" s="1" t="n">
        <v>114</v>
      </c>
      <c r="P1888" s="1" t="s">
        <v>2030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2139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2133</v>
      </c>
      <c r="N1889" s="1" t="n">
        <v>15</v>
      </c>
      <c r="O1889" s="1" t="n">
        <v>52.5</v>
      </c>
      <c r="P1889" s="1" t="s">
        <v>2030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2139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2134</v>
      </c>
      <c r="N1890" s="1" t="n">
        <v>15</v>
      </c>
      <c r="O1890" s="1" t="n">
        <v>67.5</v>
      </c>
      <c r="P1890" s="1" t="s">
        <v>2030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2139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2135</v>
      </c>
      <c r="N1891" s="1" t="n">
        <v>40</v>
      </c>
      <c r="O1891" s="1" t="n">
        <v>240</v>
      </c>
      <c r="P1891" s="1" t="s">
        <v>2030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2139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2136</v>
      </c>
      <c r="N1892" s="1" t="n">
        <v>40</v>
      </c>
      <c r="O1892" s="1" t="n">
        <v>240</v>
      </c>
      <c r="P1892" s="1" t="s">
        <v>2030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2139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2323</v>
      </c>
      <c r="N1893" s="1" t="n">
        <v>20</v>
      </c>
      <c r="O1893" s="1" t="n">
        <v>220</v>
      </c>
      <c r="P1893" s="1" t="s">
        <v>2030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2139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2137</v>
      </c>
      <c r="N1894" s="1" t="n">
        <v>10</v>
      </c>
      <c r="O1894" s="1" t="n">
        <v>30</v>
      </c>
      <c r="P1894" s="1" t="s">
        <v>2030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2057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3165</v>
      </c>
      <c r="N1895" s="1" t="n">
        <v>45</v>
      </c>
      <c r="O1895" s="1" t="n">
        <v>854.55</v>
      </c>
      <c r="P1895" s="1" t="s">
        <v>2030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2057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3166</v>
      </c>
      <c r="N1896" s="1" t="n">
        <v>10</v>
      </c>
      <c r="O1896" s="1" t="n">
        <v>150.58</v>
      </c>
      <c r="P1896" s="1" t="s">
        <v>2030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2057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2186</v>
      </c>
      <c r="N1897" s="1" t="n">
        <v>16</v>
      </c>
      <c r="O1897" s="1" t="n">
        <v>120.55</v>
      </c>
      <c r="P1897" s="1" t="s">
        <v>2030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2057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2188</v>
      </c>
      <c r="N1898" s="1" t="n">
        <v>72</v>
      </c>
      <c r="O1898" s="1" t="n">
        <v>74.2</v>
      </c>
      <c r="P1898" s="1" t="s">
        <v>2030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2057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3167</v>
      </c>
      <c r="N1899" s="1" t="n">
        <v>6</v>
      </c>
      <c r="O1899" s="1" t="n">
        <v>46.16</v>
      </c>
      <c r="P1899" s="1" t="s">
        <v>2030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2057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3168</v>
      </c>
      <c r="N1900" s="1" t="n">
        <v>16</v>
      </c>
      <c r="O1900" s="1" t="n">
        <v>120.55</v>
      </c>
      <c r="P1900" s="1" t="s">
        <v>2030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2057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3169</v>
      </c>
      <c r="N1901" s="1" t="n">
        <v>12</v>
      </c>
      <c r="O1901" s="1" t="n">
        <v>81.04</v>
      </c>
      <c r="P1901" s="1" t="s">
        <v>2030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2057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2189</v>
      </c>
      <c r="N1902" s="1" t="n">
        <v>32</v>
      </c>
      <c r="O1902" s="1" t="n">
        <v>252.94</v>
      </c>
      <c r="P1902" s="1" t="s">
        <v>2030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2057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3170</v>
      </c>
      <c r="N1903" s="1" t="n">
        <v>32</v>
      </c>
      <c r="O1903" s="1" t="n">
        <v>139.27</v>
      </c>
      <c r="P1903" s="1" t="s">
        <v>2030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2057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3171</v>
      </c>
      <c r="N1904" s="1" t="n">
        <v>12</v>
      </c>
      <c r="O1904" s="1" t="n">
        <v>75.64</v>
      </c>
      <c r="P1904" s="1" t="s">
        <v>2030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2057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3172</v>
      </c>
      <c r="N1905" s="1" t="n">
        <v>25</v>
      </c>
      <c r="O1905" s="1" t="n">
        <v>103.06</v>
      </c>
      <c r="P1905" s="1" t="s">
        <v>2030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2057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2055</v>
      </c>
      <c r="N1906" s="1" t="n">
        <v>9</v>
      </c>
      <c r="O1906" s="1" t="n">
        <v>52.11</v>
      </c>
      <c r="P1906" s="1" t="s">
        <v>2030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2057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2056</v>
      </c>
      <c r="N1907" s="1" t="n">
        <v>54</v>
      </c>
      <c r="O1907" s="1" t="n">
        <v>359.34</v>
      </c>
      <c r="P1907" s="1" t="s">
        <v>2030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2057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3173</v>
      </c>
      <c r="N1908" s="1" t="n">
        <v>9</v>
      </c>
      <c r="O1908" s="1" t="n">
        <v>52.11</v>
      </c>
      <c r="P1908" s="1" t="s">
        <v>2030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2057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2153</v>
      </c>
      <c r="N1909" s="1" t="n">
        <v>12</v>
      </c>
      <c r="O1909" s="1" t="n">
        <v>39.07</v>
      </c>
      <c r="P1909" s="1" t="s">
        <v>2030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2057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2145</v>
      </c>
      <c r="N1910" s="1" t="n">
        <v>6</v>
      </c>
      <c r="O1910" s="1" t="n">
        <v>15.63</v>
      </c>
      <c r="P1910" s="1" t="s">
        <v>2030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2057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3174</v>
      </c>
      <c r="N1911" s="1" t="n">
        <v>12</v>
      </c>
      <c r="O1911" s="1" t="n">
        <v>39.07</v>
      </c>
      <c r="P1911" s="1" t="s">
        <v>2030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2065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2066</v>
      </c>
      <c r="N1912" s="1" t="n">
        <v>3.232</v>
      </c>
      <c r="O1912" s="1" t="n">
        <v>64.18</v>
      </c>
      <c r="P1912" s="1" t="s">
        <v>2030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2065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2067</v>
      </c>
      <c r="N1913" s="1" t="n">
        <v>9.22</v>
      </c>
      <c r="O1913" s="1" t="n">
        <v>198.35</v>
      </c>
      <c r="P1913" s="1" t="s">
        <v>2030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2065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2068</v>
      </c>
      <c r="N1914" s="1" t="n">
        <v>22.22</v>
      </c>
      <c r="O1914" s="1" t="n">
        <v>551.58</v>
      </c>
      <c r="P1914" s="1" t="s">
        <v>2030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2065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2069</v>
      </c>
      <c r="N1915" s="1" t="n">
        <v>20.02</v>
      </c>
      <c r="O1915" s="1" t="n">
        <v>530.11</v>
      </c>
      <c r="P1915" s="1" t="s">
        <v>2030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2065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2070</v>
      </c>
      <c r="N1916" s="1" t="n">
        <v>1.5</v>
      </c>
      <c r="O1916" s="1" t="n">
        <v>34.75</v>
      </c>
      <c r="P1916" s="1" t="s">
        <v>2030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2065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2167</v>
      </c>
      <c r="N1917" s="1" t="n">
        <v>2.172</v>
      </c>
      <c r="O1917" s="1" t="n">
        <v>53.92</v>
      </c>
      <c r="P1917" s="1" t="s">
        <v>2030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2065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2072</v>
      </c>
      <c r="N1918" s="1" t="n">
        <v>2.224</v>
      </c>
      <c r="O1918" s="1" t="n">
        <v>55.21</v>
      </c>
      <c r="P1918" s="1" t="s">
        <v>2030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2065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2168</v>
      </c>
      <c r="N1919" s="1" t="n">
        <v>1.556</v>
      </c>
      <c r="O1919" s="1" t="n">
        <v>41.2</v>
      </c>
      <c r="P1919" s="1" t="s">
        <v>2030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2065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2082</v>
      </c>
      <c r="N1920" s="1" t="n">
        <v>2.434</v>
      </c>
      <c r="O1920" s="1" t="n">
        <v>6.02</v>
      </c>
      <c r="P1920" s="1" t="s">
        <v>2030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2065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2083</v>
      </c>
      <c r="N1921" s="1" t="n">
        <v>1.362</v>
      </c>
      <c r="O1921" s="1" t="n">
        <v>3.37</v>
      </c>
      <c r="P1921" s="1" t="s">
        <v>2030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2065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2084</v>
      </c>
      <c r="N1922" s="1" t="n">
        <v>0.96</v>
      </c>
      <c r="O1922" s="1" t="n">
        <v>0.01</v>
      </c>
      <c r="P1922" s="1" t="s">
        <v>2030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2085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2066</v>
      </c>
      <c r="N1923" s="1" t="n">
        <v>3.232</v>
      </c>
      <c r="O1923" s="1" t="n">
        <v>64.18</v>
      </c>
      <c r="P1923" s="1" t="s">
        <v>2030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2085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2067</v>
      </c>
      <c r="N1924" s="1" t="n">
        <v>9.22</v>
      </c>
      <c r="O1924" s="1" t="n">
        <v>198.35</v>
      </c>
      <c r="P1924" s="1" t="s">
        <v>2030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2085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2068</v>
      </c>
      <c r="N1925" s="1" t="n">
        <v>22.22</v>
      </c>
      <c r="O1925" s="1" t="n">
        <v>551.58</v>
      </c>
      <c r="P1925" s="1" t="s">
        <v>2030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2085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2069</v>
      </c>
      <c r="N1926" s="1" t="n">
        <v>20.02</v>
      </c>
      <c r="O1926" s="1" t="n">
        <v>530.11</v>
      </c>
      <c r="P1926" s="1" t="s">
        <v>2030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2085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2070</v>
      </c>
      <c r="N1927" s="1" t="n">
        <v>1.5</v>
      </c>
      <c r="O1927" s="1" t="n">
        <v>34.75</v>
      </c>
      <c r="P1927" s="1" t="s">
        <v>2030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2085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2167</v>
      </c>
      <c r="N1928" s="1" t="n">
        <v>2.172</v>
      </c>
      <c r="O1928" s="1" t="n">
        <v>53.92</v>
      </c>
      <c r="P1928" s="1" t="s">
        <v>2030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2085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2072</v>
      </c>
      <c r="N1929" s="1" t="n">
        <v>2.224</v>
      </c>
      <c r="O1929" s="1" t="n">
        <v>55.21</v>
      </c>
      <c r="P1929" s="1" t="s">
        <v>2030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2085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2168</v>
      </c>
      <c r="N1930" s="1" t="n">
        <v>1.556</v>
      </c>
      <c r="O1930" s="1" t="n">
        <v>41.2</v>
      </c>
      <c r="P1930" s="1" t="s">
        <v>2030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2085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2082</v>
      </c>
      <c r="N1931" s="1" t="n">
        <v>2.434</v>
      </c>
      <c r="O1931" s="1" t="n">
        <v>6.02</v>
      </c>
      <c r="P1931" s="1" t="s">
        <v>2030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2085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2083</v>
      </c>
      <c r="N1932" s="1" t="n">
        <v>1.362</v>
      </c>
      <c r="O1932" s="1" t="n">
        <v>3.37</v>
      </c>
      <c r="P1932" s="1" t="s">
        <v>2030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2085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2084</v>
      </c>
      <c r="N1933" s="1" t="n">
        <v>0.96</v>
      </c>
      <c r="O1933" s="1" t="n">
        <v>0.01</v>
      </c>
      <c r="P1933" s="1" t="s">
        <v>2030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2028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2087</v>
      </c>
      <c r="N1934" s="1" t="n">
        <v>15</v>
      </c>
      <c r="O1934" s="1" t="n">
        <v>180</v>
      </c>
      <c r="P1934" s="1" t="s">
        <v>2030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2028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2088</v>
      </c>
      <c r="N1935" s="1" t="n">
        <v>2</v>
      </c>
      <c r="O1935" s="1" t="n">
        <v>15.4</v>
      </c>
      <c r="P1935" s="1" t="s">
        <v>2030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2028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2089</v>
      </c>
      <c r="N1936" s="1" t="n">
        <v>3</v>
      </c>
      <c r="O1936" s="1" t="n">
        <v>17.16</v>
      </c>
      <c r="P1936" s="1" t="s">
        <v>2030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2028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2090</v>
      </c>
      <c r="N1937" s="1" t="n">
        <v>8</v>
      </c>
      <c r="O1937" s="1" t="n">
        <v>56</v>
      </c>
      <c r="P1937" s="1" t="s">
        <v>2030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2028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2091</v>
      </c>
      <c r="N1938" s="1" t="n">
        <v>4</v>
      </c>
      <c r="O1938" s="1" t="n">
        <v>22.88</v>
      </c>
      <c r="P1938" s="1" t="s">
        <v>2030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2028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2175</v>
      </c>
      <c r="N1939" s="1" t="n">
        <v>2</v>
      </c>
      <c r="O1939" s="1" t="n">
        <v>11.44</v>
      </c>
      <c r="P1939" s="1" t="s">
        <v>2030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2028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2092</v>
      </c>
      <c r="N1940" s="1" t="n">
        <v>1</v>
      </c>
      <c r="O1940" s="1" t="n">
        <v>5.72</v>
      </c>
      <c r="P1940" s="1" t="s">
        <v>2030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2028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2093</v>
      </c>
      <c r="N1941" s="1" t="n">
        <v>2</v>
      </c>
      <c r="O1941" s="1" t="n">
        <v>16.8</v>
      </c>
      <c r="P1941" s="1" t="s">
        <v>2030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2028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2032</v>
      </c>
      <c r="N1942" s="1" t="n">
        <v>1</v>
      </c>
      <c r="O1942" s="1" t="n">
        <v>5.72</v>
      </c>
      <c r="P1942" s="1" t="s">
        <v>2030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2028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2094</v>
      </c>
      <c r="N1943" s="1" t="n">
        <v>2</v>
      </c>
      <c r="O1943" s="1" t="n">
        <v>11.44</v>
      </c>
      <c r="P1943" s="1" t="s">
        <v>2030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2028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3175</v>
      </c>
      <c r="N1944" s="1" t="n">
        <v>65</v>
      </c>
      <c r="O1944" s="1" t="n">
        <v>110.5</v>
      </c>
      <c r="P1944" s="1" t="s">
        <v>2030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2028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3176</v>
      </c>
      <c r="N1945" s="1" t="n">
        <v>65</v>
      </c>
      <c r="O1945" s="1" t="n">
        <v>110.5</v>
      </c>
      <c r="P1945" s="1" t="s">
        <v>2030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2028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3177</v>
      </c>
      <c r="N1946" s="1" t="n">
        <v>65</v>
      </c>
      <c r="O1946" s="1" t="n">
        <v>110.5</v>
      </c>
      <c r="P1946" s="1" t="s">
        <v>2030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2028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3178</v>
      </c>
      <c r="N1947" s="1" t="n">
        <v>20</v>
      </c>
      <c r="O1947" s="1" t="n">
        <v>57</v>
      </c>
      <c r="P1947" s="1" t="s">
        <v>2030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2028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3179</v>
      </c>
      <c r="N1948" s="1" t="n">
        <v>20</v>
      </c>
      <c r="O1948" s="1" t="n">
        <v>57</v>
      </c>
      <c r="P1948" s="1" t="s">
        <v>2030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2028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3180</v>
      </c>
      <c r="N1949" s="1" t="n">
        <v>20</v>
      </c>
      <c r="O1949" s="1" t="n">
        <v>57</v>
      </c>
      <c r="P1949" s="1" t="s">
        <v>2030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2028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3181</v>
      </c>
      <c r="N1950" s="1" t="n">
        <v>15</v>
      </c>
      <c r="O1950" s="1" t="n">
        <v>134.85</v>
      </c>
      <c r="P1950" s="1" t="s">
        <v>2030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2028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3182</v>
      </c>
      <c r="N1951" s="1" t="n">
        <v>20</v>
      </c>
      <c r="O1951" s="1" t="n">
        <v>57</v>
      </c>
      <c r="P1951" s="1" t="s">
        <v>2030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2028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3183</v>
      </c>
      <c r="N1952" s="1" t="n">
        <v>12</v>
      </c>
      <c r="O1952" s="1" t="n">
        <v>37.709948</v>
      </c>
      <c r="P1952" s="1" t="s">
        <v>2030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2028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3183</v>
      </c>
      <c r="N1953" s="1" t="n">
        <v>60</v>
      </c>
      <c r="O1953" s="1" t="n">
        <v>193.55</v>
      </c>
      <c r="P1953" s="1" t="s">
        <v>2030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2028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3184</v>
      </c>
      <c r="N1954" s="1" t="n">
        <v>108</v>
      </c>
      <c r="O1954" s="1" t="n">
        <v>329.980043</v>
      </c>
      <c r="P1954" s="1" t="s">
        <v>2030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2028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3184</v>
      </c>
      <c r="N1955" s="1" t="n">
        <v>12</v>
      </c>
      <c r="O1955" s="1" t="n">
        <v>35.659929</v>
      </c>
      <c r="P1955" s="1" t="s">
        <v>2030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2028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3185</v>
      </c>
      <c r="N1956" s="1" t="n">
        <v>24</v>
      </c>
      <c r="O1956" s="1" t="n">
        <v>152.120048</v>
      </c>
      <c r="P1956" s="1" t="s">
        <v>2030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2028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3185</v>
      </c>
      <c r="N1957" s="1" t="n">
        <v>48</v>
      </c>
      <c r="O1957" s="1" t="n">
        <v>313.369976</v>
      </c>
      <c r="P1957" s="1" t="s">
        <v>2030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2028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2051</v>
      </c>
      <c r="N1958" s="1" t="n">
        <v>10</v>
      </c>
      <c r="O1958" s="1" t="n">
        <v>15</v>
      </c>
      <c r="P1958" s="1" t="s">
        <v>2030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2028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2052</v>
      </c>
      <c r="N1959" s="1" t="n">
        <v>7</v>
      </c>
      <c r="O1959" s="1" t="n">
        <v>28</v>
      </c>
      <c r="P1959" s="1" t="s">
        <v>2030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2028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2053</v>
      </c>
      <c r="N1960" s="1" t="n">
        <v>30</v>
      </c>
      <c r="O1960" s="1" t="n">
        <v>54</v>
      </c>
      <c r="P1960" s="1" t="s">
        <v>2030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2028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2051</v>
      </c>
      <c r="N1961" s="1" t="n">
        <v>10</v>
      </c>
      <c r="O1961" s="1" t="n">
        <v>15</v>
      </c>
      <c r="P1961" s="1" t="s">
        <v>2030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2028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2053</v>
      </c>
      <c r="N1962" s="1" t="n">
        <v>50</v>
      </c>
      <c r="O1962" s="1" t="n">
        <v>90</v>
      </c>
      <c r="P1962" s="1" t="s">
        <v>2030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2028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2051</v>
      </c>
      <c r="N1963" s="1" t="n">
        <v>10</v>
      </c>
      <c r="O1963" s="1" t="n">
        <v>15</v>
      </c>
      <c r="P1963" s="1" t="s">
        <v>2030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2028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2052</v>
      </c>
      <c r="N1964" s="1" t="n">
        <v>15</v>
      </c>
      <c r="O1964" s="1" t="n">
        <v>60</v>
      </c>
      <c r="P1964" s="1" t="s">
        <v>2030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2028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2053</v>
      </c>
      <c r="N1965" s="1" t="n">
        <v>60</v>
      </c>
      <c r="O1965" s="1" t="n">
        <v>108</v>
      </c>
      <c r="P1965" s="1" t="s">
        <v>2030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2119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2121</v>
      </c>
      <c r="N1966" s="1" t="n">
        <v>18</v>
      </c>
      <c r="O1966" s="1" t="n">
        <v>130</v>
      </c>
      <c r="P1966" s="1" t="s">
        <v>2030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2119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2122</v>
      </c>
      <c r="N1967" s="1" t="n">
        <v>48</v>
      </c>
      <c r="O1967" s="1" t="n">
        <v>340</v>
      </c>
      <c r="P1967" s="1" t="s">
        <v>2030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2119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2123</v>
      </c>
      <c r="N1968" s="1" t="n">
        <v>40</v>
      </c>
      <c r="O1968" s="1" t="n">
        <v>240</v>
      </c>
      <c r="P1968" s="1" t="s">
        <v>2030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2119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2582</v>
      </c>
      <c r="N1969" s="1" t="n">
        <v>20</v>
      </c>
      <c r="O1969" s="1" t="n">
        <v>190</v>
      </c>
      <c r="P1969" s="1" t="s">
        <v>2030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2119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2125</v>
      </c>
      <c r="N1970" s="1" t="n">
        <v>20</v>
      </c>
      <c r="O1970" s="1" t="n">
        <v>40</v>
      </c>
      <c r="P1970" s="1" t="s">
        <v>2030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2119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2126</v>
      </c>
      <c r="N1971" s="1" t="n">
        <v>2</v>
      </c>
      <c r="O1971" s="1" t="n">
        <v>26</v>
      </c>
      <c r="P1971" s="1" t="s">
        <v>2030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2119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2127</v>
      </c>
      <c r="N1972" s="1" t="n">
        <v>6</v>
      </c>
      <c r="O1972" s="1" t="n">
        <v>24</v>
      </c>
      <c r="P1972" s="1" t="s">
        <v>2030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2119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2128</v>
      </c>
      <c r="N1973" s="1" t="n">
        <v>3</v>
      </c>
      <c r="O1973" s="1" t="n">
        <v>60</v>
      </c>
      <c r="P1973" s="1" t="s">
        <v>2030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2119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2129</v>
      </c>
      <c r="N1974" s="1" t="n">
        <v>3</v>
      </c>
      <c r="O1974" s="1" t="n">
        <v>54</v>
      </c>
      <c r="P1974" s="1" t="s">
        <v>2030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2119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2130</v>
      </c>
      <c r="N1975" s="1" t="n">
        <v>2</v>
      </c>
      <c r="O1975" s="1" t="n">
        <v>24</v>
      </c>
      <c r="P1975" s="1" t="s">
        <v>2030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2119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2182</v>
      </c>
      <c r="N1976" s="1" t="n">
        <v>20</v>
      </c>
      <c r="O1976" s="1" t="n">
        <v>160</v>
      </c>
      <c r="P1976" s="1" t="s">
        <v>2030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2119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2131</v>
      </c>
      <c r="N1977" s="1" t="n">
        <v>4</v>
      </c>
      <c r="O1977" s="1" t="n">
        <v>28</v>
      </c>
      <c r="P1977" s="1" t="s">
        <v>2030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2119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2132</v>
      </c>
      <c r="N1978" s="1" t="n">
        <v>30</v>
      </c>
      <c r="O1978" s="1" t="n">
        <v>90</v>
      </c>
      <c r="P1978" s="1" t="s">
        <v>2030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2119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2133</v>
      </c>
      <c r="N1979" s="1" t="n">
        <v>14</v>
      </c>
      <c r="O1979" s="1" t="n">
        <v>49</v>
      </c>
      <c r="P1979" s="1" t="s">
        <v>2030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2119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2184</v>
      </c>
      <c r="N1980" s="1" t="n">
        <v>13</v>
      </c>
      <c r="O1980" s="1" t="n">
        <v>115.44</v>
      </c>
      <c r="P1980" s="1" t="s">
        <v>2030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2119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2185</v>
      </c>
      <c r="N1981" s="1" t="n">
        <v>6</v>
      </c>
      <c r="O1981" s="1" t="n">
        <v>60</v>
      </c>
      <c r="P1981" s="1" t="s">
        <v>2030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2119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2135</v>
      </c>
      <c r="N1982" s="1" t="n">
        <v>40</v>
      </c>
      <c r="O1982" s="1" t="n">
        <v>240</v>
      </c>
      <c r="P1982" s="1" t="s">
        <v>2030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2119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2136</v>
      </c>
      <c r="N1983" s="1" t="n">
        <v>40</v>
      </c>
      <c r="O1983" s="1" t="n">
        <v>240</v>
      </c>
      <c r="P1983" s="1" t="s">
        <v>2030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2119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2137</v>
      </c>
      <c r="N1984" s="1" t="n">
        <v>10</v>
      </c>
      <c r="O1984" s="1" t="n">
        <v>30</v>
      </c>
      <c r="P1984" s="1" t="s">
        <v>2030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2139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2121</v>
      </c>
      <c r="N1985" s="1" t="n">
        <v>18</v>
      </c>
      <c r="O1985" s="1" t="n">
        <v>130</v>
      </c>
      <c r="P1985" s="1" t="s">
        <v>2030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2139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2122</v>
      </c>
      <c r="N1986" s="1" t="n">
        <v>48</v>
      </c>
      <c r="O1986" s="1" t="n">
        <v>340</v>
      </c>
      <c r="P1986" s="1" t="s">
        <v>2030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2139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2123</v>
      </c>
      <c r="N1987" s="1" t="n">
        <v>40</v>
      </c>
      <c r="O1987" s="1" t="n">
        <v>240</v>
      </c>
      <c r="P1987" s="1" t="s">
        <v>2030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2139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2582</v>
      </c>
      <c r="N1988" s="1" t="n">
        <v>20</v>
      </c>
      <c r="O1988" s="1" t="n">
        <v>190</v>
      </c>
      <c r="P1988" s="1" t="s">
        <v>2030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2139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2125</v>
      </c>
      <c r="N1989" s="1" t="n">
        <v>20</v>
      </c>
      <c r="O1989" s="1" t="n">
        <v>40</v>
      </c>
      <c r="P1989" s="1" t="s">
        <v>2030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2139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2126</v>
      </c>
      <c r="N1990" s="1" t="n">
        <v>2</v>
      </c>
      <c r="O1990" s="1" t="n">
        <v>26</v>
      </c>
      <c r="P1990" s="1" t="s">
        <v>2030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2139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2127</v>
      </c>
      <c r="N1991" s="1" t="n">
        <v>6</v>
      </c>
      <c r="O1991" s="1" t="n">
        <v>24</v>
      </c>
      <c r="P1991" s="1" t="s">
        <v>2030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2139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2128</v>
      </c>
      <c r="N1992" s="1" t="n">
        <v>3</v>
      </c>
      <c r="O1992" s="1" t="n">
        <v>60</v>
      </c>
      <c r="P1992" s="1" t="s">
        <v>2030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2139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2129</v>
      </c>
      <c r="N1993" s="1" t="n">
        <v>3</v>
      </c>
      <c r="O1993" s="1" t="n">
        <v>54</v>
      </c>
      <c r="P1993" s="1" t="s">
        <v>2030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2139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2130</v>
      </c>
      <c r="N1994" s="1" t="n">
        <v>2</v>
      </c>
      <c r="O1994" s="1" t="n">
        <v>24</v>
      </c>
      <c r="P1994" s="1" t="s">
        <v>2030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2139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2182</v>
      </c>
      <c r="N1995" s="1" t="n">
        <v>20</v>
      </c>
      <c r="O1995" s="1" t="n">
        <v>160</v>
      </c>
      <c r="P1995" s="1" t="s">
        <v>2030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2139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2131</v>
      </c>
      <c r="N1996" s="1" t="n">
        <v>4</v>
      </c>
      <c r="O1996" s="1" t="n">
        <v>28</v>
      </c>
      <c r="P1996" s="1" t="s">
        <v>2030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2139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2132</v>
      </c>
      <c r="N1997" s="1" t="n">
        <v>30</v>
      </c>
      <c r="O1997" s="1" t="n">
        <v>90</v>
      </c>
      <c r="P1997" s="1" t="s">
        <v>2030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2139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2133</v>
      </c>
      <c r="N1998" s="1" t="n">
        <v>14</v>
      </c>
      <c r="O1998" s="1" t="n">
        <v>49</v>
      </c>
      <c r="P1998" s="1" t="s">
        <v>2030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2139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2184</v>
      </c>
      <c r="N1999" s="1" t="n">
        <v>13</v>
      </c>
      <c r="O1999" s="1" t="n">
        <v>115.44</v>
      </c>
      <c r="P1999" s="1" t="s">
        <v>2030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2139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2185</v>
      </c>
      <c r="N2000" s="1" t="n">
        <v>6</v>
      </c>
      <c r="O2000" s="1" t="n">
        <v>60</v>
      </c>
      <c r="P2000" s="1" t="s">
        <v>2030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2139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2135</v>
      </c>
      <c r="N2001" s="1" t="n">
        <v>40</v>
      </c>
      <c r="O2001" s="1" t="n">
        <v>240</v>
      </c>
      <c r="P2001" s="1" t="s">
        <v>2030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2139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2136</v>
      </c>
      <c r="N2002" s="1" t="n">
        <v>40</v>
      </c>
      <c r="O2002" s="1" t="n">
        <v>240</v>
      </c>
      <c r="P2002" s="1" t="s">
        <v>2030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2139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2137</v>
      </c>
      <c r="N2003" s="1" t="n">
        <v>10</v>
      </c>
      <c r="O2003" s="1" t="n">
        <v>30</v>
      </c>
      <c r="P2003" s="1" t="s">
        <v>2030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3186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3187</v>
      </c>
      <c r="N2004" s="1" t="n">
        <v>1</v>
      </c>
      <c r="O2004" s="1" t="n">
        <v>1657</v>
      </c>
      <c r="P2004" s="1" t="s">
        <v>2030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2883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3188</v>
      </c>
      <c r="N2005" s="1" t="n">
        <v>10</v>
      </c>
      <c r="O2005" s="1" t="n">
        <v>309.4</v>
      </c>
      <c r="P2005" s="1" t="s">
        <v>2030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2883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3189</v>
      </c>
      <c r="N2006" s="1" t="n">
        <v>2</v>
      </c>
      <c r="O2006" s="1" t="n">
        <v>325.92</v>
      </c>
      <c r="P2006" s="1" t="s">
        <v>2030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2883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3190</v>
      </c>
      <c r="N2007" s="1" t="n">
        <v>5</v>
      </c>
      <c r="O2007" s="1" t="n">
        <v>160</v>
      </c>
      <c r="P2007" s="1" t="s">
        <v>2030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2883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3191</v>
      </c>
      <c r="N2008" s="1" t="n">
        <v>50</v>
      </c>
      <c r="O2008" s="1" t="n">
        <v>264.9</v>
      </c>
      <c r="P2008" s="1" t="s">
        <v>2030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2883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3192</v>
      </c>
      <c r="N2009" s="1" t="n">
        <v>120</v>
      </c>
      <c r="O2009" s="1" t="n">
        <v>954.6</v>
      </c>
      <c r="P2009" s="1" t="s">
        <v>2030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2883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3193</v>
      </c>
      <c r="N2010" s="1" t="n">
        <v>60</v>
      </c>
      <c r="O2010" s="1" t="n">
        <v>832.8</v>
      </c>
      <c r="P2010" s="1" t="s">
        <v>2030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2028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2095</v>
      </c>
      <c r="N2011" s="1" t="n">
        <v>10</v>
      </c>
      <c r="O2011" s="1" t="n">
        <v>120</v>
      </c>
      <c r="P2011" s="1" t="s">
        <v>2030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2028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2096</v>
      </c>
      <c r="N2012" s="1" t="n">
        <v>5</v>
      </c>
      <c r="O2012" s="1" t="n">
        <v>20</v>
      </c>
      <c r="P2012" s="1" t="s">
        <v>2030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2028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2095</v>
      </c>
      <c r="N2013" s="1" t="n">
        <v>10</v>
      </c>
      <c r="O2013" s="1" t="n">
        <v>120</v>
      </c>
      <c r="P2013" s="1" t="s">
        <v>2030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2028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2096</v>
      </c>
      <c r="N2014" s="1" t="n">
        <v>5</v>
      </c>
      <c r="O2014" s="1" t="n">
        <v>20</v>
      </c>
      <c r="P2014" s="1" t="s">
        <v>2030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2028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2095</v>
      </c>
      <c r="N2015" s="1" t="n">
        <v>15</v>
      </c>
      <c r="O2015" s="1" t="n">
        <v>180</v>
      </c>
      <c r="P2015" s="1" t="s">
        <v>2030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2028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2096</v>
      </c>
      <c r="N2016" s="1" t="n">
        <v>5</v>
      </c>
      <c r="O2016" s="1" t="n">
        <v>20</v>
      </c>
      <c r="P2016" s="1" t="s">
        <v>2030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2028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2095</v>
      </c>
      <c r="N2017" s="1" t="n">
        <v>10</v>
      </c>
      <c r="O2017" s="1" t="n">
        <v>120</v>
      </c>
      <c r="P2017" s="1" t="s">
        <v>2030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2028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3194</v>
      </c>
      <c r="N2018" s="1" t="n">
        <v>25</v>
      </c>
      <c r="O2018" s="1" t="n">
        <v>110</v>
      </c>
      <c r="P2018" s="1" t="s">
        <v>2030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2028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3195</v>
      </c>
      <c r="N2019" s="1" t="n">
        <v>75</v>
      </c>
      <c r="O2019" s="1" t="n">
        <v>735</v>
      </c>
      <c r="P2019" s="1" t="s">
        <v>2030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2028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2029</v>
      </c>
      <c r="N2020" s="1" t="n">
        <v>10</v>
      </c>
      <c r="O2020" s="1" t="n">
        <v>49.9</v>
      </c>
      <c r="P2020" s="1" t="s">
        <v>2030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2028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2031</v>
      </c>
      <c r="N2021" s="1" t="n">
        <v>20</v>
      </c>
      <c r="O2021" s="1" t="n">
        <v>90</v>
      </c>
      <c r="P2021" s="1" t="s">
        <v>2030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2028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2530</v>
      </c>
      <c r="N2022" s="1" t="n">
        <v>5</v>
      </c>
      <c r="O2022" s="1" t="n">
        <v>22.5</v>
      </c>
      <c r="P2022" s="1" t="s">
        <v>2030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2028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2169</v>
      </c>
      <c r="N2023" s="1" t="n">
        <v>5</v>
      </c>
      <c r="O2023" s="1" t="n">
        <v>22.5</v>
      </c>
      <c r="P2023" s="1" t="s">
        <v>2030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2028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2033</v>
      </c>
      <c r="N2024" s="1" t="n">
        <v>10</v>
      </c>
      <c r="O2024" s="1" t="n">
        <v>49.9</v>
      </c>
      <c r="P2024" s="1" t="s">
        <v>2030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2028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2029</v>
      </c>
      <c r="N2025" s="1" t="n">
        <v>15</v>
      </c>
      <c r="O2025" s="1" t="n">
        <v>74.85</v>
      </c>
      <c r="P2025" s="1" t="s">
        <v>2030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2028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2031</v>
      </c>
      <c r="N2026" s="1" t="n">
        <v>30</v>
      </c>
      <c r="O2026" s="1" t="n">
        <v>135</v>
      </c>
      <c r="P2026" s="1" t="s">
        <v>2030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2028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2032</v>
      </c>
      <c r="N2027" s="1" t="n">
        <v>7</v>
      </c>
      <c r="O2027" s="1" t="n">
        <v>34.93</v>
      </c>
      <c r="P2027" s="1" t="s">
        <v>2030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2028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2530</v>
      </c>
      <c r="N2028" s="1" t="n">
        <v>5</v>
      </c>
      <c r="O2028" s="1" t="n">
        <v>22.5</v>
      </c>
      <c r="P2028" s="1" t="s">
        <v>2030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2028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2033</v>
      </c>
      <c r="N2029" s="1" t="n">
        <v>8</v>
      </c>
      <c r="O2029" s="1" t="n">
        <v>39.92</v>
      </c>
      <c r="P2029" s="1" t="s">
        <v>2030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2028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3196</v>
      </c>
      <c r="N2030" s="1" t="n">
        <v>3</v>
      </c>
      <c r="O2030" s="1" t="n">
        <v>557.16</v>
      </c>
      <c r="P2030" s="1" t="s">
        <v>2030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2028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3197</v>
      </c>
      <c r="N2031" s="1" t="n">
        <v>151.5</v>
      </c>
      <c r="O2031" s="1" t="n">
        <v>1117.05</v>
      </c>
      <c r="P2031" s="1" t="s">
        <v>2030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2028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3198</v>
      </c>
      <c r="N2032" s="1" t="n">
        <v>151.5</v>
      </c>
      <c r="O2032" s="1" t="n">
        <v>1003.2</v>
      </c>
      <c r="P2032" s="1" t="s">
        <v>2030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2028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3199</v>
      </c>
      <c r="N2033" s="1" t="n">
        <v>101</v>
      </c>
      <c r="O2033" s="1" t="n">
        <v>730.7</v>
      </c>
      <c r="P2033" s="1" t="s">
        <v>2030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2028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3200</v>
      </c>
      <c r="N2034" s="1" t="n">
        <v>5</v>
      </c>
      <c r="O2034" s="1" t="n">
        <v>452.4</v>
      </c>
      <c r="P2034" s="1" t="s">
        <v>2030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2028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3201</v>
      </c>
      <c r="N2035" s="1" t="n">
        <v>101</v>
      </c>
      <c r="O2035" s="1" t="n">
        <v>754.6</v>
      </c>
      <c r="P2035" s="1" t="s">
        <v>2030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2028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3202</v>
      </c>
      <c r="N2036" s="1" t="n">
        <v>8</v>
      </c>
      <c r="O2036" s="1" t="n">
        <v>1793.04</v>
      </c>
      <c r="P2036" s="1" t="s">
        <v>2030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2028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3203</v>
      </c>
      <c r="N2037" s="1" t="n">
        <v>2</v>
      </c>
      <c r="O2037" s="1" t="n">
        <v>400.9</v>
      </c>
      <c r="P2037" s="1" t="s">
        <v>2030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2028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3204</v>
      </c>
      <c r="N2038" s="1" t="n">
        <v>10</v>
      </c>
      <c r="O2038" s="1" t="n">
        <v>1185.3</v>
      </c>
      <c r="P2038" s="1" t="s">
        <v>2030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2028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3205</v>
      </c>
      <c r="N2039" s="1" t="n">
        <v>12</v>
      </c>
      <c r="O2039" s="1" t="n">
        <v>39</v>
      </c>
      <c r="P2039" s="1" t="s">
        <v>2030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2028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3206</v>
      </c>
      <c r="N2040" s="1" t="n">
        <v>12</v>
      </c>
      <c r="O2040" s="1" t="n">
        <v>52.8</v>
      </c>
      <c r="P2040" s="1" t="s">
        <v>2030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2028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3207</v>
      </c>
      <c r="N2041" s="1" t="n">
        <v>12</v>
      </c>
      <c r="O2041" s="1" t="n">
        <v>70.8</v>
      </c>
      <c r="P2041" s="1" t="s">
        <v>2030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2028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3208</v>
      </c>
      <c r="N2042" s="1" t="n">
        <v>12</v>
      </c>
      <c r="O2042" s="1" t="n">
        <v>115.2</v>
      </c>
      <c r="P2042" s="1" t="s">
        <v>2030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2028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3209</v>
      </c>
      <c r="N2043" s="1" t="n">
        <v>30</v>
      </c>
      <c r="O2043" s="1" t="n">
        <v>69</v>
      </c>
      <c r="P2043" s="1" t="s">
        <v>2030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2028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3210</v>
      </c>
      <c r="N2044" s="1" t="n">
        <v>12</v>
      </c>
      <c r="O2044" s="1" t="n">
        <v>126</v>
      </c>
      <c r="P2044" s="1" t="s">
        <v>2030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2028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3211</v>
      </c>
      <c r="N2045" s="1" t="n">
        <v>24</v>
      </c>
      <c r="O2045" s="1" t="n">
        <v>57.6</v>
      </c>
      <c r="P2045" s="1" t="s">
        <v>2030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2028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3212</v>
      </c>
      <c r="N2046" s="1" t="n">
        <v>12</v>
      </c>
      <c r="O2046" s="1" t="n">
        <v>15</v>
      </c>
      <c r="P2046" s="1" t="s">
        <v>2030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2028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3213</v>
      </c>
      <c r="N2047" s="1" t="n">
        <v>24</v>
      </c>
      <c r="O2047" s="1" t="n">
        <v>201.6</v>
      </c>
      <c r="P2047" s="1" t="s">
        <v>2030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2028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3214</v>
      </c>
      <c r="N2048" s="1" t="n">
        <v>24</v>
      </c>
      <c r="O2048" s="1" t="n">
        <v>110.4</v>
      </c>
      <c r="P2048" s="1" t="s">
        <v>2030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2028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3215</v>
      </c>
      <c r="N2049" s="1" t="n">
        <v>24</v>
      </c>
      <c r="O2049" s="1" t="n">
        <v>100.8</v>
      </c>
      <c r="P2049" s="1" t="s">
        <v>2030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2028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3216</v>
      </c>
      <c r="N2050" s="1" t="n">
        <v>15</v>
      </c>
      <c r="O2050" s="1" t="n">
        <v>45</v>
      </c>
      <c r="P2050" s="1" t="s">
        <v>2030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2028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3217</v>
      </c>
      <c r="N2051" s="1" t="n">
        <v>12</v>
      </c>
      <c r="O2051" s="1" t="n">
        <v>19.2</v>
      </c>
      <c r="P2051" s="1" t="s">
        <v>2030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2028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3218</v>
      </c>
      <c r="N2052" s="1" t="n">
        <v>10</v>
      </c>
      <c r="O2052" s="1" t="n">
        <v>77</v>
      </c>
      <c r="P2052" s="1" t="s">
        <v>2030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2028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3219</v>
      </c>
      <c r="N2053" s="1" t="n">
        <v>10</v>
      </c>
      <c r="O2053" s="1" t="n">
        <v>36</v>
      </c>
      <c r="P2053" s="1" t="s">
        <v>2030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2028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3220</v>
      </c>
      <c r="N2054" s="1" t="n">
        <v>20</v>
      </c>
      <c r="O2054" s="1" t="n">
        <v>86</v>
      </c>
      <c r="P2054" s="1" t="s">
        <v>2030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2028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3221</v>
      </c>
      <c r="N2055" s="1" t="n">
        <v>10</v>
      </c>
      <c r="O2055" s="1" t="n">
        <v>77</v>
      </c>
      <c r="P2055" s="1" t="s">
        <v>2030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2028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3222</v>
      </c>
      <c r="N2056" s="1" t="n">
        <v>10</v>
      </c>
      <c r="O2056" s="1" t="n">
        <v>87</v>
      </c>
      <c r="P2056" s="1" t="s">
        <v>2030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2028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3223</v>
      </c>
      <c r="N2057" s="1" t="n">
        <v>15</v>
      </c>
      <c r="O2057" s="1" t="n">
        <v>39</v>
      </c>
      <c r="P2057" s="1" t="s">
        <v>2030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2028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3224</v>
      </c>
      <c r="N2058" s="1" t="n">
        <v>10</v>
      </c>
      <c r="O2058" s="1" t="n">
        <v>77</v>
      </c>
      <c r="P2058" s="1" t="s">
        <v>2030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2028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3225</v>
      </c>
      <c r="N2059" s="1" t="n">
        <v>10</v>
      </c>
      <c r="O2059" s="1" t="n">
        <v>39</v>
      </c>
      <c r="P2059" s="1" t="s">
        <v>2030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2028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3226</v>
      </c>
      <c r="N2060" s="1" t="n">
        <v>12</v>
      </c>
      <c r="O2060" s="1" t="n">
        <v>91.2</v>
      </c>
      <c r="P2060" s="1" t="s">
        <v>2030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2028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3227</v>
      </c>
      <c r="N2061" s="1" t="n">
        <v>9</v>
      </c>
      <c r="O2061" s="1" t="n">
        <v>39.6</v>
      </c>
      <c r="P2061" s="1" t="s">
        <v>2030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2028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3228</v>
      </c>
      <c r="N2062" s="1" t="n">
        <v>10</v>
      </c>
      <c r="O2062" s="1" t="n">
        <v>14</v>
      </c>
      <c r="P2062" s="1" t="s">
        <v>2030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2028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3229</v>
      </c>
      <c r="N2063" s="1" t="n">
        <v>8</v>
      </c>
      <c r="O2063" s="1" t="n">
        <v>48</v>
      </c>
      <c r="P2063" s="1" t="s">
        <v>2030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2028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3230</v>
      </c>
      <c r="N2064" s="1" t="n">
        <v>10</v>
      </c>
      <c r="O2064" s="1" t="n">
        <v>39</v>
      </c>
      <c r="P2064" s="1" t="s">
        <v>2030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2028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3231</v>
      </c>
      <c r="N2065" s="1" t="n">
        <v>10</v>
      </c>
      <c r="O2065" s="1" t="n">
        <v>39</v>
      </c>
      <c r="P2065" s="1" t="s">
        <v>2030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2028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3232</v>
      </c>
      <c r="N2066" s="1" t="n">
        <v>10</v>
      </c>
      <c r="O2066" s="1" t="n">
        <v>39</v>
      </c>
      <c r="P2066" s="1" t="s">
        <v>2030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2028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3233</v>
      </c>
      <c r="N2067" s="1" t="n">
        <v>10</v>
      </c>
      <c r="O2067" s="1" t="n">
        <v>39</v>
      </c>
      <c r="P2067" s="1" t="s">
        <v>2030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2028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3234</v>
      </c>
      <c r="N2068" s="1" t="n">
        <v>10</v>
      </c>
      <c r="O2068" s="1" t="n">
        <v>39</v>
      </c>
      <c r="P2068" s="1" t="s">
        <v>2030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2028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3235</v>
      </c>
      <c r="N2069" s="1" t="n">
        <v>20</v>
      </c>
      <c r="O2069" s="1" t="n">
        <v>68</v>
      </c>
      <c r="P2069" s="1" t="s">
        <v>2030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2028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3236</v>
      </c>
      <c r="N2070" s="1" t="n">
        <v>39.522</v>
      </c>
      <c r="O2070" s="1" t="n">
        <v>494.03</v>
      </c>
      <c r="P2070" s="1" t="s">
        <v>2030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2028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2981</v>
      </c>
      <c r="N2071" s="1" t="n">
        <v>15</v>
      </c>
      <c r="O2071" s="1" t="n">
        <v>134.85</v>
      </c>
      <c r="P2071" s="1" t="s">
        <v>2030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2028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3237</v>
      </c>
      <c r="N2072" s="1" t="n">
        <v>10</v>
      </c>
      <c r="O2072" s="1" t="n">
        <v>34.45</v>
      </c>
      <c r="P2072" s="1" t="s">
        <v>2030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2028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3238</v>
      </c>
      <c r="N2073" s="1" t="n">
        <v>20</v>
      </c>
      <c r="O2073" s="1" t="n">
        <v>270</v>
      </c>
      <c r="P2073" s="1" t="s">
        <v>2030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2028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3239</v>
      </c>
      <c r="N2074" s="1" t="n">
        <v>18</v>
      </c>
      <c r="O2074" s="1" t="n">
        <v>73.8</v>
      </c>
      <c r="P2074" s="1" t="s">
        <v>2030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2028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3240</v>
      </c>
      <c r="N2075" s="1" t="n">
        <v>120</v>
      </c>
      <c r="O2075" s="1" t="n">
        <v>144</v>
      </c>
      <c r="P2075" s="1" t="s">
        <v>2030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2028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3241</v>
      </c>
      <c r="N2076" s="1" t="n">
        <v>45</v>
      </c>
      <c r="O2076" s="1" t="n">
        <v>184.5</v>
      </c>
      <c r="P2076" s="1" t="s">
        <v>2030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2028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2305</v>
      </c>
      <c r="N2077" s="1" t="n">
        <v>36</v>
      </c>
      <c r="O2077" s="1" t="n">
        <v>46.8</v>
      </c>
      <c r="P2077" s="1" t="s">
        <v>2030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2028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2306</v>
      </c>
      <c r="N2078" s="1" t="n">
        <v>36</v>
      </c>
      <c r="O2078" s="1" t="n">
        <v>72</v>
      </c>
      <c r="P2078" s="1" t="s">
        <v>2030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2028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2307</v>
      </c>
      <c r="N2079" s="1" t="n">
        <v>27</v>
      </c>
      <c r="O2079" s="1" t="n">
        <v>81</v>
      </c>
      <c r="P2079" s="1" t="s">
        <v>2030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2028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2309</v>
      </c>
      <c r="N2080" s="1" t="n">
        <v>12</v>
      </c>
      <c r="O2080" s="1" t="n">
        <v>81.6</v>
      </c>
      <c r="P2080" s="1" t="s">
        <v>2030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2028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3242</v>
      </c>
      <c r="N2081" s="1" t="n">
        <v>18</v>
      </c>
      <c r="O2081" s="1" t="n">
        <v>46.8</v>
      </c>
      <c r="P2081" s="1" t="s">
        <v>2030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2028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3243</v>
      </c>
      <c r="N2082" s="1" t="n">
        <v>18</v>
      </c>
      <c r="O2082" s="1" t="n">
        <v>43.2</v>
      </c>
      <c r="P2082" s="1" t="s">
        <v>2030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2028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3244</v>
      </c>
      <c r="N2083" s="1" t="n">
        <v>60</v>
      </c>
      <c r="O2083" s="1" t="n">
        <v>66</v>
      </c>
      <c r="P2083" s="1" t="s">
        <v>2030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2028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3245</v>
      </c>
      <c r="N2084" s="1" t="n">
        <v>36</v>
      </c>
      <c r="O2084" s="1" t="n">
        <v>162</v>
      </c>
      <c r="P2084" s="1" t="s">
        <v>2030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2028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2312</v>
      </c>
      <c r="N2085" s="1" t="n">
        <v>54</v>
      </c>
      <c r="O2085" s="1" t="n">
        <v>162</v>
      </c>
      <c r="P2085" s="1" t="s">
        <v>2030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2028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2313</v>
      </c>
      <c r="N2086" s="1" t="n">
        <v>27</v>
      </c>
      <c r="O2086" s="1" t="n">
        <v>110.7</v>
      </c>
      <c r="P2086" s="1" t="s">
        <v>2030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2028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3246</v>
      </c>
      <c r="N2087" s="1" t="n">
        <v>60</v>
      </c>
      <c r="O2087" s="1" t="n">
        <v>66</v>
      </c>
      <c r="P2087" s="1" t="s">
        <v>2030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2028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2314</v>
      </c>
      <c r="N2088" s="1" t="n">
        <v>45</v>
      </c>
      <c r="O2088" s="1" t="n">
        <v>108</v>
      </c>
      <c r="P2088" s="1" t="s">
        <v>2030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2028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3247</v>
      </c>
      <c r="N2089" s="1" t="n">
        <v>36</v>
      </c>
      <c r="O2089" s="1" t="n">
        <v>93.6</v>
      </c>
      <c r="P2089" s="1" t="s">
        <v>2030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2028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2316</v>
      </c>
      <c r="N2090" s="1" t="n">
        <v>5</v>
      </c>
      <c r="O2090" s="1" t="n">
        <v>40</v>
      </c>
      <c r="P2090" s="1" t="s">
        <v>2030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2028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2318</v>
      </c>
      <c r="N2091" s="1" t="n">
        <v>36</v>
      </c>
      <c r="O2091" s="1" t="n">
        <v>93.6</v>
      </c>
      <c r="P2091" s="1" t="s">
        <v>2030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2028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2319</v>
      </c>
      <c r="N2092" s="1" t="n">
        <v>60</v>
      </c>
      <c r="O2092" s="1" t="n">
        <v>156</v>
      </c>
      <c r="P2092" s="1" t="s">
        <v>2030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2028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2095</v>
      </c>
      <c r="N2093" s="1" t="n">
        <v>15</v>
      </c>
      <c r="O2093" s="1" t="n">
        <v>180</v>
      </c>
      <c r="P2093" s="1" t="s">
        <v>2030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2028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3248</v>
      </c>
      <c r="N2094" s="1" t="n">
        <v>90</v>
      </c>
      <c r="O2094" s="1" t="n">
        <v>105.3</v>
      </c>
      <c r="P2094" s="1" t="s">
        <v>2030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2028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3249</v>
      </c>
      <c r="N2095" s="1" t="n">
        <v>12</v>
      </c>
      <c r="O2095" s="1" t="n">
        <v>202.8</v>
      </c>
      <c r="P2095" s="1" t="s">
        <v>2030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2028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3250</v>
      </c>
      <c r="N2096" s="1" t="n">
        <v>50</v>
      </c>
      <c r="O2096" s="1" t="n">
        <v>30.69</v>
      </c>
      <c r="P2096" s="1" t="s">
        <v>2030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2028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2216</v>
      </c>
      <c r="N2097" s="1" t="n">
        <v>150</v>
      </c>
      <c r="O2097" s="1" t="n">
        <v>649.5</v>
      </c>
      <c r="P2097" s="1" t="s">
        <v>2030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2028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3251</v>
      </c>
      <c r="N2098" s="1" t="n">
        <v>150</v>
      </c>
      <c r="O2098" s="1" t="n">
        <v>164.5</v>
      </c>
      <c r="P2098" s="1" t="s">
        <v>2030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2028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3252</v>
      </c>
      <c r="N2099" s="1" t="n">
        <v>60</v>
      </c>
      <c r="O2099" s="1" t="n">
        <v>225.8</v>
      </c>
      <c r="P2099" s="1" t="s">
        <v>2030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2028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3253</v>
      </c>
      <c r="N2100" s="1" t="n">
        <v>24</v>
      </c>
      <c r="O2100" s="1" t="n">
        <v>39.9</v>
      </c>
      <c r="P2100" s="1" t="s">
        <v>2030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2028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3254</v>
      </c>
      <c r="N2101" s="1" t="n">
        <v>24</v>
      </c>
      <c r="O2101" s="1" t="n">
        <v>39.9</v>
      </c>
      <c r="P2101" s="1" t="s">
        <v>2030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2028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2705</v>
      </c>
      <c r="N2102" s="1" t="n">
        <v>24</v>
      </c>
      <c r="O2102" s="1" t="n">
        <v>39.9</v>
      </c>
      <c r="P2102" s="1" t="s">
        <v>2030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2028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3255</v>
      </c>
      <c r="N2103" s="1" t="n">
        <v>12</v>
      </c>
      <c r="O2103" s="1" t="n">
        <v>67.32</v>
      </c>
      <c r="P2103" s="1" t="s">
        <v>2030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2028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3256</v>
      </c>
      <c r="N2104" s="1" t="n">
        <v>50</v>
      </c>
      <c r="O2104" s="1" t="n">
        <v>99.5</v>
      </c>
      <c r="P2104" s="1" t="s">
        <v>2030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2028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3257</v>
      </c>
      <c r="N2105" s="1" t="n">
        <v>50</v>
      </c>
      <c r="O2105" s="1" t="n">
        <v>144.5</v>
      </c>
      <c r="P2105" s="1" t="s">
        <v>2030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2028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3258</v>
      </c>
      <c r="N2106" s="1" t="n">
        <v>50</v>
      </c>
      <c r="O2106" s="1" t="n">
        <v>79.5</v>
      </c>
      <c r="P2106" s="1" t="s">
        <v>2030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2028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3259</v>
      </c>
      <c r="N2107" s="1" t="n">
        <v>20</v>
      </c>
      <c r="O2107" s="1" t="n">
        <v>222.2</v>
      </c>
      <c r="P2107" s="1" t="s">
        <v>2030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2028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3260</v>
      </c>
      <c r="N2108" s="1" t="n">
        <v>20</v>
      </c>
      <c r="O2108" s="1" t="n">
        <v>91.4</v>
      </c>
      <c r="P2108" s="1" t="s">
        <v>2030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2028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3261</v>
      </c>
      <c r="N2109" s="1" t="n">
        <v>20</v>
      </c>
      <c r="O2109" s="1" t="n">
        <v>157.8</v>
      </c>
      <c r="P2109" s="1" t="s">
        <v>2030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2028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3262</v>
      </c>
      <c r="N2110" s="1" t="n">
        <v>20</v>
      </c>
      <c r="O2110" s="1" t="n">
        <v>225</v>
      </c>
      <c r="P2110" s="1" t="s">
        <v>2030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2028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3263</v>
      </c>
      <c r="N2111" s="1" t="n">
        <v>6</v>
      </c>
      <c r="O2111" s="1" t="n">
        <v>82.74</v>
      </c>
      <c r="P2111" s="1" t="s">
        <v>2030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2028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3264</v>
      </c>
      <c r="N2112" s="1" t="n">
        <v>6</v>
      </c>
      <c r="O2112" s="1" t="n">
        <v>82.74</v>
      </c>
      <c r="P2112" s="1" t="s">
        <v>2030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2028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3265</v>
      </c>
      <c r="N2113" s="1" t="n">
        <v>6</v>
      </c>
      <c r="O2113" s="1" t="n">
        <v>82.74</v>
      </c>
      <c r="P2113" s="1" t="s">
        <v>2030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2028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3266</v>
      </c>
      <c r="N2114" s="1" t="n">
        <v>6</v>
      </c>
      <c r="O2114" s="1" t="n">
        <v>82.74</v>
      </c>
      <c r="P2114" s="1" t="s">
        <v>2030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2028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3267</v>
      </c>
      <c r="N2115" s="1" t="n">
        <v>6</v>
      </c>
      <c r="O2115" s="1" t="n">
        <v>82.74</v>
      </c>
      <c r="P2115" s="1" t="s">
        <v>2030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2028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3268</v>
      </c>
      <c r="N2116" s="1" t="n">
        <v>50</v>
      </c>
      <c r="O2116" s="1" t="n">
        <v>82.5</v>
      </c>
      <c r="P2116" s="1" t="s">
        <v>2030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2028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3269</v>
      </c>
      <c r="N2117" s="1" t="n">
        <v>6</v>
      </c>
      <c r="O2117" s="1" t="n">
        <v>77.4</v>
      </c>
      <c r="P2117" s="1" t="s">
        <v>2030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2028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3270</v>
      </c>
      <c r="N2118" s="1" t="n">
        <v>6</v>
      </c>
      <c r="O2118" s="1" t="n">
        <v>77.4</v>
      </c>
      <c r="P2118" s="1" t="s">
        <v>2030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2028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3271</v>
      </c>
      <c r="N2119" s="1" t="n">
        <v>6</v>
      </c>
      <c r="O2119" s="1" t="n">
        <v>107.4</v>
      </c>
      <c r="P2119" s="1" t="s">
        <v>2030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2028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3272</v>
      </c>
      <c r="N2120" s="1" t="n">
        <v>24</v>
      </c>
      <c r="O2120" s="1" t="n">
        <v>74.4</v>
      </c>
      <c r="P2120" s="1" t="s">
        <v>2030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2028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3273</v>
      </c>
      <c r="N2121" s="1" t="n">
        <v>100</v>
      </c>
      <c r="O2121" s="1" t="n">
        <v>49.21</v>
      </c>
      <c r="P2121" s="1" t="s">
        <v>2030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2028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3274</v>
      </c>
      <c r="N2122" s="1" t="n">
        <v>100</v>
      </c>
      <c r="O2122" s="1" t="n">
        <v>21.15</v>
      </c>
      <c r="P2122" s="1" t="s">
        <v>2030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2028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3275</v>
      </c>
      <c r="N2123" s="1" t="n">
        <v>100</v>
      </c>
      <c r="O2123" s="1" t="n">
        <v>35.14</v>
      </c>
      <c r="P2123" s="1" t="s">
        <v>2030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2028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3276</v>
      </c>
      <c r="N2124" s="1" t="n">
        <v>12</v>
      </c>
      <c r="O2124" s="1" t="n">
        <v>75.6</v>
      </c>
      <c r="P2124" s="1" t="s">
        <v>2030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2028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3277</v>
      </c>
      <c r="N2125" s="1" t="n">
        <v>12</v>
      </c>
      <c r="O2125" s="1" t="n">
        <v>109.8</v>
      </c>
      <c r="P2125" s="1" t="s">
        <v>2030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2028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3278</v>
      </c>
      <c r="N2126" s="1" t="n">
        <v>30</v>
      </c>
      <c r="O2126" s="1" t="n">
        <v>56.4</v>
      </c>
      <c r="P2126" s="1" t="s">
        <v>2030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2028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3279</v>
      </c>
      <c r="N2127" s="1" t="n">
        <v>1000</v>
      </c>
      <c r="O2127" s="1" t="n">
        <v>67</v>
      </c>
      <c r="P2127" s="1" t="s">
        <v>2030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2028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3280</v>
      </c>
      <c r="N2128" s="1" t="n">
        <v>1000</v>
      </c>
      <c r="O2128" s="1" t="n">
        <v>69</v>
      </c>
      <c r="P2128" s="1" t="s">
        <v>2030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2028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3281</v>
      </c>
      <c r="N2129" s="1" t="n">
        <v>1000</v>
      </c>
      <c r="O2129" s="1" t="n">
        <v>83</v>
      </c>
      <c r="P2129" s="1" t="s">
        <v>2030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2028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3282</v>
      </c>
      <c r="N2130" s="1" t="n">
        <v>1000</v>
      </c>
      <c r="O2130" s="1" t="n">
        <v>91</v>
      </c>
      <c r="P2130" s="1" t="s">
        <v>2030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2028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3283</v>
      </c>
      <c r="N2131" s="1" t="n">
        <v>6</v>
      </c>
      <c r="O2131" s="1" t="n">
        <v>78.6</v>
      </c>
      <c r="P2131" s="1" t="s">
        <v>2030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2028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2035</v>
      </c>
      <c r="N2132" s="1" t="n">
        <v>72.6</v>
      </c>
      <c r="O2132" s="1" t="n">
        <v>2323.2</v>
      </c>
      <c r="P2132" s="1" t="s">
        <v>2030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2028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2036</v>
      </c>
      <c r="N2133" s="1" t="n">
        <v>54</v>
      </c>
      <c r="O2133" s="1" t="n">
        <v>1188</v>
      </c>
      <c r="P2133" s="1" t="s">
        <v>2030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2028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2209</v>
      </c>
      <c r="N2134" s="1" t="n">
        <v>15.8</v>
      </c>
      <c r="O2134" s="1" t="n">
        <v>489.8</v>
      </c>
      <c r="P2134" s="1" t="s">
        <v>2030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2028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3284</v>
      </c>
      <c r="N2135" s="1" t="n">
        <v>60</v>
      </c>
      <c r="O2135" s="1" t="n">
        <v>70</v>
      </c>
      <c r="P2135" s="1" t="s">
        <v>2030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2028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2375</v>
      </c>
      <c r="N2136" s="1" t="n">
        <v>24</v>
      </c>
      <c r="O2136" s="1" t="n">
        <v>52</v>
      </c>
      <c r="P2136" s="1" t="s">
        <v>2030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2028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2376</v>
      </c>
      <c r="N2137" s="1" t="n">
        <v>24</v>
      </c>
      <c r="O2137" s="1" t="n">
        <v>28</v>
      </c>
      <c r="P2137" s="1" t="s">
        <v>2030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2028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3285</v>
      </c>
      <c r="N2138" s="1" t="n">
        <v>36</v>
      </c>
      <c r="O2138" s="1" t="n">
        <v>42</v>
      </c>
      <c r="P2138" s="1" t="s">
        <v>2030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2028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3286</v>
      </c>
      <c r="N2139" s="1" t="n">
        <v>60</v>
      </c>
      <c r="O2139" s="1" t="n">
        <v>70</v>
      </c>
      <c r="P2139" s="1" t="s">
        <v>2030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2028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2051</v>
      </c>
      <c r="N2140" s="1" t="n">
        <v>10</v>
      </c>
      <c r="O2140" s="1" t="n">
        <v>15</v>
      </c>
      <c r="P2140" s="1" t="s">
        <v>2030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2028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2053</v>
      </c>
      <c r="N2141" s="1" t="n">
        <v>70</v>
      </c>
      <c r="O2141" s="1" t="n">
        <v>126</v>
      </c>
      <c r="P2141" s="1" t="s">
        <v>2030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2028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3287</v>
      </c>
      <c r="N2142" s="1" t="n">
        <v>6</v>
      </c>
      <c r="O2142" s="1" t="n">
        <v>29.04</v>
      </c>
      <c r="P2142" s="1" t="s">
        <v>2030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2028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3288</v>
      </c>
      <c r="N2143" s="1" t="n">
        <v>50</v>
      </c>
      <c r="O2143" s="1" t="n">
        <v>110</v>
      </c>
      <c r="P2143" s="1" t="s">
        <v>2030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2028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3289</v>
      </c>
      <c r="N2144" s="1" t="n">
        <v>50</v>
      </c>
      <c r="O2144" s="1" t="n">
        <v>110</v>
      </c>
      <c r="P2144" s="1" t="s">
        <v>2030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2028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3290</v>
      </c>
      <c r="N2145" s="1" t="n">
        <v>25</v>
      </c>
      <c r="O2145" s="1" t="n">
        <v>55</v>
      </c>
      <c r="P2145" s="1" t="s">
        <v>2030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2028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3291</v>
      </c>
      <c r="N2146" s="1" t="n">
        <v>50</v>
      </c>
      <c r="O2146" s="1" t="n">
        <v>106</v>
      </c>
      <c r="P2146" s="1" t="s">
        <v>2030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2028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3292</v>
      </c>
      <c r="N2147" s="1" t="n">
        <v>50</v>
      </c>
      <c r="O2147" s="1" t="n">
        <v>106</v>
      </c>
      <c r="P2147" s="1" t="s">
        <v>2030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2028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3293</v>
      </c>
      <c r="N2148" s="1" t="n">
        <v>6</v>
      </c>
      <c r="O2148" s="1" t="n">
        <v>27.24</v>
      </c>
      <c r="P2148" s="1" t="s">
        <v>2030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2028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3294</v>
      </c>
      <c r="N2149" s="1" t="n">
        <v>2</v>
      </c>
      <c r="O2149" s="1" t="n">
        <v>14.38</v>
      </c>
      <c r="P2149" s="1" t="s">
        <v>2030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2028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3295</v>
      </c>
      <c r="N2150" s="1" t="n">
        <v>2</v>
      </c>
      <c r="O2150" s="1" t="n">
        <v>13.92</v>
      </c>
      <c r="P2150" s="1" t="s">
        <v>2030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2028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3296</v>
      </c>
      <c r="N2151" s="1" t="n">
        <v>15</v>
      </c>
      <c r="O2151" s="1" t="n">
        <v>43.2</v>
      </c>
      <c r="P2151" s="1" t="s">
        <v>2030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2028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3297</v>
      </c>
      <c r="N2152" s="1" t="n">
        <v>15</v>
      </c>
      <c r="O2152" s="1" t="n">
        <v>43.2</v>
      </c>
      <c r="P2152" s="1" t="s">
        <v>2030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2028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3298</v>
      </c>
      <c r="N2153" s="1" t="n">
        <v>15</v>
      </c>
      <c r="O2153" s="1" t="n">
        <v>43.2</v>
      </c>
      <c r="P2153" s="1" t="s">
        <v>2030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2028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3299</v>
      </c>
      <c r="N2154" s="1" t="n">
        <v>12</v>
      </c>
      <c r="O2154" s="1" t="n">
        <v>51</v>
      </c>
      <c r="P2154" s="1" t="s">
        <v>2030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2028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3300</v>
      </c>
      <c r="N2155" s="1" t="n">
        <v>12</v>
      </c>
      <c r="O2155" s="1" t="n">
        <v>51</v>
      </c>
      <c r="P2155" s="1" t="s">
        <v>2030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2028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3301</v>
      </c>
      <c r="N2156" s="1" t="n">
        <v>48</v>
      </c>
      <c r="O2156" s="1" t="n">
        <v>204</v>
      </c>
      <c r="P2156" s="1" t="s">
        <v>2030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2028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3302</v>
      </c>
      <c r="N2157" s="1" t="n">
        <v>12</v>
      </c>
      <c r="O2157" s="1" t="n">
        <v>51</v>
      </c>
      <c r="P2157" s="1" t="s">
        <v>2030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2028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3303</v>
      </c>
      <c r="N2158" s="1" t="n">
        <v>12</v>
      </c>
      <c r="O2158" s="1" t="n">
        <v>51</v>
      </c>
      <c r="P2158" s="1" t="s">
        <v>2030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2028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3304</v>
      </c>
      <c r="N2159" s="1" t="n">
        <v>24</v>
      </c>
      <c r="O2159" s="1" t="n">
        <v>102</v>
      </c>
      <c r="P2159" s="1" t="s">
        <v>2030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2028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3305</v>
      </c>
      <c r="N2160" s="1" t="n">
        <v>10</v>
      </c>
      <c r="O2160" s="1" t="n">
        <v>75.9</v>
      </c>
      <c r="P2160" s="1" t="s">
        <v>2030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2028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3306</v>
      </c>
      <c r="N2161" s="1" t="n">
        <v>10</v>
      </c>
      <c r="O2161" s="1" t="n">
        <v>82</v>
      </c>
      <c r="P2161" s="1" t="s">
        <v>2030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2028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3307</v>
      </c>
      <c r="N2162" s="1" t="n">
        <v>2</v>
      </c>
      <c r="O2162" s="1" t="n">
        <v>13.92</v>
      </c>
      <c r="P2162" s="1" t="s">
        <v>2030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2028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2240</v>
      </c>
      <c r="N2163" s="1" t="n">
        <v>18</v>
      </c>
      <c r="O2163" s="1" t="n">
        <v>93.77</v>
      </c>
      <c r="P2163" s="1" t="s">
        <v>2030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2028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2161</v>
      </c>
      <c r="N2164" s="1" t="n">
        <v>60</v>
      </c>
      <c r="O2164" s="1" t="n">
        <v>365.08</v>
      </c>
      <c r="P2164" s="1" t="s">
        <v>2030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2028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2153</v>
      </c>
      <c r="N2165" s="1" t="n">
        <v>18</v>
      </c>
      <c r="O2165" s="1" t="n">
        <v>134.98</v>
      </c>
      <c r="P2165" s="1" t="s">
        <v>2030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2028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2156</v>
      </c>
      <c r="N2166" s="1" t="n">
        <v>12</v>
      </c>
      <c r="O2166" s="1" t="n">
        <v>70.94</v>
      </c>
      <c r="P2166" s="1" t="s">
        <v>2030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2028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2159</v>
      </c>
      <c r="N2167" s="1" t="n">
        <v>18</v>
      </c>
      <c r="O2167" s="1" t="n">
        <v>153.85</v>
      </c>
      <c r="P2167" s="1" t="s">
        <v>2030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2028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2056</v>
      </c>
      <c r="N2168" s="1" t="n">
        <v>36</v>
      </c>
      <c r="O2168" s="1" t="n">
        <v>239.56</v>
      </c>
      <c r="P2168" s="1" t="s">
        <v>2030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2028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2581</v>
      </c>
      <c r="N2169" s="1" t="n">
        <v>12</v>
      </c>
      <c r="O2169" s="1" t="n">
        <v>89.99</v>
      </c>
      <c r="P2169" s="1" t="s">
        <v>2030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2028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2161</v>
      </c>
      <c r="N2170" s="1" t="n">
        <v>36</v>
      </c>
      <c r="O2170" s="1" t="n">
        <v>317.22</v>
      </c>
      <c r="P2170" s="1" t="s">
        <v>2030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2028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2162</v>
      </c>
      <c r="N2171" s="1" t="n">
        <v>24</v>
      </c>
      <c r="O2171" s="1" t="n">
        <v>82.05</v>
      </c>
      <c r="P2171" s="1" t="s">
        <v>2030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2057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3308</v>
      </c>
      <c r="N2172" s="1" t="n">
        <v>3</v>
      </c>
      <c r="O2172" s="1" t="n">
        <v>48</v>
      </c>
      <c r="P2172" s="1" t="s">
        <v>2030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2057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3309</v>
      </c>
      <c r="N2173" s="1" t="n">
        <v>12</v>
      </c>
      <c r="O2173" s="1" t="n">
        <v>300</v>
      </c>
      <c r="P2173" s="1" t="s">
        <v>2030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2057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3310</v>
      </c>
      <c r="N2174" s="1" t="n">
        <v>4</v>
      </c>
      <c r="O2174" s="1" t="n">
        <v>40</v>
      </c>
      <c r="P2174" s="1" t="s">
        <v>2030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2057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3311</v>
      </c>
      <c r="N2175" s="1" t="n">
        <v>2</v>
      </c>
      <c r="O2175" s="1" t="n">
        <v>30</v>
      </c>
      <c r="P2175" s="1" t="s">
        <v>2030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2057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3312</v>
      </c>
      <c r="N2176" s="1" t="n">
        <v>12</v>
      </c>
      <c r="O2176" s="1" t="n">
        <v>240</v>
      </c>
      <c r="P2176" s="1" t="s">
        <v>2030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2057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3313</v>
      </c>
      <c r="N2177" s="1" t="n">
        <v>8</v>
      </c>
      <c r="O2177" s="1" t="n">
        <v>160</v>
      </c>
      <c r="P2177" s="1" t="s">
        <v>2030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2057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3314</v>
      </c>
      <c r="N2178" s="1" t="n">
        <v>12</v>
      </c>
      <c r="O2178" s="1" t="n">
        <v>300</v>
      </c>
      <c r="P2178" s="1" t="s">
        <v>2030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2057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3315</v>
      </c>
      <c r="N2179" s="1" t="n">
        <v>3</v>
      </c>
      <c r="O2179" s="1" t="n">
        <v>66</v>
      </c>
      <c r="P2179" s="1" t="s">
        <v>2030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2057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3316</v>
      </c>
      <c r="N2180" s="1" t="n">
        <v>14</v>
      </c>
      <c r="O2180" s="1" t="n">
        <v>252</v>
      </c>
      <c r="P2180" s="1" t="s">
        <v>2030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2057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3317</v>
      </c>
      <c r="N2181" s="1" t="n">
        <v>2</v>
      </c>
      <c r="O2181" s="1" t="n">
        <v>80</v>
      </c>
      <c r="P2181" s="1" t="s">
        <v>2030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2057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3318</v>
      </c>
      <c r="N2182" s="1" t="n">
        <v>40</v>
      </c>
      <c r="O2182" s="1" t="n">
        <v>800</v>
      </c>
      <c r="P2182" s="1" t="s">
        <v>2030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2057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3319</v>
      </c>
      <c r="N2183" s="1" t="n">
        <v>12</v>
      </c>
      <c r="O2183" s="1" t="n">
        <v>156</v>
      </c>
      <c r="P2183" s="1" t="s">
        <v>2030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2057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3320</v>
      </c>
      <c r="N2184" s="1" t="n">
        <v>7</v>
      </c>
      <c r="O2184" s="1" t="n">
        <v>91</v>
      </c>
      <c r="P2184" s="1" t="s">
        <v>2030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2057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3321</v>
      </c>
      <c r="N2185" s="1" t="n">
        <v>2</v>
      </c>
      <c r="O2185" s="1" t="n">
        <v>50</v>
      </c>
      <c r="P2185" s="1" t="s">
        <v>2030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2057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3322</v>
      </c>
      <c r="N2186" s="1" t="n">
        <v>12</v>
      </c>
      <c r="O2186" s="1" t="n">
        <v>180</v>
      </c>
      <c r="P2186" s="1" t="s">
        <v>2030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2057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3323</v>
      </c>
      <c r="N2187" s="1" t="n">
        <v>3</v>
      </c>
      <c r="O2187" s="1" t="n">
        <v>36</v>
      </c>
      <c r="P2187" s="1" t="s">
        <v>2030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2057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2143</v>
      </c>
      <c r="N2188" s="1" t="n">
        <v>60</v>
      </c>
      <c r="O2188" s="1" t="n">
        <v>120.27</v>
      </c>
      <c r="P2188" s="1" t="s">
        <v>2030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2065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2066</v>
      </c>
      <c r="N2189" s="1" t="n">
        <v>2.176</v>
      </c>
      <c r="O2189" s="1" t="n">
        <v>42.18</v>
      </c>
      <c r="P2189" s="1" t="s">
        <v>2030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2065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2066</v>
      </c>
      <c r="N2190" s="1" t="n">
        <v>3.152</v>
      </c>
      <c r="O2190" s="1" t="n">
        <v>62.88</v>
      </c>
      <c r="P2190" s="1" t="s">
        <v>2030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2065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2067</v>
      </c>
      <c r="N2191" s="1" t="n">
        <v>7.46</v>
      </c>
      <c r="O2191" s="1" t="n">
        <v>156.66</v>
      </c>
      <c r="P2191" s="1" t="s">
        <v>2030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2065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2068</v>
      </c>
      <c r="N2192" s="1" t="n">
        <v>16.62</v>
      </c>
      <c r="O2192" s="1" t="n">
        <v>402.75</v>
      </c>
      <c r="P2192" s="1" t="s">
        <v>2030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2065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2069</v>
      </c>
      <c r="N2193" s="1" t="n">
        <v>14.49</v>
      </c>
      <c r="O2193" s="1" t="n">
        <v>374.55</v>
      </c>
      <c r="P2193" s="1" t="s">
        <v>2030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2065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2070</v>
      </c>
      <c r="N2194" s="1" t="n">
        <v>1.192</v>
      </c>
      <c r="O2194" s="1" t="n">
        <v>26.96</v>
      </c>
      <c r="P2194" s="1" t="s">
        <v>2030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2065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2167</v>
      </c>
      <c r="N2195" s="1" t="n">
        <v>3.056</v>
      </c>
      <c r="O2195" s="1" t="n">
        <v>74.06</v>
      </c>
      <c r="P2195" s="1" t="s">
        <v>2030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2065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2071</v>
      </c>
      <c r="N2196" s="1" t="n">
        <v>2.414</v>
      </c>
      <c r="O2196" s="1" t="n">
        <v>68.24</v>
      </c>
      <c r="P2196" s="1" t="s">
        <v>2030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2065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2072</v>
      </c>
      <c r="N2197" s="1" t="n">
        <v>4.182</v>
      </c>
      <c r="O2197" s="1" t="n">
        <v>101.34</v>
      </c>
      <c r="P2197" s="1" t="s">
        <v>2030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2065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2072</v>
      </c>
      <c r="N2198" s="1" t="n">
        <v>2.144</v>
      </c>
      <c r="O2198" s="1" t="n">
        <v>53.47</v>
      </c>
      <c r="P2198" s="1" t="s">
        <v>2030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2065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2073</v>
      </c>
      <c r="N2199" s="1" t="n">
        <v>13.425</v>
      </c>
      <c r="O2199" s="1" t="n">
        <v>435.3</v>
      </c>
      <c r="P2199" s="1" t="s">
        <v>2030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2065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2073</v>
      </c>
      <c r="N2200" s="1" t="n">
        <v>14.245</v>
      </c>
      <c r="O2200" s="1" t="n">
        <v>436.09</v>
      </c>
      <c r="P2200" s="1" t="s">
        <v>2030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2065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2074</v>
      </c>
      <c r="N2201" s="1" t="n">
        <v>8.865</v>
      </c>
      <c r="O2201" s="1" t="n">
        <v>324.31</v>
      </c>
      <c r="P2201" s="1" t="s">
        <v>2030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2065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2075</v>
      </c>
      <c r="N2202" s="1" t="n">
        <v>5.402</v>
      </c>
      <c r="O2202" s="1" t="n">
        <v>224.57</v>
      </c>
      <c r="P2202" s="1" t="s">
        <v>2030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2065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2076</v>
      </c>
      <c r="N2203" s="1" t="n">
        <v>10.935</v>
      </c>
      <c r="O2203" s="1" t="n">
        <v>481.88</v>
      </c>
      <c r="P2203" s="1" t="s">
        <v>2030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2065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2077</v>
      </c>
      <c r="N2204" s="1" t="n">
        <v>4.096</v>
      </c>
      <c r="O2204" s="1" t="n">
        <v>183.91</v>
      </c>
      <c r="P2204" s="1" t="s">
        <v>2030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2065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2078</v>
      </c>
      <c r="N2205" s="1" t="n">
        <v>2.16</v>
      </c>
      <c r="O2205" s="1" t="n">
        <v>86.2</v>
      </c>
      <c r="P2205" s="1" t="s">
        <v>2030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2065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2079</v>
      </c>
      <c r="N2206" s="1" t="n">
        <v>2.378</v>
      </c>
      <c r="O2206" s="1" t="n">
        <v>138.41</v>
      </c>
      <c r="P2206" s="1" t="s">
        <v>2030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2065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2080</v>
      </c>
      <c r="N2207" s="1" t="n">
        <v>1.516</v>
      </c>
      <c r="O2207" s="1" t="n">
        <v>88.24</v>
      </c>
      <c r="P2207" s="1" t="s">
        <v>2030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2065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2081</v>
      </c>
      <c r="N2208" s="1" t="n">
        <v>1.606</v>
      </c>
      <c r="O2208" s="1" t="n">
        <v>58.75</v>
      </c>
      <c r="P2208" s="1" t="s">
        <v>2030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2065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2081</v>
      </c>
      <c r="N2209" s="1" t="n">
        <v>1.555</v>
      </c>
      <c r="O2209" s="1" t="n">
        <v>53.71</v>
      </c>
      <c r="P2209" s="1" t="s">
        <v>2030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2065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2082</v>
      </c>
      <c r="N2210" s="1" t="n">
        <v>1.438</v>
      </c>
      <c r="O2210" s="1" t="n">
        <v>3.58</v>
      </c>
      <c r="P2210" s="1" t="s">
        <v>2030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2065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2082</v>
      </c>
      <c r="N2211" s="1" t="n">
        <v>2.248</v>
      </c>
      <c r="O2211" s="1" t="n">
        <v>5.43</v>
      </c>
      <c r="P2211" s="1" t="s">
        <v>2030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2065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2083</v>
      </c>
      <c r="N2212" s="1" t="n">
        <v>9.9</v>
      </c>
      <c r="O2212" s="1" t="n">
        <v>24.62</v>
      </c>
      <c r="P2212" s="1" t="s">
        <v>2030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2065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2083</v>
      </c>
      <c r="N2213" s="1" t="n">
        <v>1.684</v>
      </c>
      <c r="O2213" s="1" t="n">
        <v>4.07</v>
      </c>
      <c r="P2213" s="1" t="s">
        <v>2030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2065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2084</v>
      </c>
      <c r="N2214" s="1" t="n">
        <v>0.892</v>
      </c>
      <c r="O2214" s="1" t="n">
        <v>0</v>
      </c>
      <c r="P2214" s="1" t="s">
        <v>2030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2065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2084</v>
      </c>
      <c r="N2215" s="1" t="n">
        <v>0.429</v>
      </c>
      <c r="O2215" s="1" t="n">
        <v>0</v>
      </c>
      <c r="P2215" s="1" t="s">
        <v>2030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2065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2248</v>
      </c>
      <c r="N2216" s="1" t="n">
        <v>2.74</v>
      </c>
      <c r="O2216" s="1" t="n">
        <v>88.84</v>
      </c>
      <c r="P2216" s="1" t="s">
        <v>2030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2085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2073</v>
      </c>
      <c r="N2217" s="1" t="n">
        <v>14.245</v>
      </c>
      <c r="O2217" s="1" t="n">
        <v>436.09</v>
      </c>
      <c r="P2217" s="1" t="s">
        <v>2030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2085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2081</v>
      </c>
      <c r="N2218" s="1" t="n">
        <v>1.555</v>
      </c>
      <c r="O2218" s="1" t="n">
        <v>53.71</v>
      </c>
      <c r="P2218" s="1" t="s">
        <v>2030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2085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2066</v>
      </c>
      <c r="N2219" s="1" t="n">
        <v>2.176</v>
      </c>
      <c r="O2219" s="1" t="n">
        <v>42.18</v>
      </c>
      <c r="P2219" s="1" t="s">
        <v>2030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2085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2067</v>
      </c>
      <c r="N2220" s="1" t="n">
        <v>7.46</v>
      </c>
      <c r="O2220" s="1" t="n">
        <v>156.66</v>
      </c>
      <c r="P2220" s="1" t="s">
        <v>2030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2085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2068</v>
      </c>
      <c r="N2221" s="1" t="n">
        <v>16.62</v>
      </c>
      <c r="O2221" s="1" t="n">
        <v>402.75</v>
      </c>
      <c r="P2221" s="1" t="s">
        <v>2030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2085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2069</v>
      </c>
      <c r="N2222" s="1" t="n">
        <v>14.49</v>
      </c>
      <c r="O2222" s="1" t="n">
        <v>374.55</v>
      </c>
      <c r="P2222" s="1" t="s">
        <v>2030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2085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2070</v>
      </c>
      <c r="N2223" s="1" t="n">
        <v>1.192</v>
      </c>
      <c r="O2223" s="1" t="n">
        <v>26.96</v>
      </c>
      <c r="P2223" s="1" t="s">
        <v>2030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2085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2167</v>
      </c>
      <c r="N2224" s="1" t="n">
        <v>3.056</v>
      </c>
      <c r="O2224" s="1" t="n">
        <v>74.06</v>
      </c>
      <c r="P2224" s="1" t="s">
        <v>2030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2085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2072</v>
      </c>
      <c r="N2225" s="1" t="n">
        <v>4.182</v>
      </c>
      <c r="O2225" s="1" t="n">
        <v>101.34</v>
      </c>
      <c r="P2225" s="1" t="s">
        <v>2030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2085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2082</v>
      </c>
      <c r="N2226" s="1" t="n">
        <v>2.248</v>
      </c>
      <c r="O2226" s="1" t="n">
        <v>5.43</v>
      </c>
      <c r="P2226" s="1" t="s">
        <v>2030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2085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2083</v>
      </c>
      <c r="N2227" s="1" t="n">
        <v>1.684</v>
      </c>
      <c r="O2227" s="1" t="n">
        <v>4.07</v>
      </c>
      <c r="P2227" s="1" t="s">
        <v>2030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2085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2084</v>
      </c>
      <c r="N2228" s="1" t="n">
        <v>0.892</v>
      </c>
      <c r="O2228" s="1" t="n">
        <v>0</v>
      </c>
      <c r="P2228" s="1" t="s">
        <v>2030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2085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2066</v>
      </c>
      <c r="N2229" s="1" t="n">
        <v>3.152</v>
      </c>
      <c r="O2229" s="1" t="n">
        <v>62.88</v>
      </c>
      <c r="P2229" s="1" t="s">
        <v>2030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2085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2071</v>
      </c>
      <c r="N2230" s="1" t="n">
        <v>2.414</v>
      </c>
      <c r="O2230" s="1" t="n">
        <v>68.24</v>
      </c>
      <c r="P2230" s="1" t="s">
        <v>2030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2085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2072</v>
      </c>
      <c r="N2231" s="1" t="n">
        <v>2.144</v>
      </c>
      <c r="O2231" s="1" t="n">
        <v>53.47</v>
      </c>
      <c r="P2231" s="1" t="s">
        <v>2030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2085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2073</v>
      </c>
      <c r="N2232" s="1" t="n">
        <v>13.425</v>
      </c>
      <c r="O2232" s="1" t="n">
        <v>435.3</v>
      </c>
      <c r="P2232" s="1" t="s">
        <v>2030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2085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2074</v>
      </c>
      <c r="N2233" s="1" t="n">
        <v>8.865</v>
      </c>
      <c r="O2233" s="1" t="n">
        <v>324.31</v>
      </c>
      <c r="P2233" s="1" t="s">
        <v>2030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2085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2075</v>
      </c>
      <c r="N2234" s="1" t="n">
        <v>5.402</v>
      </c>
      <c r="O2234" s="1" t="n">
        <v>224.57</v>
      </c>
      <c r="P2234" s="1" t="s">
        <v>2030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2085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2076</v>
      </c>
      <c r="N2235" s="1" t="n">
        <v>10.935</v>
      </c>
      <c r="O2235" s="1" t="n">
        <v>481.88</v>
      </c>
      <c r="P2235" s="1" t="s">
        <v>2030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2085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2077</v>
      </c>
      <c r="N2236" s="1" t="n">
        <v>4.096</v>
      </c>
      <c r="O2236" s="1" t="n">
        <v>183.91</v>
      </c>
      <c r="P2236" s="1" t="s">
        <v>2030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2085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2078</v>
      </c>
      <c r="N2237" s="1" t="n">
        <v>2.16</v>
      </c>
      <c r="O2237" s="1" t="n">
        <v>86.2</v>
      </c>
      <c r="P2237" s="1" t="s">
        <v>2030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2085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2079</v>
      </c>
      <c r="N2238" s="1" t="n">
        <v>2.378</v>
      </c>
      <c r="O2238" s="1" t="n">
        <v>138.41</v>
      </c>
      <c r="P2238" s="1" t="s">
        <v>2030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2085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2080</v>
      </c>
      <c r="N2239" s="1" t="n">
        <v>1.516</v>
      </c>
      <c r="O2239" s="1" t="n">
        <v>88.24</v>
      </c>
      <c r="P2239" s="1" t="s">
        <v>2030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2085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2081</v>
      </c>
      <c r="N2240" s="1" t="n">
        <v>1.606</v>
      </c>
      <c r="O2240" s="1" t="n">
        <v>58.75</v>
      </c>
      <c r="P2240" s="1" t="s">
        <v>2030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2085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2082</v>
      </c>
      <c r="N2241" s="1" t="n">
        <v>1.438</v>
      </c>
      <c r="O2241" s="1" t="n">
        <v>3.58</v>
      </c>
      <c r="P2241" s="1" t="s">
        <v>2030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2085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2083</v>
      </c>
      <c r="N2242" s="1" t="n">
        <v>9.9</v>
      </c>
      <c r="O2242" s="1" t="n">
        <v>24.62</v>
      </c>
      <c r="P2242" s="1" t="s">
        <v>2030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2085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2084</v>
      </c>
      <c r="N2243" s="1" t="n">
        <v>0.429</v>
      </c>
      <c r="O2243" s="1" t="n">
        <v>0</v>
      </c>
      <c r="P2243" s="1" t="s">
        <v>2030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2085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2248</v>
      </c>
      <c r="N2244" s="1" t="n">
        <v>2.74</v>
      </c>
      <c r="O2244" s="1" t="n">
        <v>88.84</v>
      </c>
      <c r="P2244" s="1" t="s">
        <v>2030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2028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2029</v>
      </c>
      <c r="N2245" s="1" t="n">
        <v>15</v>
      </c>
      <c r="O2245" s="1" t="n">
        <v>74.85</v>
      </c>
      <c r="P2245" s="1" t="s">
        <v>2030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2028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2031</v>
      </c>
      <c r="N2246" s="1" t="n">
        <v>28</v>
      </c>
      <c r="O2246" s="1" t="n">
        <v>126</v>
      </c>
      <c r="P2246" s="1" t="s">
        <v>2030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2028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2032</v>
      </c>
      <c r="N2247" s="1" t="n">
        <v>10</v>
      </c>
      <c r="O2247" s="1" t="n">
        <v>49.9</v>
      </c>
      <c r="P2247" s="1" t="s">
        <v>2030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2028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2530</v>
      </c>
      <c r="N2248" s="1" t="n">
        <v>5</v>
      </c>
      <c r="O2248" s="1" t="n">
        <v>22.5</v>
      </c>
      <c r="P2248" s="1" t="s">
        <v>2030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2028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2169</v>
      </c>
      <c r="N2249" s="1" t="n">
        <v>5</v>
      </c>
      <c r="O2249" s="1" t="n">
        <v>22.5</v>
      </c>
      <c r="P2249" s="1" t="s">
        <v>2030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2028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2033</v>
      </c>
      <c r="N2250" s="1" t="n">
        <v>10</v>
      </c>
      <c r="O2250" s="1" t="n">
        <v>49.9</v>
      </c>
      <c r="P2250" s="1" t="s">
        <v>2030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2028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2165</v>
      </c>
      <c r="N2251" s="1" t="n">
        <v>20</v>
      </c>
      <c r="O2251" s="1" t="n">
        <v>130</v>
      </c>
      <c r="P2251" s="1" t="s">
        <v>2030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2028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2166</v>
      </c>
      <c r="N2252" s="1" t="n">
        <v>20</v>
      </c>
      <c r="O2252" s="1" t="n">
        <v>69</v>
      </c>
      <c r="P2252" s="1" t="s">
        <v>2030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2028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2211</v>
      </c>
      <c r="N2253" s="1" t="n">
        <v>50</v>
      </c>
      <c r="O2253" s="1" t="n">
        <v>1085</v>
      </c>
      <c r="P2253" s="1" t="s">
        <v>2030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2028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3324</v>
      </c>
      <c r="N2254" s="1" t="n">
        <v>12</v>
      </c>
      <c r="O2254" s="1" t="n">
        <v>159.9</v>
      </c>
      <c r="P2254" s="1" t="s">
        <v>2030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2028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3325</v>
      </c>
      <c r="N2255" s="1" t="n">
        <v>12</v>
      </c>
      <c r="O2255" s="1" t="n">
        <v>159.9</v>
      </c>
      <c r="P2255" s="1" t="s">
        <v>2030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2028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3326</v>
      </c>
      <c r="N2256" s="1" t="n">
        <v>12</v>
      </c>
      <c r="O2256" s="1" t="n">
        <v>159.9</v>
      </c>
      <c r="P2256" s="1" t="s">
        <v>2030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2028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3327</v>
      </c>
      <c r="N2257" s="1" t="n">
        <v>12</v>
      </c>
      <c r="O2257" s="1" t="n">
        <v>159.9</v>
      </c>
      <c r="P2257" s="1" t="s">
        <v>2030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2028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3328</v>
      </c>
      <c r="N2258" s="1" t="n">
        <v>12</v>
      </c>
      <c r="O2258" s="1" t="n">
        <v>159.9</v>
      </c>
      <c r="P2258" s="1" t="s">
        <v>2030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2028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3329</v>
      </c>
      <c r="N2259" s="1" t="n">
        <v>12</v>
      </c>
      <c r="O2259" s="1" t="n">
        <v>89.9</v>
      </c>
      <c r="P2259" s="1" t="s">
        <v>2030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2028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3330</v>
      </c>
      <c r="N2260" s="1" t="n">
        <v>36</v>
      </c>
      <c r="O2260" s="1" t="n">
        <v>488.7</v>
      </c>
      <c r="P2260" s="1" t="s">
        <v>2030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2028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3331</v>
      </c>
      <c r="N2261" s="1" t="n">
        <v>12</v>
      </c>
      <c r="O2261" s="1" t="n">
        <v>159.9</v>
      </c>
      <c r="P2261" s="1" t="s">
        <v>2030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2028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3332</v>
      </c>
      <c r="N2262" s="1" t="n">
        <v>12</v>
      </c>
      <c r="O2262" s="1" t="n">
        <v>89.9</v>
      </c>
      <c r="P2262" s="1" t="s">
        <v>2030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2028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3333</v>
      </c>
      <c r="N2263" s="1" t="n">
        <v>12</v>
      </c>
      <c r="O2263" s="1" t="n">
        <v>89.9</v>
      </c>
      <c r="P2263" s="1" t="s">
        <v>2030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2028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3334</v>
      </c>
      <c r="N2264" s="1" t="n">
        <v>12</v>
      </c>
      <c r="O2264" s="1" t="n">
        <v>89.9</v>
      </c>
      <c r="P2264" s="1" t="s">
        <v>2030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2028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3335</v>
      </c>
      <c r="N2265" s="1" t="n">
        <v>12</v>
      </c>
      <c r="O2265" s="1" t="n">
        <v>89.9</v>
      </c>
      <c r="P2265" s="1" t="s">
        <v>2030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2028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3336</v>
      </c>
      <c r="N2266" s="1" t="n">
        <v>12</v>
      </c>
      <c r="O2266" s="1" t="n">
        <v>159.9</v>
      </c>
      <c r="P2266" s="1" t="s">
        <v>2030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2028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3337</v>
      </c>
      <c r="N2267" s="1" t="n">
        <v>12</v>
      </c>
      <c r="O2267" s="1" t="n">
        <v>159.9</v>
      </c>
      <c r="P2267" s="1" t="s">
        <v>2030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2028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3338</v>
      </c>
      <c r="N2268" s="1" t="n">
        <v>12</v>
      </c>
      <c r="O2268" s="1" t="n">
        <v>159.9</v>
      </c>
      <c r="P2268" s="1" t="s">
        <v>2030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2028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3339</v>
      </c>
      <c r="N2269" s="1" t="n">
        <v>12</v>
      </c>
      <c r="O2269" s="1" t="n">
        <v>89.9</v>
      </c>
      <c r="P2269" s="1" t="s">
        <v>2030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2028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2097</v>
      </c>
      <c r="N2270" s="1" t="n">
        <v>10</v>
      </c>
      <c r="O2270" s="1" t="n">
        <v>106.7</v>
      </c>
      <c r="P2270" s="1" t="s">
        <v>2030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2028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2098</v>
      </c>
      <c r="N2271" s="1" t="n">
        <v>5</v>
      </c>
      <c r="O2271" s="1" t="n">
        <v>34.3</v>
      </c>
      <c r="P2271" s="1" t="s">
        <v>2030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2028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2099</v>
      </c>
      <c r="N2272" s="1" t="n">
        <v>5</v>
      </c>
      <c r="O2272" s="1" t="n">
        <v>68.5</v>
      </c>
      <c r="P2272" s="1" t="s">
        <v>2030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2028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2101</v>
      </c>
      <c r="N2273" s="1" t="n">
        <v>3</v>
      </c>
      <c r="O2273" s="1" t="n">
        <v>37.68</v>
      </c>
      <c r="P2273" s="1" t="s">
        <v>2030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2028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2102</v>
      </c>
      <c r="N2274" s="1" t="n">
        <v>5</v>
      </c>
      <c r="O2274" s="1" t="n">
        <v>58.2</v>
      </c>
      <c r="P2274" s="1" t="s">
        <v>2030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2028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3340</v>
      </c>
      <c r="N2275" s="1" t="n">
        <v>24</v>
      </c>
      <c r="O2275" s="1" t="n">
        <v>139.61</v>
      </c>
      <c r="P2275" s="1" t="s">
        <v>2030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2028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3341</v>
      </c>
      <c r="N2276" s="1" t="n">
        <v>24</v>
      </c>
      <c r="O2276" s="1" t="n">
        <v>139.61</v>
      </c>
      <c r="P2276" s="1" t="s">
        <v>2030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2028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3342</v>
      </c>
      <c r="N2277" s="1" t="n">
        <v>24</v>
      </c>
      <c r="O2277" s="1" t="n">
        <v>139.61</v>
      </c>
      <c r="P2277" s="1" t="s">
        <v>2030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2028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2210</v>
      </c>
      <c r="N2278" s="1" t="n">
        <v>60</v>
      </c>
      <c r="O2278" s="1" t="n">
        <v>695.4</v>
      </c>
      <c r="P2278" s="1" t="s">
        <v>2030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2028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2211</v>
      </c>
      <c r="N2279" s="1" t="n">
        <v>90</v>
      </c>
      <c r="O2279" s="1" t="n">
        <v>1945.8</v>
      </c>
      <c r="P2279" s="1" t="s">
        <v>2030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2028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3343</v>
      </c>
      <c r="N2280" s="1" t="n">
        <v>24</v>
      </c>
      <c r="O2280" s="1" t="n">
        <v>120.06</v>
      </c>
      <c r="P2280" s="1" t="s">
        <v>2030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2028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2557</v>
      </c>
      <c r="N2281" s="1" t="n">
        <v>8</v>
      </c>
      <c r="O2281" s="1" t="n">
        <v>101.84</v>
      </c>
      <c r="P2281" s="1" t="s">
        <v>2030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2028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3344</v>
      </c>
      <c r="N2282" s="1" t="n">
        <v>12</v>
      </c>
      <c r="O2282" s="1" t="n">
        <v>203.16</v>
      </c>
      <c r="P2282" s="1" t="s">
        <v>2030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2028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3345</v>
      </c>
      <c r="N2283" s="1" t="n">
        <v>24</v>
      </c>
      <c r="O2283" s="1" t="n">
        <v>150.8</v>
      </c>
      <c r="P2283" s="1" t="s">
        <v>2030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2028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3346</v>
      </c>
      <c r="N2284" s="1" t="n">
        <v>12</v>
      </c>
      <c r="O2284" s="1" t="n">
        <v>137.43</v>
      </c>
      <c r="P2284" s="1" t="s">
        <v>2030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2028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2563</v>
      </c>
      <c r="N2285" s="1" t="n">
        <v>45</v>
      </c>
      <c r="O2285" s="1" t="n">
        <v>77.82</v>
      </c>
      <c r="P2285" s="1" t="s">
        <v>2030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2028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3347</v>
      </c>
      <c r="N2286" s="1" t="n">
        <v>21</v>
      </c>
      <c r="O2286" s="1" t="n">
        <v>139.73</v>
      </c>
      <c r="P2286" s="1" t="s">
        <v>2030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2028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3348</v>
      </c>
      <c r="N2287" s="1" t="n">
        <v>24</v>
      </c>
      <c r="O2287" s="1" t="n">
        <v>190.89</v>
      </c>
      <c r="P2287" s="1" t="s">
        <v>2030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2119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2120</v>
      </c>
      <c r="N2288" s="1" t="n">
        <v>15</v>
      </c>
      <c r="O2288" s="1" t="n">
        <v>210</v>
      </c>
      <c r="P2288" s="1" t="s">
        <v>2030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2119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2278</v>
      </c>
      <c r="N2289" s="1" t="n">
        <v>5</v>
      </c>
      <c r="O2289" s="1" t="n">
        <v>25</v>
      </c>
      <c r="P2289" s="1" t="s">
        <v>2030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2119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2844</v>
      </c>
      <c r="N2290" s="1" t="n">
        <v>3</v>
      </c>
      <c r="O2290" s="1" t="n">
        <v>33</v>
      </c>
      <c r="P2290" s="1" t="s">
        <v>2030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2119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2125</v>
      </c>
      <c r="N2291" s="1" t="n">
        <v>20</v>
      </c>
      <c r="O2291" s="1" t="n">
        <v>40</v>
      </c>
      <c r="P2291" s="1" t="s">
        <v>2030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2119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2279</v>
      </c>
      <c r="N2292" s="1" t="n">
        <v>15</v>
      </c>
      <c r="O2292" s="1" t="n">
        <v>60</v>
      </c>
      <c r="P2292" s="1" t="s">
        <v>2030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2119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2127</v>
      </c>
      <c r="N2293" s="1" t="n">
        <v>6</v>
      </c>
      <c r="O2293" s="1" t="n">
        <v>15</v>
      </c>
      <c r="P2293" s="1" t="s">
        <v>2030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2119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2128</v>
      </c>
      <c r="N2294" s="1" t="n">
        <v>5</v>
      </c>
      <c r="O2294" s="1" t="n">
        <v>100</v>
      </c>
      <c r="P2294" s="1" t="s">
        <v>2030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2119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2129</v>
      </c>
      <c r="N2295" s="1" t="n">
        <v>5</v>
      </c>
      <c r="O2295" s="1" t="n">
        <v>75</v>
      </c>
      <c r="P2295" s="1" t="s">
        <v>2030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2119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2183</v>
      </c>
      <c r="N2296" s="1" t="n">
        <v>8</v>
      </c>
      <c r="O2296" s="1" t="n">
        <v>36.88</v>
      </c>
      <c r="P2296" s="1" t="s">
        <v>2030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2119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2131</v>
      </c>
      <c r="N2297" s="1" t="n">
        <v>30</v>
      </c>
      <c r="O2297" s="1" t="n">
        <v>195</v>
      </c>
      <c r="P2297" s="1" t="s">
        <v>2030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2119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2132</v>
      </c>
      <c r="N2298" s="1" t="n">
        <v>36.855</v>
      </c>
      <c r="O2298" s="1" t="n">
        <v>114</v>
      </c>
      <c r="P2298" s="1" t="s">
        <v>2030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2119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2133</v>
      </c>
      <c r="N2299" s="1" t="n">
        <v>15</v>
      </c>
      <c r="O2299" s="1" t="n">
        <v>30</v>
      </c>
      <c r="P2299" s="1" t="s">
        <v>2030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2119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2185</v>
      </c>
      <c r="N2300" s="1" t="n">
        <v>13</v>
      </c>
      <c r="O2300" s="1" t="n">
        <v>115.44</v>
      </c>
      <c r="P2300" s="1" t="s">
        <v>2030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2119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2134</v>
      </c>
      <c r="N2301" s="1" t="n">
        <v>15</v>
      </c>
      <c r="O2301" s="1" t="n">
        <v>37.5</v>
      </c>
      <c r="P2301" s="1" t="s">
        <v>2030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2119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2135</v>
      </c>
      <c r="N2302" s="1" t="n">
        <v>40</v>
      </c>
      <c r="O2302" s="1" t="n">
        <v>240</v>
      </c>
      <c r="P2302" s="1" t="s">
        <v>2030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2119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2136</v>
      </c>
      <c r="N2303" s="1" t="n">
        <v>40</v>
      </c>
      <c r="O2303" s="1" t="n">
        <v>240</v>
      </c>
      <c r="P2303" s="1" t="s">
        <v>2030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2119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2137</v>
      </c>
      <c r="N2304" s="1" t="n">
        <v>15</v>
      </c>
      <c r="O2304" s="1" t="n">
        <v>45</v>
      </c>
      <c r="P2304" s="1" t="s">
        <v>2030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2139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2120</v>
      </c>
      <c r="N2305" s="1" t="n">
        <v>15</v>
      </c>
      <c r="O2305" s="1" t="n">
        <v>210</v>
      </c>
      <c r="P2305" s="1" t="s">
        <v>2030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2139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2278</v>
      </c>
      <c r="N2306" s="1" t="n">
        <v>5</v>
      </c>
      <c r="O2306" s="1" t="n">
        <v>25</v>
      </c>
      <c r="P2306" s="1" t="s">
        <v>2030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2139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2844</v>
      </c>
      <c r="N2307" s="1" t="n">
        <v>3</v>
      </c>
      <c r="O2307" s="1" t="n">
        <v>33</v>
      </c>
      <c r="P2307" s="1" t="s">
        <v>2030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2139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2125</v>
      </c>
      <c r="N2308" s="1" t="n">
        <v>20</v>
      </c>
      <c r="O2308" s="1" t="n">
        <v>40</v>
      </c>
      <c r="P2308" s="1" t="s">
        <v>2030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2139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2279</v>
      </c>
      <c r="N2309" s="1" t="n">
        <v>15</v>
      </c>
      <c r="O2309" s="1" t="n">
        <v>60</v>
      </c>
      <c r="P2309" s="1" t="s">
        <v>2030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2139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2127</v>
      </c>
      <c r="N2310" s="1" t="n">
        <v>6</v>
      </c>
      <c r="O2310" s="1" t="n">
        <v>15</v>
      </c>
      <c r="P2310" s="1" t="s">
        <v>2030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2139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2128</v>
      </c>
      <c r="N2311" s="1" t="n">
        <v>5</v>
      </c>
      <c r="O2311" s="1" t="n">
        <v>100</v>
      </c>
      <c r="P2311" s="1" t="s">
        <v>2030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2139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2129</v>
      </c>
      <c r="N2312" s="1" t="n">
        <v>5</v>
      </c>
      <c r="O2312" s="1" t="n">
        <v>75</v>
      </c>
      <c r="P2312" s="1" t="s">
        <v>2030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2139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2183</v>
      </c>
      <c r="N2313" s="1" t="n">
        <v>8</v>
      </c>
      <c r="O2313" s="1" t="n">
        <v>36.88</v>
      </c>
      <c r="P2313" s="1" t="s">
        <v>2030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2139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2131</v>
      </c>
      <c r="N2314" s="1" t="n">
        <v>30</v>
      </c>
      <c r="O2314" s="1" t="n">
        <v>195</v>
      </c>
      <c r="P2314" s="1" t="s">
        <v>2030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2139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2132</v>
      </c>
      <c r="N2315" s="1" t="n">
        <v>36.855</v>
      </c>
      <c r="O2315" s="1" t="n">
        <v>114</v>
      </c>
      <c r="P2315" s="1" t="s">
        <v>2030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2139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2133</v>
      </c>
      <c r="N2316" s="1" t="n">
        <v>15</v>
      </c>
      <c r="O2316" s="1" t="n">
        <v>30</v>
      </c>
      <c r="P2316" s="1" t="s">
        <v>2030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2139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2185</v>
      </c>
      <c r="N2317" s="1" t="n">
        <v>13</v>
      </c>
      <c r="O2317" s="1" t="n">
        <v>115.44</v>
      </c>
      <c r="P2317" s="1" t="s">
        <v>2030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2139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2134</v>
      </c>
      <c r="N2318" s="1" t="n">
        <v>15</v>
      </c>
      <c r="O2318" s="1" t="n">
        <v>37.5</v>
      </c>
      <c r="P2318" s="1" t="s">
        <v>2030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2139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2135</v>
      </c>
      <c r="N2319" s="1" t="n">
        <v>40</v>
      </c>
      <c r="O2319" s="1" t="n">
        <v>240</v>
      </c>
      <c r="P2319" s="1" t="s">
        <v>2030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2139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2136</v>
      </c>
      <c r="N2320" s="1" t="n">
        <v>40</v>
      </c>
      <c r="O2320" s="1" t="n">
        <v>240</v>
      </c>
      <c r="P2320" s="1" t="s">
        <v>2030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2139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2137</v>
      </c>
      <c r="N2321" s="1" t="n">
        <v>15</v>
      </c>
      <c r="O2321" s="1" t="n">
        <v>45</v>
      </c>
      <c r="P2321" s="1" t="s">
        <v>2030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2057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2806</v>
      </c>
      <c r="N2322" s="1" t="n">
        <v>3</v>
      </c>
      <c r="O2322" s="1" t="n">
        <v>20.3</v>
      </c>
      <c r="P2322" s="1" t="s">
        <v>2030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2028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2296</v>
      </c>
      <c r="N2323" s="1" t="n">
        <v>20</v>
      </c>
      <c r="O2323" s="1" t="n">
        <v>170</v>
      </c>
      <c r="P2323" s="1" t="s">
        <v>2030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2028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2297</v>
      </c>
      <c r="N2324" s="1" t="n">
        <v>10</v>
      </c>
      <c r="O2324" s="1" t="n">
        <v>42</v>
      </c>
      <c r="P2324" s="1" t="s">
        <v>2030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2028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2086</v>
      </c>
      <c r="N2325" s="1" t="n">
        <v>1800</v>
      </c>
      <c r="O2325" s="1" t="n">
        <v>899.95</v>
      </c>
      <c r="P2325" s="1" t="s">
        <v>2030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2028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2296</v>
      </c>
      <c r="N2326" s="1" t="n">
        <v>25</v>
      </c>
      <c r="O2326" s="1" t="n">
        <v>220</v>
      </c>
      <c r="P2326" s="1" t="s">
        <v>2030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2028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2297</v>
      </c>
      <c r="N2327" s="1" t="n">
        <v>20</v>
      </c>
      <c r="O2327" s="1" t="n">
        <v>90</v>
      </c>
      <c r="P2327" s="1" t="s">
        <v>2030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2028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2194</v>
      </c>
      <c r="N2328" s="1" t="n">
        <v>9</v>
      </c>
      <c r="O2328" s="1" t="n">
        <v>80</v>
      </c>
      <c r="P2328" s="1" t="s">
        <v>2030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2028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2197</v>
      </c>
      <c r="N2329" s="1" t="n">
        <v>20</v>
      </c>
      <c r="O2329" s="1" t="n">
        <v>61</v>
      </c>
      <c r="P2329" s="1" t="s">
        <v>2030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2028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2198</v>
      </c>
      <c r="N2330" s="1" t="n">
        <v>9</v>
      </c>
      <c r="O2330" s="1" t="n">
        <v>70.65</v>
      </c>
      <c r="P2330" s="1" t="s">
        <v>2030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2028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2201</v>
      </c>
      <c r="N2331" s="1" t="n">
        <v>20</v>
      </c>
      <c r="O2331" s="1" t="n">
        <v>66</v>
      </c>
      <c r="P2331" s="1" t="s">
        <v>2030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2028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2207</v>
      </c>
      <c r="N2332" s="1" t="n">
        <v>20</v>
      </c>
      <c r="O2332" s="1" t="n">
        <v>81</v>
      </c>
      <c r="P2332" s="1" t="s">
        <v>2030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2028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2209</v>
      </c>
      <c r="N2333" s="1" t="n">
        <v>20.6</v>
      </c>
      <c r="O2333" s="1" t="n">
        <v>677.74</v>
      </c>
      <c r="P2333" s="1" t="s">
        <v>2030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2028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2209</v>
      </c>
      <c r="N2334" s="1" t="n">
        <v>20</v>
      </c>
      <c r="O2334" s="1" t="n">
        <v>658</v>
      </c>
      <c r="P2334" s="1" t="s">
        <v>2030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2028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2209</v>
      </c>
      <c r="N2335" s="1" t="n">
        <v>20.1</v>
      </c>
      <c r="O2335" s="1" t="n">
        <v>661.29</v>
      </c>
      <c r="P2335" s="1" t="s">
        <v>2030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2028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2356</v>
      </c>
      <c r="N2336" s="1" t="n">
        <v>60</v>
      </c>
      <c r="O2336" s="1" t="n">
        <v>100.2</v>
      </c>
      <c r="P2336" s="1" t="s">
        <v>2030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2028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3046</v>
      </c>
      <c r="N2337" s="1" t="n">
        <v>30</v>
      </c>
      <c r="O2337" s="1" t="n">
        <v>136.2</v>
      </c>
      <c r="P2337" s="1" t="s">
        <v>2030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2028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3349</v>
      </c>
      <c r="N2338" s="1" t="n">
        <v>60</v>
      </c>
      <c r="O2338" s="1" t="n">
        <v>55.8</v>
      </c>
      <c r="P2338" s="1" t="s">
        <v>2030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2028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3350</v>
      </c>
      <c r="N2339" s="1" t="n">
        <v>60</v>
      </c>
      <c r="O2339" s="1" t="n">
        <v>55.8</v>
      </c>
      <c r="P2339" s="1" t="s">
        <v>2030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2028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3351</v>
      </c>
      <c r="N2340" s="1" t="n">
        <v>54</v>
      </c>
      <c r="O2340" s="1" t="n">
        <v>149.58</v>
      </c>
      <c r="P2340" s="1" t="s">
        <v>2030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2028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3352</v>
      </c>
      <c r="N2341" s="1" t="n">
        <v>54</v>
      </c>
      <c r="O2341" s="1" t="n">
        <v>149.58</v>
      </c>
      <c r="P2341" s="1" t="s">
        <v>2030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2028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3353</v>
      </c>
      <c r="N2342" s="1" t="n">
        <v>54</v>
      </c>
      <c r="O2342" s="1" t="n">
        <v>149.58</v>
      </c>
      <c r="P2342" s="1" t="s">
        <v>2030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2028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3354</v>
      </c>
      <c r="N2343" s="1" t="n">
        <v>6</v>
      </c>
      <c r="O2343" s="1" t="n">
        <v>77.58</v>
      </c>
      <c r="P2343" s="1" t="s">
        <v>2030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2028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3355</v>
      </c>
      <c r="N2344" s="1" t="n">
        <v>6</v>
      </c>
      <c r="O2344" s="1" t="n">
        <v>77.58</v>
      </c>
      <c r="P2344" s="1" t="s">
        <v>2030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2028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2053</v>
      </c>
      <c r="N2345" s="1" t="n">
        <v>30</v>
      </c>
      <c r="O2345" s="1" t="n">
        <v>54</v>
      </c>
      <c r="P2345" s="1" t="s">
        <v>2030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2057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2331</v>
      </c>
      <c r="N2346" s="1" t="n">
        <v>400</v>
      </c>
      <c r="O2346" s="1" t="n">
        <v>5929.11</v>
      </c>
      <c r="P2346" s="1" t="s">
        <v>2030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2057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2335</v>
      </c>
      <c r="N2347" s="1" t="n">
        <v>150</v>
      </c>
      <c r="O2347" s="1" t="n">
        <v>2011.64</v>
      </c>
      <c r="P2347" s="1" t="s">
        <v>2030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2057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2336</v>
      </c>
      <c r="N2348" s="1" t="n">
        <v>50</v>
      </c>
      <c r="O2348" s="1" t="n">
        <v>635.26</v>
      </c>
      <c r="P2348" s="1" t="s">
        <v>2030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2057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2337</v>
      </c>
      <c r="N2349" s="1" t="n">
        <v>30</v>
      </c>
      <c r="O2349" s="1" t="n">
        <v>338.81</v>
      </c>
      <c r="P2349" s="1" t="s">
        <v>2030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2057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2338</v>
      </c>
      <c r="N2350" s="1" t="n">
        <v>40</v>
      </c>
      <c r="O2350" s="1" t="n">
        <v>470.56</v>
      </c>
      <c r="P2350" s="1" t="s">
        <v>2030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2057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2340</v>
      </c>
      <c r="N2351" s="1" t="n">
        <v>20</v>
      </c>
      <c r="O2351" s="1" t="n">
        <v>258.81</v>
      </c>
      <c r="P2351" s="1" t="s">
        <v>2030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2057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2341</v>
      </c>
      <c r="N2352" s="1" t="n">
        <v>150</v>
      </c>
      <c r="O2352" s="1" t="n">
        <v>1094.06</v>
      </c>
      <c r="P2352" s="1" t="s">
        <v>2030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2057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2342</v>
      </c>
      <c r="N2353" s="1" t="n">
        <v>450</v>
      </c>
      <c r="O2353" s="1" t="n">
        <v>4552.72</v>
      </c>
      <c r="P2353" s="1" t="s">
        <v>2030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2057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2343</v>
      </c>
      <c r="N2354" s="1" t="n">
        <v>20</v>
      </c>
      <c r="O2354" s="1" t="n">
        <v>188.22</v>
      </c>
      <c r="P2354" s="1" t="s">
        <v>2030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2057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2344</v>
      </c>
      <c r="N2355" s="1" t="n">
        <v>40</v>
      </c>
      <c r="O2355" s="1" t="n">
        <v>291.75</v>
      </c>
      <c r="P2355" s="1" t="s">
        <v>2030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2057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2345</v>
      </c>
      <c r="N2356" s="1" t="n">
        <v>50</v>
      </c>
      <c r="O2356" s="1" t="n">
        <v>764.67</v>
      </c>
      <c r="P2356" s="1" t="s">
        <v>2030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2057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2346</v>
      </c>
      <c r="N2357" s="1" t="n">
        <v>40</v>
      </c>
      <c r="O2357" s="1" t="n">
        <v>498.8</v>
      </c>
      <c r="P2357" s="1" t="s">
        <v>2030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2057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2348</v>
      </c>
      <c r="N2358" s="1" t="n">
        <v>10</v>
      </c>
      <c r="O2358" s="1" t="n">
        <v>94.11</v>
      </c>
      <c r="P2358" s="1" t="s">
        <v>2030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2065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2073</v>
      </c>
      <c r="N2359" s="1" t="n">
        <v>45.16</v>
      </c>
      <c r="O2359" s="1" t="n">
        <v>1374.39</v>
      </c>
      <c r="P2359" s="1" t="s">
        <v>2030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2065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2079</v>
      </c>
      <c r="N2360" s="1" t="n">
        <v>6.8</v>
      </c>
      <c r="O2360" s="1" t="n">
        <v>371.76</v>
      </c>
      <c r="P2360" s="1" t="s">
        <v>2030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2065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2081</v>
      </c>
      <c r="N2361" s="1" t="n">
        <v>7.305</v>
      </c>
      <c r="O2361" s="1" t="n">
        <v>250.89</v>
      </c>
      <c r="P2361" s="1" t="s">
        <v>2030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2065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2084</v>
      </c>
      <c r="N2362" s="1" t="n">
        <v>1.435</v>
      </c>
      <c r="O2362" s="1" t="n">
        <v>0</v>
      </c>
      <c r="P2362" s="1" t="s">
        <v>2030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2085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2073</v>
      </c>
      <c r="N2363" s="1" t="n">
        <v>14.67</v>
      </c>
      <c r="O2363" s="1" t="n">
        <v>451.1</v>
      </c>
      <c r="P2363" s="1" t="s">
        <v>2030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2085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2079</v>
      </c>
      <c r="N2364" s="1" t="n">
        <v>2.5</v>
      </c>
      <c r="O2364" s="1" t="n">
        <v>138</v>
      </c>
      <c r="P2364" s="1" t="s">
        <v>2030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2085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2081</v>
      </c>
      <c r="N2365" s="1" t="n">
        <v>2.555</v>
      </c>
      <c r="O2365" s="1" t="n">
        <v>88.64</v>
      </c>
      <c r="P2365" s="1" t="s">
        <v>2030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2085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2084</v>
      </c>
      <c r="N2366" s="1" t="n">
        <v>0.875</v>
      </c>
      <c r="O2366" s="1" t="n">
        <v>0</v>
      </c>
      <c r="P2366" s="1" t="s">
        <v>2030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2085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2073</v>
      </c>
      <c r="N2367" s="1" t="n">
        <v>15.24</v>
      </c>
      <c r="O2367" s="1" t="n">
        <v>459.36</v>
      </c>
      <c r="P2367" s="1" t="s">
        <v>2030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2085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2079</v>
      </c>
      <c r="N2368" s="1" t="n">
        <v>2.1</v>
      </c>
      <c r="O2368" s="1" t="n">
        <v>113.62</v>
      </c>
      <c r="P2368" s="1" t="s">
        <v>2030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2085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2081</v>
      </c>
      <c r="N2369" s="1" t="n">
        <v>2.5</v>
      </c>
      <c r="O2369" s="1" t="n">
        <v>85.02</v>
      </c>
      <c r="P2369" s="1" t="s">
        <v>2030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2085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2084</v>
      </c>
      <c r="N2370" s="1" t="n">
        <v>0.16</v>
      </c>
      <c r="O2370" s="1" t="n">
        <v>0</v>
      </c>
      <c r="P2370" s="1" t="s">
        <v>2030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2085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2073</v>
      </c>
      <c r="N2371" s="1" t="n">
        <v>15.25</v>
      </c>
      <c r="O2371" s="1" t="n">
        <v>463.93</v>
      </c>
      <c r="P2371" s="1" t="s">
        <v>2030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2085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2079</v>
      </c>
      <c r="N2372" s="1" t="n">
        <v>2.2</v>
      </c>
      <c r="O2372" s="1" t="n">
        <v>120.14</v>
      </c>
      <c r="P2372" s="1" t="s">
        <v>2030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2085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2081</v>
      </c>
      <c r="N2373" s="1" t="n">
        <v>2.25</v>
      </c>
      <c r="O2373" s="1" t="n">
        <v>77.23</v>
      </c>
      <c r="P2373" s="1" t="s">
        <v>2030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2085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2084</v>
      </c>
      <c r="N2374" s="1" t="n">
        <v>0.4</v>
      </c>
      <c r="O2374" s="1" t="n">
        <v>0</v>
      </c>
      <c r="P2374" s="1" t="s">
        <v>2030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2028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2087</v>
      </c>
      <c r="N2375" s="1" t="n">
        <v>15</v>
      </c>
      <c r="O2375" s="1" t="n">
        <v>180</v>
      </c>
      <c r="P2375" s="1" t="s">
        <v>2030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2028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2035</v>
      </c>
      <c r="N2376" s="1" t="n">
        <v>80.2</v>
      </c>
      <c r="O2376" s="1" t="n">
        <v>2606.5</v>
      </c>
      <c r="P2376" s="1" t="s">
        <v>2030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2028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3356</v>
      </c>
      <c r="N2377" s="1" t="n">
        <v>60</v>
      </c>
      <c r="O2377" s="1" t="n">
        <v>203.75</v>
      </c>
      <c r="P2377" s="1" t="s">
        <v>2030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2028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2650</v>
      </c>
      <c r="N2378" s="1" t="n">
        <v>12</v>
      </c>
      <c r="O2378" s="1" t="n">
        <v>35.79</v>
      </c>
      <c r="P2378" s="1" t="s">
        <v>2030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2028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2651</v>
      </c>
      <c r="N2379" s="1" t="n">
        <v>12</v>
      </c>
      <c r="O2379" s="1" t="n">
        <v>35.79</v>
      </c>
      <c r="P2379" s="1" t="s">
        <v>2030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2028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2653</v>
      </c>
      <c r="N2380" s="1" t="n">
        <v>24</v>
      </c>
      <c r="O2380" s="1" t="n">
        <v>163.49</v>
      </c>
      <c r="P2380" s="1" t="s">
        <v>2030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2028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2654</v>
      </c>
      <c r="N2381" s="1" t="n">
        <v>6</v>
      </c>
      <c r="O2381" s="1" t="n">
        <v>45.9</v>
      </c>
      <c r="P2381" s="1" t="s">
        <v>2030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2028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2655</v>
      </c>
      <c r="N2382" s="1" t="n">
        <v>60</v>
      </c>
      <c r="O2382" s="1" t="n">
        <v>275.4</v>
      </c>
      <c r="P2382" s="1" t="s">
        <v>2030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2028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3184</v>
      </c>
      <c r="N2383" s="1" t="n">
        <v>36</v>
      </c>
      <c r="O2383" s="1" t="n">
        <v>109.99001</v>
      </c>
      <c r="P2383" s="1" t="s">
        <v>2030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2028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2658</v>
      </c>
      <c r="N2384" s="1" t="n">
        <v>12</v>
      </c>
      <c r="O2384" s="1" t="n">
        <v>34.67</v>
      </c>
      <c r="P2384" s="1" t="s">
        <v>2030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2028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3357</v>
      </c>
      <c r="N2385" s="1" t="n">
        <v>12</v>
      </c>
      <c r="O2385" s="1" t="n">
        <v>34.67</v>
      </c>
      <c r="P2385" s="1" t="s">
        <v>2030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2028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2666</v>
      </c>
      <c r="N2386" s="1" t="n">
        <v>15</v>
      </c>
      <c r="O2386" s="1" t="n">
        <v>40.739912</v>
      </c>
      <c r="P2386" s="1" t="s">
        <v>2030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2028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3358</v>
      </c>
      <c r="N2387" s="1" t="n">
        <v>120</v>
      </c>
      <c r="O2387" s="1" t="n">
        <v>670.330036</v>
      </c>
      <c r="P2387" s="1" t="s">
        <v>2030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2028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2667</v>
      </c>
      <c r="N2388" s="1" t="n">
        <v>12</v>
      </c>
      <c r="O2388" s="1" t="n">
        <v>37.87</v>
      </c>
      <c r="P2388" s="1" t="s">
        <v>2030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2028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2668</v>
      </c>
      <c r="N2389" s="1" t="n">
        <v>12</v>
      </c>
      <c r="O2389" s="1" t="n">
        <v>45.96</v>
      </c>
      <c r="P2389" s="1" t="s">
        <v>2030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2028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3359</v>
      </c>
      <c r="N2390" s="1" t="n">
        <v>12</v>
      </c>
      <c r="O2390" s="1" t="n">
        <v>48.920095</v>
      </c>
      <c r="P2390" s="1" t="s">
        <v>2030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2028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3359</v>
      </c>
      <c r="N2391" s="1" t="n">
        <v>48</v>
      </c>
      <c r="O2391" s="1" t="n">
        <v>203.840061</v>
      </c>
      <c r="P2391" s="1" t="s">
        <v>2030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2028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3360</v>
      </c>
      <c r="N2392" s="1" t="n">
        <v>6</v>
      </c>
      <c r="O2392" s="1" t="n">
        <v>40.87</v>
      </c>
      <c r="P2392" s="1" t="s">
        <v>2030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2028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3361</v>
      </c>
      <c r="N2393" s="1" t="n">
        <v>6</v>
      </c>
      <c r="O2393" s="1" t="n">
        <v>17.34</v>
      </c>
      <c r="P2393" s="1" t="s">
        <v>2030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2028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2677</v>
      </c>
      <c r="N2394" s="1" t="n">
        <v>12</v>
      </c>
      <c r="O2394" s="1" t="n">
        <v>40.81</v>
      </c>
      <c r="P2394" s="1" t="s">
        <v>2030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2028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2684</v>
      </c>
      <c r="N2395" s="1" t="n">
        <v>60</v>
      </c>
      <c r="O2395" s="1" t="n">
        <v>219.069984</v>
      </c>
      <c r="P2395" s="1" t="s">
        <v>2030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2028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2685</v>
      </c>
      <c r="N2396" s="1" t="n">
        <v>24</v>
      </c>
      <c r="O2396" s="1" t="n">
        <v>128.480021</v>
      </c>
      <c r="P2396" s="1" t="s">
        <v>2030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2028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3362</v>
      </c>
      <c r="N2397" s="1" t="n">
        <v>6</v>
      </c>
      <c r="O2397" s="1" t="n">
        <v>19.55</v>
      </c>
      <c r="P2397" s="1" t="s">
        <v>2030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2028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3363</v>
      </c>
      <c r="N2398" s="1" t="n">
        <v>6</v>
      </c>
      <c r="O2398" s="1" t="n">
        <v>29.3</v>
      </c>
      <c r="P2398" s="1" t="s">
        <v>2030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2028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2051</v>
      </c>
      <c r="N2399" s="1" t="n">
        <v>5</v>
      </c>
      <c r="O2399" s="1" t="n">
        <v>7.5</v>
      </c>
      <c r="P2399" s="1" t="s">
        <v>2030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2028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2053</v>
      </c>
      <c r="N2400" s="1" t="n">
        <v>60</v>
      </c>
      <c r="O2400" s="1" t="n">
        <v>108</v>
      </c>
      <c r="P2400" s="1" t="s">
        <v>2030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2028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2054</v>
      </c>
      <c r="N2401" s="1" t="n">
        <v>30</v>
      </c>
      <c r="O2401" s="1" t="n">
        <v>284.49</v>
      </c>
      <c r="P2401" s="1" t="s">
        <v>2030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2028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2243</v>
      </c>
      <c r="N2402" s="1" t="n">
        <v>60</v>
      </c>
      <c r="O2402" s="1" t="n">
        <v>339.44</v>
      </c>
      <c r="P2402" s="1" t="s">
        <v>2030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2028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2161</v>
      </c>
      <c r="N2403" s="1" t="n">
        <v>30</v>
      </c>
      <c r="O2403" s="1" t="n">
        <v>264.35</v>
      </c>
      <c r="P2403" s="1" t="s">
        <v>2030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2028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2162</v>
      </c>
      <c r="N2404" s="1" t="n">
        <v>24</v>
      </c>
      <c r="O2404" s="1" t="n">
        <v>82.05</v>
      </c>
      <c r="P2404" s="1" t="s">
        <v>2030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2028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2239</v>
      </c>
      <c r="N2405" s="1" t="n">
        <v>12</v>
      </c>
      <c r="O2405" s="1" t="n">
        <v>62.52</v>
      </c>
      <c r="P2405" s="1" t="s">
        <v>2030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2028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2240</v>
      </c>
      <c r="N2406" s="1" t="n">
        <v>18</v>
      </c>
      <c r="O2406" s="1" t="n">
        <v>93.77</v>
      </c>
      <c r="P2406" s="1" t="s">
        <v>2030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2119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2120</v>
      </c>
      <c r="N2407" s="1" t="n">
        <v>15</v>
      </c>
      <c r="O2407" s="1" t="n">
        <v>210</v>
      </c>
      <c r="P2407" s="1" t="s">
        <v>2030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2139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2120</v>
      </c>
      <c r="N2408" s="1" t="n">
        <v>15</v>
      </c>
      <c r="O2408" s="1" t="n">
        <v>210</v>
      </c>
      <c r="P2408" s="1" t="s">
        <v>2030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2057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2552</v>
      </c>
      <c r="N2409" s="1" t="n">
        <v>24</v>
      </c>
      <c r="O2409" s="1" t="n">
        <v>743.76</v>
      </c>
      <c r="P2409" s="1" t="s">
        <v>2030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2065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2066</v>
      </c>
      <c r="N2410" s="1" t="n">
        <v>3.46</v>
      </c>
      <c r="O2410" s="1" t="n">
        <v>70.33</v>
      </c>
      <c r="P2410" s="1" t="s">
        <v>2030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2065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2071</v>
      </c>
      <c r="N2411" s="1" t="n">
        <v>2.408</v>
      </c>
      <c r="O2411" s="1" t="n">
        <v>69.35</v>
      </c>
      <c r="P2411" s="1" t="s">
        <v>2030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2065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2072</v>
      </c>
      <c r="N2412" s="1" t="n">
        <v>3.14</v>
      </c>
      <c r="O2412" s="1" t="n">
        <v>79.79</v>
      </c>
      <c r="P2412" s="1" t="s">
        <v>2030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2065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2073</v>
      </c>
      <c r="N2413" s="1" t="n">
        <v>15.25</v>
      </c>
      <c r="O2413" s="1" t="n">
        <v>503.78</v>
      </c>
      <c r="P2413" s="1" t="s">
        <v>2030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2065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2074</v>
      </c>
      <c r="N2414" s="1" t="n">
        <v>11.065</v>
      </c>
      <c r="O2414" s="1" t="n">
        <v>412.41</v>
      </c>
      <c r="P2414" s="1" t="s">
        <v>2030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2065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2075</v>
      </c>
      <c r="N2415" s="1" t="n">
        <v>6.64</v>
      </c>
      <c r="O2415" s="1" t="n">
        <v>281.24</v>
      </c>
      <c r="P2415" s="1" t="s">
        <v>2030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2065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2076</v>
      </c>
      <c r="N2416" s="1" t="n">
        <v>11.77</v>
      </c>
      <c r="O2416" s="1" t="n">
        <v>528.43</v>
      </c>
      <c r="P2416" s="1" t="s">
        <v>2030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2065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2077</v>
      </c>
      <c r="N2417" s="1" t="n">
        <v>4.778</v>
      </c>
      <c r="O2417" s="1" t="n">
        <v>218.56</v>
      </c>
      <c r="P2417" s="1" t="s">
        <v>2030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2065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2078</v>
      </c>
      <c r="N2418" s="1" t="n">
        <v>2.064</v>
      </c>
      <c r="O2418" s="1" t="n">
        <v>83.92</v>
      </c>
      <c r="P2418" s="1" t="s">
        <v>2030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2065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2079</v>
      </c>
      <c r="N2419" s="1" t="n">
        <v>2.186</v>
      </c>
      <c r="O2419" s="1" t="n">
        <v>129.63</v>
      </c>
      <c r="P2419" s="1" t="s">
        <v>2030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2065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2080</v>
      </c>
      <c r="N2420" s="1" t="n">
        <v>1.616</v>
      </c>
      <c r="O2420" s="1" t="n">
        <v>95.83</v>
      </c>
      <c r="P2420" s="1" t="s">
        <v>2030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2065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3364</v>
      </c>
      <c r="N2421" s="1" t="n">
        <v>0.584</v>
      </c>
      <c r="O2421" s="1" t="n">
        <v>20.78</v>
      </c>
      <c r="P2421" s="1" t="s">
        <v>2030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2065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2081</v>
      </c>
      <c r="N2422" s="1" t="n">
        <v>1.646</v>
      </c>
      <c r="O2422" s="1" t="n">
        <v>61.35</v>
      </c>
      <c r="P2422" s="1" t="s">
        <v>2030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2065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2082</v>
      </c>
      <c r="N2423" s="1" t="n">
        <v>1.5</v>
      </c>
      <c r="O2423" s="1" t="n">
        <v>3.8</v>
      </c>
      <c r="P2423" s="1" t="s">
        <v>2030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2065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3365</v>
      </c>
      <c r="N2424" s="1" t="n">
        <v>11.19</v>
      </c>
      <c r="O2424" s="1" t="n">
        <v>47.31</v>
      </c>
      <c r="P2424" s="1" t="s">
        <v>2030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2065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2084</v>
      </c>
      <c r="N2425" s="1" t="n">
        <v>0.903</v>
      </c>
      <c r="O2425" s="1" t="n">
        <v>0</v>
      </c>
      <c r="P2425" s="1" t="s">
        <v>2030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2085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2066</v>
      </c>
      <c r="N2426" s="1" t="n">
        <v>3.46</v>
      </c>
      <c r="O2426" s="1" t="n">
        <v>70.33</v>
      </c>
      <c r="P2426" s="1" t="s">
        <v>2030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2085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2071</v>
      </c>
      <c r="N2427" s="1" t="n">
        <v>2.408</v>
      </c>
      <c r="O2427" s="1" t="n">
        <v>69.35</v>
      </c>
      <c r="P2427" s="1" t="s">
        <v>2030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2085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2072</v>
      </c>
      <c r="N2428" s="1" t="n">
        <v>3.14</v>
      </c>
      <c r="O2428" s="1" t="n">
        <v>79.79</v>
      </c>
      <c r="P2428" s="1" t="s">
        <v>2030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2085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2073</v>
      </c>
      <c r="N2429" s="1" t="n">
        <v>15.25</v>
      </c>
      <c r="O2429" s="1" t="n">
        <v>503.78</v>
      </c>
      <c r="P2429" s="1" t="s">
        <v>2030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2085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2074</v>
      </c>
      <c r="N2430" s="1" t="n">
        <v>11.065</v>
      </c>
      <c r="O2430" s="1" t="n">
        <v>412.41</v>
      </c>
      <c r="P2430" s="1" t="s">
        <v>2030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2085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2075</v>
      </c>
      <c r="N2431" s="1" t="n">
        <v>6.64</v>
      </c>
      <c r="O2431" s="1" t="n">
        <v>281.24</v>
      </c>
      <c r="P2431" s="1" t="s">
        <v>2030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2085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2076</v>
      </c>
      <c r="N2432" s="1" t="n">
        <v>11.77</v>
      </c>
      <c r="O2432" s="1" t="n">
        <v>528.43</v>
      </c>
      <c r="P2432" s="1" t="s">
        <v>2030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2085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2077</v>
      </c>
      <c r="N2433" s="1" t="n">
        <v>4.778</v>
      </c>
      <c r="O2433" s="1" t="n">
        <v>218.56</v>
      </c>
      <c r="P2433" s="1" t="s">
        <v>2030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2085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2078</v>
      </c>
      <c r="N2434" s="1" t="n">
        <v>2.064</v>
      </c>
      <c r="O2434" s="1" t="n">
        <v>83.92</v>
      </c>
      <c r="P2434" s="1" t="s">
        <v>2030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2085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2079</v>
      </c>
      <c r="N2435" s="1" t="n">
        <v>2.186</v>
      </c>
      <c r="O2435" s="1" t="n">
        <v>129.63</v>
      </c>
      <c r="P2435" s="1" t="s">
        <v>2030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2085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2080</v>
      </c>
      <c r="N2436" s="1" t="n">
        <v>1.616</v>
      </c>
      <c r="O2436" s="1" t="n">
        <v>95.83</v>
      </c>
      <c r="P2436" s="1" t="s">
        <v>2030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2085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3364</v>
      </c>
      <c r="N2437" s="1" t="n">
        <v>0.584</v>
      </c>
      <c r="O2437" s="1" t="n">
        <v>20.78</v>
      </c>
      <c r="P2437" s="1" t="s">
        <v>2030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2085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2081</v>
      </c>
      <c r="N2438" s="1" t="n">
        <v>1.646</v>
      </c>
      <c r="O2438" s="1" t="n">
        <v>61.35</v>
      </c>
      <c r="P2438" s="1" t="s">
        <v>2030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2085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2082</v>
      </c>
      <c r="N2439" s="1" t="n">
        <v>1.5</v>
      </c>
      <c r="O2439" s="1" t="n">
        <v>3.8</v>
      </c>
      <c r="P2439" s="1" t="s">
        <v>2030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2085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3365</v>
      </c>
      <c r="N2440" s="1" t="n">
        <v>11.19</v>
      </c>
      <c r="O2440" s="1" t="n">
        <v>47.31</v>
      </c>
      <c r="P2440" s="1" t="s">
        <v>2030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2085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2084</v>
      </c>
      <c r="N2441" s="1" t="n">
        <v>0.903</v>
      </c>
      <c r="O2441" s="1" t="n">
        <v>0</v>
      </c>
      <c r="P2441" s="1" t="s">
        <v>2030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2028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2087</v>
      </c>
      <c r="N2442" s="1" t="n">
        <v>15</v>
      </c>
      <c r="O2442" s="1" t="n">
        <v>180</v>
      </c>
      <c r="P2442" s="1" t="s">
        <v>2030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2028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2170</v>
      </c>
      <c r="N2443" s="1" t="n">
        <v>3</v>
      </c>
      <c r="O2443" s="1" t="n">
        <v>18</v>
      </c>
      <c r="P2443" s="1" t="s">
        <v>2030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2028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2172</v>
      </c>
      <c r="N2444" s="1" t="n">
        <v>12</v>
      </c>
      <c r="O2444" s="1" t="n">
        <v>72</v>
      </c>
      <c r="P2444" s="1" t="s">
        <v>2030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2028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2173</v>
      </c>
      <c r="N2445" s="1" t="n">
        <v>3</v>
      </c>
      <c r="O2445" s="1" t="n">
        <v>18</v>
      </c>
      <c r="P2445" s="1" t="s">
        <v>2030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2028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2174</v>
      </c>
      <c r="N2446" s="1" t="n">
        <v>2</v>
      </c>
      <c r="O2446" s="1" t="n">
        <v>14</v>
      </c>
      <c r="P2446" s="1" t="s">
        <v>2030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2028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2051</v>
      </c>
      <c r="N2447" s="1" t="n">
        <v>15</v>
      </c>
      <c r="O2447" s="1" t="n">
        <v>22.5</v>
      </c>
      <c r="P2447" s="1" t="s">
        <v>2030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2028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2052</v>
      </c>
      <c r="N2448" s="1" t="n">
        <v>5</v>
      </c>
      <c r="O2448" s="1" t="n">
        <v>17.5</v>
      </c>
      <c r="P2448" s="1" t="s">
        <v>2030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2028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2053</v>
      </c>
      <c r="N2449" s="1" t="n">
        <v>50</v>
      </c>
      <c r="O2449" s="1" t="n">
        <v>90</v>
      </c>
      <c r="P2449" s="1" t="s">
        <v>2030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2119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2121</v>
      </c>
      <c r="N2450" s="1" t="n">
        <v>13</v>
      </c>
      <c r="O2450" s="1" t="n">
        <v>93.86</v>
      </c>
      <c r="P2450" s="1" t="s">
        <v>2030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2119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2122</v>
      </c>
      <c r="N2451" s="1" t="n">
        <v>72</v>
      </c>
      <c r="O2451" s="1" t="n">
        <v>450</v>
      </c>
      <c r="P2451" s="1" t="s">
        <v>2030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2119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2123</v>
      </c>
      <c r="N2452" s="1" t="n">
        <v>20</v>
      </c>
      <c r="O2452" s="1" t="n">
        <v>120</v>
      </c>
      <c r="P2452" s="1" t="s">
        <v>2030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2119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2127</v>
      </c>
      <c r="N2453" s="1" t="n">
        <v>6</v>
      </c>
      <c r="O2453" s="1" t="n">
        <v>18</v>
      </c>
      <c r="P2453" s="1" t="s">
        <v>2030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2119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2128</v>
      </c>
      <c r="N2454" s="1" t="n">
        <v>3</v>
      </c>
      <c r="O2454" s="1" t="n">
        <v>90</v>
      </c>
      <c r="P2454" s="1" t="s">
        <v>2030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2119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2129</v>
      </c>
      <c r="N2455" s="1" t="n">
        <v>3</v>
      </c>
      <c r="O2455" s="1" t="n">
        <v>39</v>
      </c>
      <c r="P2455" s="1" t="s">
        <v>2030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2119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2130</v>
      </c>
      <c r="N2456" s="1" t="n">
        <v>1</v>
      </c>
      <c r="O2456" s="1" t="n">
        <v>10</v>
      </c>
      <c r="P2456" s="1" t="s">
        <v>2030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2119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2280</v>
      </c>
      <c r="N2457" s="1" t="n">
        <v>5</v>
      </c>
      <c r="O2457" s="1" t="n">
        <v>50</v>
      </c>
      <c r="P2457" s="1" t="s">
        <v>2030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2119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2182</v>
      </c>
      <c r="N2458" s="1" t="n">
        <v>20</v>
      </c>
      <c r="O2458" s="1" t="n">
        <v>140</v>
      </c>
      <c r="P2458" s="1" t="s">
        <v>2030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2119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2131</v>
      </c>
      <c r="N2459" s="1" t="n">
        <v>30</v>
      </c>
      <c r="O2459" s="1" t="n">
        <v>195</v>
      </c>
      <c r="P2459" s="1" t="s">
        <v>2030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2119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2132</v>
      </c>
      <c r="N2460" s="1" t="n">
        <v>34.12</v>
      </c>
      <c r="O2460" s="1" t="n">
        <v>105</v>
      </c>
      <c r="P2460" s="1" t="s">
        <v>2030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2119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2133</v>
      </c>
      <c r="N2461" s="1" t="n">
        <v>10</v>
      </c>
      <c r="O2461" s="1" t="n">
        <v>45</v>
      </c>
      <c r="P2461" s="1" t="s">
        <v>2030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2119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2244</v>
      </c>
      <c r="N2462" s="1" t="n">
        <v>8</v>
      </c>
      <c r="O2462" s="1" t="n">
        <v>96</v>
      </c>
      <c r="P2462" s="1" t="s">
        <v>2030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2119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2281</v>
      </c>
      <c r="N2463" s="1" t="n">
        <v>6</v>
      </c>
      <c r="O2463" s="1" t="n">
        <v>42</v>
      </c>
      <c r="P2463" s="1" t="s">
        <v>2030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2119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2136</v>
      </c>
      <c r="N2464" s="1" t="n">
        <v>40</v>
      </c>
      <c r="O2464" s="1" t="n">
        <v>240</v>
      </c>
      <c r="P2464" s="1" t="s">
        <v>2030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2119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2137</v>
      </c>
      <c r="N2465" s="1" t="n">
        <v>5</v>
      </c>
      <c r="O2465" s="1" t="n">
        <v>15</v>
      </c>
      <c r="P2465" s="1" t="s">
        <v>2030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2139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2121</v>
      </c>
      <c r="N2466" s="1" t="n">
        <v>13</v>
      </c>
      <c r="O2466" s="1" t="n">
        <v>93.86</v>
      </c>
      <c r="P2466" s="1" t="s">
        <v>2030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2139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2122</v>
      </c>
      <c r="N2467" s="1" t="n">
        <v>72</v>
      </c>
      <c r="O2467" s="1" t="n">
        <v>450</v>
      </c>
      <c r="P2467" s="1" t="s">
        <v>2030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2139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2123</v>
      </c>
      <c r="N2468" s="1" t="n">
        <v>20</v>
      </c>
      <c r="O2468" s="1" t="n">
        <v>120</v>
      </c>
      <c r="P2468" s="1" t="s">
        <v>2030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2139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2127</v>
      </c>
      <c r="N2469" s="1" t="n">
        <v>6</v>
      </c>
      <c r="O2469" s="1" t="n">
        <v>18</v>
      </c>
      <c r="P2469" s="1" t="s">
        <v>2030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2139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2128</v>
      </c>
      <c r="N2470" s="1" t="n">
        <v>3</v>
      </c>
      <c r="O2470" s="1" t="n">
        <v>90</v>
      </c>
      <c r="P2470" s="1" t="s">
        <v>2030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2139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2129</v>
      </c>
      <c r="N2471" s="1" t="n">
        <v>3</v>
      </c>
      <c r="O2471" s="1" t="n">
        <v>39</v>
      </c>
      <c r="P2471" s="1" t="s">
        <v>2030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2139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2130</v>
      </c>
      <c r="N2472" s="1" t="n">
        <v>1</v>
      </c>
      <c r="O2472" s="1" t="n">
        <v>10</v>
      </c>
      <c r="P2472" s="1" t="s">
        <v>2030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2139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2280</v>
      </c>
      <c r="N2473" s="1" t="n">
        <v>5</v>
      </c>
      <c r="O2473" s="1" t="n">
        <v>50</v>
      </c>
      <c r="P2473" s="1" t="s">
        <v>2030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2139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2182</v>
      </c>
      <c r="N2474" s="1" t="n">
        <v>20</v>
      </c>
      <c r="O2474" s="1" t="n">
        <v>140</v>
      </c>
      <c r="P2474" s="1" t="s">
        <v>2030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2139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2131</v>
      </c>
      <c r="N2475" s="1" t="n">
        <v>30</v>
      </c>
      <c r="O2475" s="1" t="n">
        <v>195</v>
      </c>
      <c r="P2475" s="1" t="s">
        <v>2030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2139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2132</v>
      </c>
      <c r="N2476" s="1" t="n">
        <v>34.12</v>
      </c>
      <c r="O2476" s="1" t="n">
        <v>105</v>
      </c>
      <c r="P2476" s="1" t="s">
        <v>2030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2139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2133</v>
      </c>
      <c r="N2477" s="1" t="n">
        <v>10</v>
      </c>
      <c r="O2477" s="1" t="n">
        <v>45</v>
      </c>
      <c r="P2477" s="1" t="s">
        <v>2030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2139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2244</v>
      </c>
      <c r="N2478" s="1" t="n">
        <v>8</v>
      </c>
      <c r="O2478" s="1" t="n">
        <v>96</v>
      </c>
      <c r="P2478" s="1" t="s">
        <v>2030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2139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2281</v>
      </c>
      <c r="N2479" s="1" t="n">
        <v>6</v>
      </c>
      <c r="O2479" s="1" t="n">
        <v>42</v>
      </c>
      <c r="P2479" s="1" t="s">
        <v>2030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2139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2136</v>
      </c>
      <c r="N2480" s="1" t="n">
        <v>40</v>
      </c>
      <c r="O2480" s="1" t="n">
        <v>240</v>
      </c>
      <c r="P2480" s="1" t="s">
        <v>2030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2139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2137</v>
      </c>
      <c r="N2481" s="1" t="n">
        <v>5</v>
      </c>
      <c r="O2481" s="1" t="n">
        <v>15</v>
      </c>
      <c r="P2481" s="1" t="s">
        <v>2030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2028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2031</v>
      </c>
      <c r="N2482" s="1" t="n">
        <v>30</v>
      </c>
      <c r="O2482" s="1" t="n">
        <v>135</v>
      </c>
      <c r="P2482" s="1" t="s">
        <v>2030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2028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2032</v>
      </c>
      <c r="N2483" s="1" t="n">
        <v>15</v>
      </c>
      <c r="O2483" s="1" t="n">
        <v>74.85</v>
      </c>
      <c r="P2483" s="1" t="s">
        <v>2030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2028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2530</v>
      </c>
      <c r="N2484" s="1" t="n">
        <v>5</v>
      </c>
      <c r="O2484" s="1" t="n">
        <v>22.5</v>
      </c>
      <c r="P2484" s="1" t="s">
        <v>2030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2028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2169</v>
      </c>
      <c r="N2485" s="1" t="n">
        <v>5</v>
      </c>
      <c r="O2485" s="1" t="n">
        <v>22.5</v>
      </c>
      <c r="P2485" s="1" t="s">
        <v>2030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2028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2033</v>
      </c>
      <c r="N2486" s="1" t="n">
        <v>10</v>
      </c>
      <c r="O2486" s="1" t="n">
        <v>49.9</v>
      </c>
      <c r="P2486" s="1" t="s">
        <v>2030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2028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2192</v>
      </c>
      <c r="N2487" s="1" t="n">
        <v>25</v>
      </c>
      <c r="O2487" s="1" t="n">
        <v>140</v>
      </c>
      <c r="P2487" s="1" t="s">
        <v>2030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2028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2034</v>
      </c>
      <c r="N2488" s="1" t="n">
        <v>50</v>
      </c>
      <c r="O2488" s="1" t="n">
        <v>449.5</v>
      </c>
      <c r="P2488" s="1" t="s">
        <v>2030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2028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2088</v>
      </c>
      <c r="N2489" s="1" t="n">
        <v>3</v>
      </c>
      <c r="O2489" s="1" t="n">
        <v>23.1</v>
      </c>
      <c r="P2489" s="1" t="s">
        <v>2030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2028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2089</v>
      </c>
      <c r="N2490" s="1" t="n">
        <v>4</v>
      </c>
      <c r="O2490" s="1" t="n">
        <v>22.88</v>
      </c>
      <c r="P2490" s="1" t="s">
        <v>2030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2028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2090</v>
      </c>
      <c r="N2491" s="1" t="n">
        <v>13</v>
      </c>
      <c r="O2491" s="1" t="n">
        <v>91</v>
      </c>
      <c r="P2491" s="1" t="s">
        <v>2030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2028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2091</v>
      </c>
      <c r="N2492" s="1" t="n">
        <v>4</v>
      </c>
      <c r="O2492" s="1" t="n">
        <v>22.88</v>
      </c>
      <c r="P2492" s="1" t="s">
        <v>2030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2028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2093</v>
      </c>
      <c r="N2493" s="1" t="n">
        <v>5</v>
      </c>
      <c r="O2493" s="1" t="n">
        <v>42</v>
      </c>
      <c r="P2493" s="1" t="s">
        <v>2030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2028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2032</v>
      </c>
      <c r="N2494" s="1" t="n">
        <v>3</v>
      </c>
      <c r="O2494" s="1" t="n">
        <v>17.16</v>
      </c>
      <c r="P2494" s="1" t="s">
        <v>2030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2028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2094</v>
      </c>
      <c r="N2495" s="1" t="n">
        <v>3</v>
      </c>
      <c r="O2495" s="1" t="n">
        <v>17.16</v>
      </c>
      <c r="P2495" s="1" t="s">
        <v>2030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2028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2035</v>
      </c>
      <c r="N2496" s="1" t="n">
        <v>66.8</v>
      </c>
      <c r="O2496" s="1" t="n">
        <v>1670</v>
      </c>
      <c r="P2496" s="1" t="s">
        <v>2030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2028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2036</v>
      </c>
      <c r="N2497" s="1" t="n">
        <v>58.8</v>
      </c>
      <c r="O2497" s="1" t="n">
        <v>1470</v>
      </c>
      <c r="P2497" s="1" t="s">
        <v>2030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2028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3366</v>
      </c>
      <c r="N2498" s="1" t="n">
        <v>1</v>
      </c>
      <c r="O2498" s="1" t="n">
        <v>3.23</v>
      </c>
      <c r="P2498" s="1" t="s">
        <v>2030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2028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3367</v>
      </c>
      <c r="N2499" s="1" t="n">
        <v>1</v>
      </c>
      <c r="O2499" s="1" t="n">
        <v>6.84</v>
      </c>
      <c r="P2499" s="1" t="s">
        <v>2030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2028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3368</v>
      </c>
      <c r="N2500" s="1" t="n">
        <v>1</v>
      </c>
      <c r="O2500" s="1" t="n">
        <v>6.94</v>
      </c>
      <c r="P2500" s="1" t="s">
        <v>2030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2028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3369</v>
      </c>
      <c r="N2501" s="1" t="n">
        <v>1</v>
      </c>
      <c r="O2501" s="1" t="n">
        <v>4.77</v>
      </c>
      <c r="P2501" s="1" t="s">
        <v>2030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2028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3370</v>
      </c>
      <c r="N2502" s="1" t="n">
        <v>1</v>
      </c>
      <c r="O2502" s="1" t="n">
        <v>3.67</v>
      </c>
      <c r="P2502" s="1" t="s">
        <v>2030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2028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3371</v>
      </c>
      <c r="N2503" s="1" t="n">
        <v>1</v>
      </c>
      <c r="O2503" s="1" t="n">
        <v>4.33</v>
      </c>
      <c r="P2503" s="1" t="s">
        <v>2030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2028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3372</v>
      </c>
      <c r="N2504" s="1" t="n">
        <v>1</v>
      </c>
      <c r="O2504" s="1" t="n">
        <v>7.91</v>
      </c>
      <c r="P2504" s="1" t="s">
        <v>2030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2028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3373</v>
      </c>
      <c r="N2505" s="1" t="n">
        <v>1</v>
      </c>
      <c r="O2505" s="1" t="n">
        <v>6.9</v>
      </c>
      <c r="P2505" s="1" t="s">
        <v>2030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2028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3374</v>
      </c>
      <c r="N2506" s="1" t="n">
        <v>12</v>
      </c>
      <c r="O2506" s="1" t="n">
        <v>40.69</v>
      </c>
      <c r="P2506" s="1" t="s">
        <v>2030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2028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3375</v>
      </c>
      <c r="N2507" s="1" t="n">
        <v>1</v>
      </c>
      <c r="O2507" s="1" t="n">
        <v>6.31</v>
      </c>
      <c r="P2507" s="1" t="s">
        <v>2030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2028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3376</v>
      </c>
      <c r="N2508" s="1" t="n">
        <v>1</v>
      </c>
      <c r="O2508" s="1" t="n">
        <v>3.4</v>
      </c>
      <c r="P2508" s="1" t="s">
        <v>2030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2028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3377</v>
      </c>
      <c r="N2509" s="1" t="n">
        <v>1</v>
      </c>
      <c r="O2509" s="1" t="n">
        <v>10.88</v>
      </c>
      <c r="P2509" s="1" t="s">
        <v>2030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2028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3378</v>
      </c>
      <c r="N2510" s="1" t="n">
        <v>1</v>
      </c>
      <c r="O2510" s="1" t="n">
        <v>2.92</v>
      </c>
      <c r="P2510" s="1" t="s">
        <v>2030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2028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3379</v>
      </c>
      <c r="N2511" s="1" t="n">
        <v>1</v>
      </c>
      <c r="O2511" s="1" t="n">
        <v>2.07</v>
      </c>
      <c r="P2511" s="1" t="s">
        <v>2030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2028</v>
      </c>
      <c r="E2512" s="1" t="n">
        <v>1671</v>
      </c>
      <c r="F2512" s="1" t="s">
        <v>101</v>
      </c>
      <c r="I2512" s="1" t="n">
        <v>576435</v>
      </c>
      <c r="J2512" s="1" t="n">
        <v>56310</v>
      </c>
      <c r="K2512" s="1" t="n">
        <v>7509546686042</v>
      </c>
      <c r="L2512" s="1" t="s">
        <v>3380</v>
      </c>
      <c r="N2512" s="1" t="n">
        <v>6</v>
      </c>
      <c r="O2512" s="1" t="n">
        <v>63.98</v>
      </c>
      <c r="P2512" s="1" t="s">
        <v>2030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2028</v>
      </c>
      <c r="E2513" s="1" t="n">
        <v>1671</v>
      </c>
      <c r="F2513" s="1" t="s">
        <v>101</v>
      </c>
      <c r="I2513" s="1" t="n">
        <v>576435</v>
      </c>
      <c r="J2513" s="1" t="n">
        <v>57369</v>
      </c>
      <c r="K2513" s="1" t="n">
        <v>7509546687537</v>
      </c>
      <c r="L2513" s="1" t="s">
        <v>3381</v>
      </c>
      <c r="N2513" s="1" t="n">
        <v>1</v>
      </c>
      <c r="O2513" s="1" t="n">
        <v>5.82</v>
      </c>
      <c r="P2513" s="1" t="s">
        <v>2030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2028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3382</v>
      </c>
      <c r="N2514" s="1" t="n">
        <v>1</v>
      </c>
      <c r="O2514" s="1" t="n">
        <v>5.73</v>
      </c>
      <c r="P2514" s="1" t="s">
        <v>2030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2028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3383</v>
      </c>
      <c r="N2515" s="1" t="n">
        <v>6</v>
      </c>
      <c r="O2515" s="1" t="n">
        <v>52.61</v>
      </c>
      <c r="P2515" s="1" t="s">
        <v>2030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2028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3384</v>
      </c>
      <c r="N2516" s="1" t="n">
        <v>6</v>
      </c>
      <c r="O2516" s="1" t="n">
        <v>57</v>
      </c>
      <c r="P2516" s="1" t="s">
        <v>2030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2028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2767</v>
      </c>
      <c r="N2517" s="1" t="n">
        <v>300</v>
      </c>
      <c r="O2517" s="1" t="n">
        <v>1626.33</v>
      </c>
      <c r="P2517" s="1" t="s">
        <v>2030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2119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2120</v>
      </c>
      <c r="N2518" s="1" t="n">
        <v>15</v>
      </c>
      <c r="O2518" s="1" t="n">
        <v>210</v>
      </c>
      <c r="P2518" s="1" t="s">
        <v>2030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2139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2120</v>
      </c>
      <c r="N2519" s="1" t="n">
        <v>15</v>
      </c>
      <c r="O2519" s="1" t="n">
        <v>210</v>
      </c>
      <c r="P2519" s="1" t="s">
        <v>2030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2065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2066</v>
      </c>
      <c r="N2520" s="1" t="n">
        <v>2.146</v>
      </c>
      <c r="O2520" s="1" t="n">
        <v>45.62</v>
      </c>
      <c r="P2520" s="1" t="s">
        <v>2030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2065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2066</v>
      </c>
      <c r="N2521" s="1" t="n">
        <v>2.66</v>
      </c>
      <c r="O2521" s="1" t="n">
        <v>44.21</v>
      </c>
      <c r="P2521" s="1" t="s">
        <v>2030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2065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2067</v>
      </c>
      <c r="N2522" s="1" t="n">
        <v>8.565</v>
      </c>
      <c r="O2522" s="1" t="n">
        <v>197.26</v>
      </c>
      <c r="P2522" s="1" t="s">
        <v>2030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2065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2068</v>
      </c>
      <c r="N2523" s="1" t="n">
        <v>20.65</v>
      </c>
      <c r="O2523" s="1" t="n">
        <v>548.77</v>
      </c>
      <c r="P2523" s="1" t="s">
        <v>2030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2065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2069</v>
      </c>
      <c r="N2524" s="1" t="n">
        <v>13.03</v>
      </c>
      <c r="O2524" s="1" t="n">
        <v>369.36</v>
      </c>
      <c r="P2524" s="1" t="s">
        <v>2030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2065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2070</v>
      </c>
      <c r="N2525" s="1" t="n">
        <v>9.145</v>
      </c>
      <c r="O2525" s="1" t="n">
        <v>177.35</v>
      </c>
      <c r="P2525" s="1" t="s">
        <v>2030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2065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2070</v>
      </c>
      <c r="N2526" s="1" t="n">
        <v>0.672</v>
      </c>
      <c r="O2526" s="1" t="n">
        <v>16.67</v>
      </c>
      <c r="P2526" s="1" t="s">
        <v>2030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2065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2071</v>
      </c>
      <c r="N2527" s="1" t="n">
        <v>2</v>
      </c>
      <c r="O2527" s="1" t="n">
        <v>47.1</v>
      </c>
      <c r="P2527" s="1" t="s">
        <v>2030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2065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2072</v>
      </c>
      <c r="N2528" s="1" t="n">
        <v>7.586</v>
      </c>
      <c r="O2528" s="1" t="n">
        <v>201.6</v>
      </c>
      <c r="P2528" s="1" t="s">
        <v>2030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2065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2072</v>
      </c>
      <c r="N2529" s="1" t="n">
        <v>1.266</v>
      </c>
      <c r="O2529" s="1" t="n">
        <v>26.31</v>
      </c>
      <c r="P2529" s="1" t="s">
        <v>2030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2065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2073</v>
      </c>
      <c r="N2530" s="1" t="n">
        <v>9.355</v>
      </c>
      <c r="O2530" s="1" t="n">
        <v>252.72</v>
      </c>
      <c r="P2530" s="1" t="s">
        <v>2030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2065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2074</v>
      </c>
      <c r="N2531" s="1" t="n">
        <v>7.305</v>
      </c>
      <c r="O2531" s="1" t="n">
        <v>222.64</v>
      </c>
      <c r="P2531" s="1" t="s">
        <v>2030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2065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2075</v>
      </c>
      <c r="N2532" s="1" t="n">
        <v>4.664</v>
      </c>
      <c r="O2532" s="1" t="n">
        <v>161.54</v>
      </c>
      <c r="P2532" s="1" t="s">
        <v>2030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2065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2076</v>
      </c>
      <c r="N2533" s="1" t="n">
        <v>8.295</v>
      </c>
      <c r="O2533" s="1" t="n">
        <v>304.54</v>
      </c>
      <c r="P2533" s="1" t="s">
        <v>2030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2065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2077</v>
      </c>
      <c r="N2534" s="1" t="n">
        <v>3.228</v>
      </c>
      <c r="O2534" s="1" t="n">
        <v>120.75</v>
      </c>
      <c r="P2534" s="1" t="s">
        <v>2030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2065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2079</v>
      </c>
      <c r="N2535" s="1" t="n">
        <v>1.676</v>
      </c>
      <c r="O2535" s="1" t="n">
        <v>81.27</v>
      </c>
      <c r="P2535" s="1" t="s">
        <v>2030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2065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2080</v>
      </c>
      <c r="N2536" s="1" t="n">
        <v>1.322</v>
      </c>
      <c r="O2536" s="1" t="n">
        <v>64.11</v>
      </c>
      <c r="P2536" s="1" t="s">
        <v>2030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2065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2247</v>
      </c>
      <c r="N2537" s="1" t="n">
        <v>1.138</v>
      </c>
      <c r="O2537" s="1" t="n">
        <v>23.65</v>
      </c>
      <c r="P2537" s="1" t="s">
        <v>2030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2065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2168</v>
      </c>
      <c r="N2538" s="1" t="n">
        <v>2.655</v>
      </c>
      <c r="O2538" s="1" t="n">
        <v>75.26</v>
      </c>
      <c r="P2538" s="1" t="s">
        <v>2030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2065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2081</v>
      </c>
      <c r="N2539" s="1" t="n">
        <v>2</v>
      </c>
      <c r="O2539" s="1" t="n">
        <v>60.96</v>
      </c>
      <c r="P2539" s="1" t="s">
        <v>2030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2065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2082</v>
      </c>
      <c r="N2540" s="1" t="n">
        <v>1.156</v>
      </c>
      <c r="O2540" s="1" t="n">
        <v>2.39</v>
      </c>
      <c r="P2540" s="1" t="s">
        <v>2030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2065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3365</v>
      </c>
      <c r="N2541" s="1" t="n">
        <v>3.496</v>
      </c>
      <c r="O2541" s="1" t="n">
        <v>15.46</v>
      </c>
      <c r="P2541" s="1" t="s">
        <v>2030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2065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3365</v>
      </c>
      <c r="N2542" s="1" t="n">
        <v>9.225</v>
      </c>
      <c r="O2542" s="1" t="n">
        <v>31.89</v>
      </c>
      <c r="P2542" s="1" t="s">
        <v>2030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2065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2084</v>
      </c>
      <c r="N2543" s="1" t="n">
        <v>0.567</v>
      </c>
      <c r="O2543" s="1" t="n">
        <v>0</v>
      </c>
      <c r="P2543" s="1" t="s">
        <v>2030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2065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2248</v>
      </c>
      <c r="N2544" s="1" t="n">
        <v>1.798</v>
      </c>
      <c r="O2544" s="1" t="n">
        <v>48.57</v>
      </c>
      <c r="P2544" s="1" t="s">
        <v>2030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2085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2066</v>
      </c>
      <c r="N2545" s="1" t="n">
        <v>2.146</v>
      </c>
      <c r="O2545" s="1" t="n">
        <v>45.62</v>
      </c>
      <c r="P2545" s="1" t="s">
        <v>2030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2085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2067</v>
      </c>
      <c r="N2546" s="1" t="n">
        <v>8.565</v>
      </c>
      <c r="O2546" s="1" t="n">
        <v>197.26</v>
      </c>
      <c r="P2546" s="1" t="s">
        <v>2030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2085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2068</v>
      </c>
      <c r="N2547" s="1" t="n">
        <v>20.65</v>
      </c>
      <c r="O2547" s="1" t="n">
        <v>548.77</v>
      </c>
      <c r="P2547" s="1" t="s">
        <v>2030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2085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2069</v>
      </c>
      <c r="N2548" s="1" t="n">
        <v>13.03</v>
      </c>
      <c r="O2548" s="1" t="n">
        <v>369.36</v>
      </c>
      <c r="P2548" s="1" t="s">
        <v>2030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2085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2070</v>
      </c>
      <c r="N2549" s="1" t="n">
        <v>0.672</v>
      </c>
      <c r="O2549" s="1" t="n">
        <v>16.67</v>
      </c>
      <c r="P2549" s="1" t="s">
        <v>2030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2085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2072</v>
      </c>
      <c r="N2550" s="1" t="n">
        <v>7.586</v>
      </c>
      <c r="O2550" s="1" t="n">
        <v>201.6</v>
      </c>
      <c r="P2550" s="1" t="s">
        <v>2030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2085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2168</v>
      </c>
      <c r="N2551" s="1" t="n">
        <v>2.655</v>
      </c>
      <c r="O2551" s="1" t="n">
        <v>75.26</v>
      </c>
      <c r="P2551" s="1" t="s">
        <v>2030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2085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3365</v>
      </c>
      <c r="N2552" s="1" t="n">
        <v>3.496</v>
      </c>
      <c r="O2552" s="1" t="n">
        <v>15.46</v>
      </c>
      <c r="P2552" s="1" t="s">
        <v>2030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2085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2066</v>
      </c>
      <c r="N2553" s="1" t="n">
        <v>2.66</v>
      </c>
      <c r="O2553" s="1" t="n">
        <v>44.21</v>
      </c>
      <c r="P2553" s="1" t="s">
        <v>2030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2085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2070</v>
      </c>
      <c r="N2554" s="1" t="n">
        <v>9.145</v>
      </c>
      <c r="O2554" s="1" t="n">
        <v>177.35</v>
      </c>
      <c r="P2554" s="1" t="s">
        <v>2030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2085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2071</v>
      </c>
      <c r="N2555" s="1" t="n">
        <v>2</v>
      </c>
      <c r="O2555" s="1" t="n">
        <v>47.1</v>
      </c>
      <c r="P2555" s="1" t="s">
        <v>2030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2085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2072</v>
      </c>
      <c r="N2556" s="1" t="n">
        <v>1.266</v>
      </c>
      <c r="O2556" s="1" t="n">
        <v>26.31</v>
      </c>
      <c r="P2556" s="1" t="s">
        <v>2030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2085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2073</v>
      </c>
      <c r="N2557" s="1" t="n">
        <v>9.355</v>
      </c>
      <c r="O2557" s="1" t="n">
        <v>252.72</v>
      </c>
      <c r="P2557" s="1" t="s">
        <v>2030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2085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2074</v>
      </c>
      <c r="N2558" s="1" t="n">
        <v>7.305</v>
      </c>
      <c r="O2558" s="1" t="n">
        <v>222.64</v>
      </c>
      <c r="P2558" s="1" t="s">
        <v>2030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2085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2075</v>
      </c>
      <c r="N2559" s="1" t="n">
        <v>4.664</v>
      </c>
      <c r="O2559" s="1" t="n">
        <v>161.54</v>
      </c>
      <c r="P2559" s="1" t="s">
        <v>2030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2085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2076</v>
      </c>
      <c r="N2560" s="1" t="n">
        <v>8.295</v>
      </c>
      <c r="O2560" s="1" t="n">
        <v>304.54</v>
      </c>
      <c r="P2560" s="1" t="s">
        <v>2030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2085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2077</v>
      </c>
      <c r="N2561" s="1" t="n">
        <v>3.228</v>
      </c>
      <c r="O2561" s="1" t="n">
        <v>120.75</v>
      </c>
      <c r="P2561" s="1" t="s">
        <v>2030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2085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2079</v>
      </c>
      <c r="N2562" s="1" t="n">
        <v>1.676</v>
      </c>
      <c r="O2562" s="1" t="n">
        <v>81.27</v>
      </c>
      <c r="P2562" s="1" t="s">
        <v>2030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2085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2080</v>
      </c>
      <c r="N2563" s="1" t="n">
        <v>1.322</v>
      </c>
      <c r="O2563" s="1" t="n">
        <v>64.11</v>
      </c>
      <c r="P2563" s="1" t="s">
        <v>2030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2085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2247</v>
      </c>
      <c r="N2564" s="1" t="n">
        <v>1.138</v>
      </c>
      <c r="O2564" s="1" t="n">
        <v>23.65</v>
      </c>
      <c r="P2564" s="1" t="s">
        <v>2030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2085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2081</v>
      </c>
      <c r="N2565" s="1" t="n">
        <v>2</v>
      </c>
      <c r="O2565" s="1" t="n">
        <v>60.96</v>
      </c>
      <c r="P2565" s="1" t="s">
        <v>2030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2085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2082</v>
      </c>
      <c r="N2566" s="1" t="n">
        <v>1.156</v>
      </c>
      <c r="O2566" s="1" t="n">
        <v>2.39</v>
      </c>
      <c r="P2566" s="1" t="s">
        <v>2030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2085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3365</v>
      </c>
      <c r="N2567" s="1" t="n">
        <v>9.225</v>
      </c>
      <c r="O2567" s="1" t="n">
        <v>31.89</v>
      </c>
      <c r="P2567" s="1" t="s">
        <v>2030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2085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2084</v>
      </c>
      <c r="N2568" s="1" t="n">
        <v>0.567</v>
      </c>
      <c r="O2568" s="1" t="n">
        <v>0</v>
      </c>
      <c r="P2568" s="1" t="s">
        <v>2030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2085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2248</v>
      </c>
      <c r="N2569" s="1" t="n">
        <v>1.798</v>
      </c>
      <c r="O2569" s="1" t="n">
        <v>48.57</v>
      </c>
      <c r="P2569" s="1" t="s">
        <v>2030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2602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3385</v>
      </c>
      <c r="N2570" s="1" t="n">
        <v>1</v>
      </c>
      <c r="O2570" s="1" t="n">
        <v>26.83</v>
      </c>
      <c r="P2570" s="1" t="s">
        <v>2604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2028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3386</v>
      </c>
      <c r="N2571" s="1" t="n">
        <v>10</v>
      </c>
      <c r="O2571" s="1" t="n">
        <v>321.9</v>
      </c>
      <c r="P2571" s="1" t="s">
        <v>2030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2028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3387</v>
      </c>
      <c r="N2572" s="1" t="n">
        <v>10</v>
      </c>
      <c r="O2572" s="1" t="n">
        <v>209.4</v>
      </c>
      <c r="P2572" s="1" t="s">
        <v>2030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2028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3388</v>
      </c>
      <c r="N2573" s="1" t="n">
        <v>12</v>
      </c>
      <c r="O2573" s="1" t="n">
        <v>54.96</v>
      </c>
      <c r="P2573" s="1" t="s">
        <v>2030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2028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3389</v>
      </c>
      <c r="N2574" s="1" t="n">
        <v>20</v>
      </c>
      <c r="O2574" s="1" t="n">
        <v>144.8</v>
      </c>
      <c r="P2574" s="1" t="s">
        <v>2030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2028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3390</v>
      </c>
      <c r="N2575" s="1" t="n">
        <v>60</v>
      </c>
      <c r="O2575" s="1" t="n">
        <v>70.8</v>
      </c>
      <c r="P2575" s="1" t="s">
        <v>2030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2028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3391</v>
      </c>
      <c r="N2576" s="1" t="n">
        <v>60</v>
      </c>
      <c r="O2576" s="1" t="n">
        <v>90</v>
      </c>
      <c r="P2576" s="1" t="s">
        <v>2030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2028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3392</v>
      </c>
      <c r="N2577" s="1" t="n">
        <v>6</v>
      </c>
      <c r="O2577" s="1" t="n">
        <v>140.7</v>
      </c>
      <c r="P2577" s="1" t="s">
        <v>2030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2028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3393</v>
      </c>
      <c r="N2578" s="1" t="n">
        <v>12</v>
      </c>
      <c r="O2578" s="1" t="n">
        <v>114.6</v>
      </c>
      <c r="P2578" s="1" t="s">
        <v>2030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2028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3394</v>
      </c>
      <c r="N2579" s="1" t="n">
        <v>12</v>
      </c>
      <c r="O2579" s="1" t="n">
        <v>238.2</v>
      </c>
      <c r="P2579" s="1" t="s">
        <v>2030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2028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3395</v>
      </c>
      <c r="N2580" s="1" t="n">
        <v>10</v>
      </c>
      <c r="O2580" s="1" t="n">
        <v>159.9</v>
      </c>
      <c r="P2580" s="1" t="s">
        <v>2030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2028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3396</v>
      </c>
      <c r="N2581" s="1" t="n">
        <v>10</v>
      </c>
      <c r="O2581" s="1" t="n">
        <v>75.4</v>
      </c>
      <c r="P2581" s="1" t="s">
        <v>2030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2028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3397</v>
      </c>
      <c r="N2582" s="1" t="n">
        <v>50</v>
      </c>
      <c r="O2582" s="1" t="n">
        <v>35.5</v>
      </c>
      <c r="P2582" s="1" t="s">
        <v>2030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2028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3398</v>
      </c>
      <c r="N2583" s="1" t="n">
        <v>10</v>
      </c>
      <c r="O2583" s="1" t="n">
        <v>77.7</v>
      </c>
      <c r="P2583" s="1" t="s">
        <v>2030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2028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3399</v>
      </c>
      <c r="N2584" s="1" t="n">
        <v>10</v>
      </c>
      <c r="O2584" s="1" t="n">
        <v>69.6</v>
      </c>
      <c r="P2584" s="1" t="s">
        <v>2030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2028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3400</v>
      </c>
      <c r="N2585" s="1" t="n">
        <v>10</v>
      </c>
      <c r="O2585" s="1" t="n">
        <v>106.9</v>
      </c>
      <c r="P2585" s="1" t="s">
        <v>2030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2028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3401</v>
      </c>
      <c r="N2586" s="1" t="n">
        <v>50</v>
      </c>
      <c r="O2586" s="1" t="n">
        <v>219.69</v>
      </c>
      <c r="P2586" s="1" t="s">
        <v>2030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2028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3402</v>
      </c>
      <c r="N2587" s="1" t="n">
        <v>20</v>
      </c>
      <c r="O2587" s="1" t="n">
        <v>131.4</v>
      </c>
      <c r="P2587" s="1" t="s">
        <v>2030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2028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3403</v>
      </c>
      <c r="N2588" s="1" t="n">
        <v>500</v>
      </c>
      <c r="O2588" s="1" t="n">
        <v>69.5</v>
      </c>
      <c r="P2588" s="1" t="s">
        <v>2030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2028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3404</v>
      </c>
      <c r="N2589" s="1" t="n">
        <v>12</v>
      </c>
      <c r="O2589" s="1" t="n">
        <v>40.68</v>
      </c>
      <c r="P2589" s="1" t="s">
        <v>2030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2028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3405</v>
      </c>
      <c r="N2590" s="1" t="n">
        <v>36</v>
      </c>
      <c r="O2590" s="1" t="n">
        <v>133.2</v>
      </c>
      <c r="P2590" s="1" t="s">
        <v>2030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2028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3406</v>
      </c>
      <c r="N2591" s="1" t="n">
        <v>3</v>
      </c>
      <c r="O2591" s="1" t="n">
        <v>95.4</v>
      </c>
      <c r="P2591" s="1" t="s">
        <v>2030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2028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3406</v>
      </c>
      <c r="N2592" s="1" t="n">
        <v>3</v>
      </c>
      <c r="O2592" s="1" t="n">
        <v>69.03</v>
      </c>
      <c r="P2592" s="1" t="s">
        <v>2030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2028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3407</v>
      </c>
      <c r="N2593" s="1" t="n">
        <v>36</v>
      </c>
      <c r="O2593" s="1" t="n">
        <v>69.12</v>
      </c>
      <c r="P2593" s="1" t="s">
        <v>2030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2028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3408</v>
      </c>
      <c r="N2594" s="1" t="n">
        <v>20</v>
      </c>
      <c r="O2594" s="1" t="n">
        <v>35.4</v>
      </c>
      <c r="P2594" s="1" t="s">
        <v>2030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2028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3409</v>
      </c>
      <c r="N2595" s="1" t="n">
        <v>60</v>
      </c>
      <c r="O2595" s="1" t="n">
        <v>101.58</v>
      </c>
      <c r="P2595" s="1" t="s">
        <v>2030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2028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3410</v>
      </c>
      <c r="N2596" s="1" t="n">
        <v>12</v>
      </c>
      <c r="O2596" s="1" t="n">
        <v>70.2</v>
      </c>
      <c r="P2596" s="1" t="s">
        <v>2030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2028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3411</v>
      </c>
      <c r="N2597" s="1" t="n">
        <v>6</v>
      </c>
      <c r="O2597" s="1" t="n">
        <v>70.92</v>
      </c>
      <c r="P2597" s="1" t="s">
        <v>2030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2028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3412</v>
      </c>
      <c r="N2598" s="1" t="n">
        <v>12</v>
      </c>
      <c r="O2598" s="1" t="n">
        <v>86.76</v>
      </c>
      <c r="P2598" s="1" t="s">
        <v>2030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2028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3412</v>
      </c>
      <c r="N2599" s="1" t="n">
        <v>12</v>
      </c>
      <c r="O2599" s="1" t="n">
        <v>70.08</v>
      </c>
      <c r="P2599" s="1" t="s">
        <v>2030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2028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3413</v>
      </c>
      <c r="N2600" s="1" t="n">
        <v>10</v>
      </c>
      <c r="O2600" s="1" t="n">
        <v>82.7</v>
      </c>
      <c r="P2600" s="1" t="s">
        <v>2030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2028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3414</v>
      </c>
      <c r="N2601" s="1" t="n">
        <v>25</v>
      </c>
      <c r="O2601" s="1" t="n">
        <v>66.5</v>
      </c>
      <c r="P2601" s="1" t="s">
        <v>2030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2028</v>
      </c>
      <c r="E2602" s="1" t="n">
        <v>1217</v>
      </c>
      <c r="F2602" s="1" t="s">
        <v>781</v>
      </c>
      <c r="I2602" s="1" t="n">
        <v>4467</v>
      </c>
      <c r="J2602" s="1" t="n">
        <v>81588</v>
      </c>
      <c r="K2602" s="1" t="n">
        <v>7908244600242</v>
      </c>
      <c r="L2602" s="1" t="s">
        <v>3415</v>
      </c>
      <c r="N2602" s="1" t="n">
        <v>6</v>
      </c>
      <c r="O2602" s="1" t="n">
        <v>123</v>
      </c>
      <c r="P2602" s="1" t="s">
        <v>2030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2028</v>
      </c>
      <c r="E2603" s="1" t="n">
        <v>1217</v>
      </c>
      <c r="F2603" s="1" t="s">
        <v>781</v>
      </c>
      <c r="I2603" s="1" t="n">
        <v>4467</v>
      </c>
      <c r="J2603" s="1" t="n">
        <v>81589</v>
      </c>
      <c r="K2603" s="1" t="n">
        <v>7897203410056</v>
      </c>
      <c r="L2603" s="1" t="s">
        <v>3416</v>
      </c>
      <c r="N2603" s="1" t="n">
        <v>24</v>
      </c>
      <c r="O2603" s="1" t="n">
        <v>68.64</v>
      </c>
      <c r="P2603" s="1" t="s">
        <v>2030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2028</v>
      </c>
      <c r="E2604" s="1" t="n">
        <v>1217</v>
      </c>
      <c r="F2604" s="1" t="s">
        <v>781</v>
      </c>
      <c r="I2604" s="1" t="n">
        <v>4467</v>
      </c>
      <c r="J2604" s="1" t="n">
        <v>81591</v>
      </c>
      <c r="K2604" s="1" t="n">
        <v>7898926059157</v>
      </c>
      <c r="L2604" s="1" t="s">
        <v>3417</v>
      </c>
      <c r="N2604" s="1" t="n">
        <v>20</v>
      </c>
      <c r="O2604" s="1" t="n">
        <v>89</v>
      </c>
      <c r="P2604" s="1" t="s">
        <v>2030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2028</v>
      </c>
      <c r="E2605" s="1" t="n">
        <v>1217</v>
      </c>
      <c r="F2605" s="1" t="s">
        <v>781</v>
      </c>
      <c r="I2605" s="1" t="n">
        <v>4467</v>
      </c>
      <c r="J2605" s="1" t="n">
        <v>81592</v>
      </c>
      <c r="K2605" s="1" t="n">
        <v>7898926059171</v>
      </c>
      <c r="L2605" s="1" t="s">
        <v>3418</v>
      </c>
      <c r="N2605" s="1" t="n">
        <v>20</v>
      </c>
      <c r="O2605" s="1" t="n">
        <v>118</v>
      </c>
      <c r="P2605" s="1" t="s">
        <v>2030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2028</v>
      </c>
      <c r="E2606" s="1" t="n">
        <v>1217</v>
      </c>
      <c r="F2606" s="1" t="s">
        <v>781</v>
      </c>
      <c r="I2606" s="1" t="n">
        <v>4467</v>
      </c>
      <c r="J2606" s="1" t="n">
        <v>81595</v>
      </c>
      <c r="K2606" s="1" t="n">
        <v>17898017625398</v>
      </c>
      <c r="L2606" s="1" t="s">
        <v>3419</v>
      </c>
      <c r="N2606" s="1" t="n">
        <v>30</v>
      </c>
      <c r="O2606" s="1" t="n">
        <v>121.5</v>
      </c>
      <c r="P2606" s="1" t="s">
        <v>2030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2028</v>
      </c>
      <c r="E2607" s="1" t="n">
        <v>1217</v>
      </c>
      <c r="F2607" s="1" t="s">
        <v>781</v>
      </c>
      <c r="I2607" s="1" t="n">
        <v>4467</v>
      </c>
      <c r="J2607" s="1" t="n">
        <v>81596</v>
      </c>
      <c r="K2607" s="1" t="n">
        <v>7898017628880</v>
      </c>
      <c r="L2607" s="1" t="s">
        <v>3420</v>
      </c>
      <c r="N2607" s="1" t="n">
        <v>25</v>
      </c>
      <c r="O2607" s="1" t="n">
        <v>165.5</v>
      </c>
      <c r="P2607" s="1" t="s">
        <v>2030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2028</v>
      </c>
      <c r="E2608" s="1" t="n">
        <v>1217</v>
      </c>
      <c r="F2608" s="1" t="s">
        <v>781</v>
      </c>
      <c r="I2608" s="1" t="n">
        <v>4467</v>
      </c>
      <c r="J2608" s="1" t="n">
        <v>81597</v>
      </c>
      <c r="K2608" s="1" t="n">
        <v>7908642005977</v>
      </c>
      <c r="L2608" s="1" t="s">
        <v>3421</v>
      </c>
      <c r="N2608" s="1" t="n">
        <v>12</v>
      </c>
      <c r="O2608" s="1" t="n">
        <v>111</v>
      </c>
      <c r="P2608" s="1" t="s">
        <v>2030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2028</v>
      </c>
      <c r="E2609" s="1" t="n">
        <v>1217</v>
      </c>
      <c r="F2609" s="1" t="s">
        <v>781</v>
      </c>
      <c r="I2609" s="1" t="n">
        <v>4467</v>
      </c>
      <c r="J2609" s="1" t="n">
        <v>81599</v>
      </c>
      <c r="K2609" s="1" t="n">
        <v>7908642009012</v>
      </c>
      <c r="L2609" s="1" t="s">
        <v>3422</v>
      </c>
      <c r="N2609" s="1" t="n">
        <v>20</v>
      </c>
      <c r="O2609" s="1" t="n">
        <v>55.2</v>
      </c>
      <c r="P2609" s="1" t="s">
        <v>2030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2028</v>
      </c>
      <c r="E2610" s="1" t="n">
        <v>1217</v>
      </c>
      <c r="F2610" s="1" t="s">
        <v>781</v>
      </c>
      <c r="I2610" s="1" t="n">
        <v>4467</v>
      </c>
      <c r="J2610" s="1" t="n">
        <v>81601</v>
      </c>
      <c r="K2610" s="1" t="n">
        <v>7908642009043</v>
      </c>
      <c r="L2610" s="1" t="s">
        <v>3423</v>
      </c>
      <c r="N2610" s="1" t="n">
        <v>20</v>
      </c>
      <c r="O2610" s="1" t="n">
        <v>55.4</v>
      </c>
      <c r="P2610" s="1" t="s">
        <v>2030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2028</v>
      </c>
      <c r="E2611" s="1" t="n">
        <v>1217</v>
      </c>
      <c r="F2611" s="1" t="s">
        <v>781</v>
      </c>
      <c r="I2611" s="1" t="n">
        <v>4467</v>
      </c>
      <c r="J2611" s="1" t="n">
        <v>81605</v>
      </c>
      <c r="K2611" s="1" t="n">
        <v>7899020595503</v>
      </c>
      <c r="L2611" s="1" t="s">
        <v>3424</v>
      </c>
      <c r="N2611" s="1" t="n">
        <v>10</v>
      </c>
      <c r="O2611" s="1" t="n">
        <v>81.1</v>
      </c>
      <c r="P2611" s="1" t="s">
        <v>2030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2028</v>
      </c>
      <c r="E2612" s="1" t="n">
        <v>1217</v>
      </c>
      <c r="F2612" s="1" t="s">
        <v>781</v>
      </c>
      <c r="I2612" s="1" t="n">
        <v>4467</v>
      </c>
      <c r="J2612" s="1" t="n">
        <v>81608</v>
      </c>
      <c r="K2612" s="1" t="n">
        <v>7899020595602</v>
      </c>
      <c r="L2612" s="1" t="s">
        <v>3425</v>
      </c>
      <c r="N2612" s="1" t="n">
        <v>10</v>
      </c>
      <c r="O2612" s="1" t="n">
        <v>60.3</v>
      </c>
      <c r="P2612" s="1" t="s">
        <v>2030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2028</v>
      </c>
      <c r="E2613" s="1" t="n">
        <v>1217</v>
      </c>
      <c r="F2613" s="1" t="s">
        <v>781</v>
      </c>
      <c r="I2613" s="1" t="n">
        <v>4467</v>
      </c>
      <c r="J2613" s="1" t="n">
        <v>81612</v>
      </c>
      <c r="K2613" s="1" t="n">
        <v>7894023068917</v>
      </c>
      <c r="L2613" s="1" t="s">
        <v>3426</v>
      </c>
      <c r="N2613" s="1" t="n">
        <v>25</v>
      </c>
      <c r="O2613" s="1" t="n">
        <v>140.25</v>
      </c>
      <c r="P2613" s="1" t="s">
        <v>2030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2028</v>
      </c>
      <c r="E2614" s="1" t="n">
        <v>1217</v>
      </c>
      <c r="F2614" s="1" t="s">
        <v>781</v>
      </c>
      <c r="I2614" s="1" t="n">
        <v>4467</v>
      </c>
      <c r="J2614" s="1" t="n">
        <v>81613</v>
      </c>
      <c r="K2614" s="1" t="n">
        <v>7897613523032</v>
      </c>
      <c r="L2614" s="1" t="s">
        <v>3427</v>
      </c>
      <c r="N2614" s="1" t="n">
        <v>12</v>
      </c>
      <c r="O2614" s="1" t="n">
        <v>83.64</v>
      </c>
      <c r="P2614" s="1" t="s">
        <v>2030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2028</v>
      </c>
      <c r="E2615" s="1" t="n">
        <v>1217</v>
      </c>
      <c r="F2615" s="1" t="s">
        <v>781</v>
      </c>
      <c r="I2615" s="1" t="n">
        <v>4467</v>
      </c>
      <c r="J2615" s="1" t="n">
        <v>81614</v>
      </c>
      <c r="K2615" s="1" t="n">
        <v>7891435049077</v>
      </c>
      <c r="L2615" s="1" t="s">
        <v>3428</v>
      </c>
      <c r="N2615" s="1" t="n">
        <v>50</v>
      </c>
      <c r="O2615" s="1" t="n">
        <v>88.41</v>
      </c>
      <c r="P2615" s="1" t="s">
        <v>2030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2028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3429</v>
      </c>
      <c r="N2616" s="1" t="n">
        <v>50</v>
      </c>
      <c r="O2616" s="1" t="n">
        <v>71.81</v>
      </c>
      <c r="P2616" s="1" t="s">
        <v>2030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2028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3430</v>
      </c>
      <c r="N2617" s="1" t="n">
        <v>1</v>
      </c>
      <c r="O2617" s="1" t="n">
        <v>160.92</v>
      </c>
      <c r="P2617" s="1" t="s">
        <v>2030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2028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3431</v>
      </c>
      <c r="N2618" s="1" t="n">
        <v>24</v>
      </c>
      <c r="O2618" s="1" t="n">
        <v>78.02</v>
      </c>
      <c r="P2618" s="1" t="s">
        <v>2030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2028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2176</v>
      </c>
      <c r="N2619" s="1" t="n">
        <v>48</v>
      </c>
      <c r="O2619" s="1" t="n">
        <v>69.16</v>
      </c>
      <c r="P2619" s="1" t="s">
        <v>2030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2028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2177</v>
      </c>
      <c r="N2620" s="1" t="n">
        <v>96</v>
      </c>
      <c r="O2620" s="1" t="n">
        <v>163.6</v>
      </c>
      <c r="P2620" s="1" t="s">
        <v>2030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2028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3432</v>
      </c>
      <c r="N2621" s="1" t="n">
        <v>24</v>
      </c>
      <c r="O2621" s="1" t="n">
        <v>42.76</v>
      </c>
      <c r="P2621" s="1" t="s">
        <v>2030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2028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2178</v>
      </c>
      <c r="N2622" s="1" t="n">
        <v>48</v>
      </c>
      <c r="O2622" s="1" t="n">
        <v>77.16</v>
      </c>
      <c r="P2622" s="1" t="s">
        <v>2030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2028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2180</v>
      </c>
      <c r="N2623" s="1" t="n">
        <v>24</v>
      </c>
      <c r="O2623" s="1" t="n">
        <v>97.8</v>
      </c>
      <c r="P2623" s="1" t="s">
        <v>2030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2028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2177</v>
      </c>
      <c r="N2624" s="1" t="n">
        <v>4</v>
      </c>
      <c r="O2624" s="1" t="n">
        <v>66.04</v>
      </c>
      <c r="P2624" s="1" t="s">
        <v>2030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2028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3433</v>
      </c>
      <c r="N2625" s="1" t="n">
        <v>4</v>
      </c>
      <c r="O2625" s="1" t="n">
        <v>57.86</v>
      </c>
      <c r="P2625" s="1" t="s">
        <v>2030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2028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2360</v>
      </c>
      <c r="N2626" s="1" t="n">
        <v>3</v>
      </c>
      <c r="O2626" s="1" t="n">
        <v>69.23</v>
      </c>
      <c r="P2626" s="1" t="s">
        <v>2030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2028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3434</v>
      </c>
      <c r="N2627" s="1" t="n">
        <v>3</v>
      </c>
      <c r="O2627" s="1" t="n">
        <v>69.23</v>
      </c>
      <c r="P2627" s="1" t="s">
        <v>2030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2028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3435</v>
      </c>
      <c r="N2628" s="1" t="n">
        <v>2</v>
      </c>
      <c r="O2628" s="1" t="n">
        <v>30.63</v>
      </c>
      <c r="P2628" s="1" t="s">
        <v>2030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2028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2360</v>
      </c>
      <c r="N2629" s="1" t="n">
        <v>3</v>
      </c>
      <c r="O2629" s="1" t="n">
        <v>69.23</v>
      </c>
      <c r="P2629" s="1" t="s">
        <v>2030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2028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2361</v>
      </c>
      <c r="N2630" s="1" t="n">
        <v>3</v>
      </c>
      <c r="O2630" s="1" t="n">
        <v>69.23</v>
      </c>
      <c r="P2630" s="1" t="s">
        <v>2030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2028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3436</v>
      </c>
      <c r="N2631" s="1" t="n">
        <v>3</v>
      </c>
      <c r="O2631" s="1" t="n">
        <v>45.95</v>
      </c>
      <c r="P2631" s="1" t="s">
        <v>2030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2028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2362</v>
      </c>
      <c r="N2632" s="1" t="n">
        <v>2</v>
      </c>
      <c r="O2632" s="1" t="n">
        <v>46.16</v>
      </c>
      <c r="P2632" s="1" t="s">
        <v>2030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2028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2360</v>
      </c>
      <c r="N2633" s="1" t="n">
        <v>3</v>
      </c>
      <c r="O2633" s="1" t="n">
        <v>69.23</v>
      </c>
      <c r="P2633" s="1" t="s">
        <v>2030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2028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3437</v>
      </c>
      <c r="N2634" s="1" t="n">
        <v>2</v>
      </c>
      <c r="O2634" s="1" t="n">
        <v>30.63</v>
      </c>
      <c r="P2634" s="1" t="s">
        <v>2030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2028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3438</v>
      </c>
      <c r="N2635" s="1" t="n">
        <v>2</v>
      </c>
      <c r="O2635" s="1" t="n">
        <v>30.63</v>
      </c>
      <c r="P2635" s="1" t="s">
        <v>2030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2028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3439</v>
      </c>
      <c r="N2636" s="1" t="n">
        <v>2</v>
      </c>
      <c r="O2636" s="1" t="n">
        <v>30.63</v>
      </c>
      <c r="P2636" s="1" t="s">
        <v>2030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2028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3440</v>
      </c>
      <c r="N2637" s="1" t="n">
        <v>2</v>
      </c>
      <c r="O2637" s="1" t="n">
        <v>30.63</v>
      </c>
      <c r="P2637" s="1" t="s">
        <v>2030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2028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2366</v>
      </c>
      <c r="N2638" s="1" t="n">
        <v>2</v>
      </c>
      <c r="O2638" s="1" t="n">
        <v>46.16</v>
      </c>
      <c r="P2638" s="1" t="s">
        <v>2030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2028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2367</v>
      </c>
      <c r="N2639" s="1" t="n">
        <v>2</v>
      </c>
      <c r="O2639" s="1" t="n">
        <v>46.16</v>
      </c>
      <c r="P2639" s="1" t="s">
        <v>2030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2028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2371</v>
      </c>
      <c r="N2640" s="1" t="n">
        <v>2</v>
      </c>
      <c r="O2640" s="1" t="n">
        <v>46.16</v>
      </c>
      <c r="P2640" s="1" t="s">
        <v>2030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2028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2372</v>
      </c>
      <c r="N2641" s="1" t="n">
        <v>2</v>
      </c>
      <c r="O2641" s="1" t="n">
        <v>46.16</v>
      </c>
      <c r="P2641" s="1" t="s">
        <v>2030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2028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3441</v>
      </c>
      <c r="N2642" s="1" t="n">
        <v>2</v>
      </c>
      <c r="O2642" s="1" t="n">
        <v>46.16</v>
      </c>
      <c r="P2642" s="1" t="s">
        <v>2030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2028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3442</v>
      </c>
      <c r="N2643" s="1" t="n">
        <v>2</v>
      </c>
      <c r="O2643" s="1" t="n">
        <v>46.16</v>
      </c>
      <c r="P2643" s="1" t="s">
        <v>2030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2028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2074</v>
      </c>
      <c r="N2644" s="1" t="n">
        <v>23.802</v>
      </c>
      <c r="O2644" s="1" t="n">
        <v>856.63</v>
      </c>
      <c r="P2644" s="1" t="s">
        <v>2030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2028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2075</v>
      </c>
      <c r="N2645" s="1" t="n">
        <v>24.6</v>
      </c>
      <c r="O2645" s="1" t="n">
        <v>947.1</v>
      </c>
      <c r="P2645" s="1" t="s">
        <v>2030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2028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2076</v>
      </c>
      <c r="N2646" s="1" t="n">
        <v>44.315</v>
      </c>
      <c r="O2646" s="1" t="n">
        <v>1683.53</v>
      </c>
      <c r="P2646" s="1" t="s">
        <v>2030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2028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2077</v>
      </c>
      <c r="N2647" s="1" t="n">
        <v>23.831</v>
      </c>
      <c r="O2647" s="1" t="n">
        <v>1024.49</v>
      </c>
      <c r="P2647" s="1" t="s">
        <v>2030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2028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2930</v>
      </c>
      <c r="N2648" s="1" t="n">
        <v>45.36</v>
      </c>
      <c r="O2648" s="1" t="n">
        <v>634.59</v>
      </c>
      <c r="P2648" s="1" t="s">
        <v>2030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2028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2301</v>
      </c>
      <c r="N2649" s="1" t="n">
        <v>60</v>
      </c>
      <c r="O2649" s="1" t="n">
        <v>870</v>
      </c>
      <c r="P2649" s="1" t="s">
        <v>2030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2028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2051</v>
      </c>
      <c r="N2650" s="1" t="n">
        <v>10</v>
      </c>
      <c r="O2650" s="1" t="n">
        <v>15</v>
      </c>
      <c r="P2650" s="1" t="s">
        <v>2030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2028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2053</v>
      </c>
      <c r="N2651" s="1" t="n">
        <v>60</v>
      </c>
      <c r="O2651" s="1" t="n">
        <v>108</v>
      </c>
      <c r="P2651" s="1" t="s">
        <v>2030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2028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3443</v>
      </c>
      <c r="N2652" s="1" t="n">
        <v>20</v>
      </c>
      <c r="O2652" s="1" t="n">
        <v>49.99</v>
      </c>
      <c r="P2652" s="1" t="s">
        <v>2030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2028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3444</v>
      </c>
      <c r="N2653" s="1" t="n">
        <v>20</v>
      </c>
      <c r="O2653" s="1" t="n">
        <v>49.99</v>
      </c>
      <c r="P2653" s="1" t="s">
        <v>2030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2028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3445</v>
      </c>
      <c r="N2654" s="1" t="n">
        <v>120</v>
      </c>
      <c r="O2654" s="1" t="n">
        <v>724.5</v>
      </c>
      <c r="P2654" s="1" t="s">
        <v>2030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2028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3446</v>
      </c>
      <c r="N2655" s="1" t="n">
        <v>20</v>
      </c>
      <c r="O2655" s="1" t="n">
        <v>34.9</v>
      </c>
      <c r="P2655" s="1" t="s">
        <v>2030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2028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2219</v>
      </c>
      <c r="N2656" s="1" t="n">
        <v>160</v>
      </c>
      <c r="O2656" s="1" t="n">
        <v>579.8</v>
      </c>
      <c r="P2656" s="1" t="s">
        <v>2030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2028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2359</v>
      </c>
      <c r="N2657" s="1" t="n">
        <v>24</v>
      </c>
      <c r="O2657" s="1" t="n">
        <v>110</v>
      </c>
      <c r="P2657" s="1" t="s">
        <v>2030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2028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3447</v>
      </c>
      <c r="N2658" s="1" t="n">
        <v>60</v>
      </c>
      <c r="O2658" s="1" t="n">
        <v>699.8</v>
      </c>
      <c r="P2658" s="1" t="s">
        <v>2030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2028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3448</v>
      </c>
      <c r="N2659" s="1" t="n">
        <v>70</v>
      </c>
      <c r="O2659" s="1" t="n">
        <v>139.99</v>
      </c>
      <c r="P2659" s="1" t="s">
        <v>2030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2028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2296</v>
      </c>
      <c r="N2660" s="1" t="n">
        <v>35</v>
      </c>
      <c r="O2660" s="1" t="n">
        <v>308</v>
      </c>
      <c r="P2660" s="1" t="s">
        <v>2030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2028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2297</v>
      </c>
      <c r="N2661" s="1" t="n">
        <v>20</v>
      </c>
      <c r="O2661" s="1" t="n">
        <v>90</v>
      </c>
      <c r="P2661" s="1" t="s">
        <v>2030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2028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3449</v>
      </c>
      <c r="N2662" s="1" t="n">
        <v>20</v>
      </c>
      <c r="O2662" s="1" t="n">
        <v>174</v>
      </c>
      <c r="P2662" s="1" t="s">
        <v>2030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2028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3450</v>
      </c>
      <c r="N2663" s="1" t="n">
        <v>24</v>
      </c>
      <c r="O2663" s="1" t="n">
        <v>183.36</v>
      </c>
      <c r="P2663" s="1" t="s">
        <v>2030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2028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3451</v>
      </c>
      <c r="N2664" s="1" t="n">
        <v>24</v>
      </c>
      <c r="O2664" s="1" t="n">
        <v>185.04</v>
      </c>
      <c r="P2664" s="1" t="s">
        <v>2030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2028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3452</v>
      </c>
      <c r="N2665" s="1" t="n">
        <v>24</v>
      </c>
      <c r="O2665" s="1" t="n">
        <v>194.4</v>
      </c>
      <c r="P2665" s="1" t="s">
        <v>2030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2028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2196</v>
      </c>
      <c r="N2666" s="1" t="n">
        <v>5</v>
      </c>
      <c r="O2666" s="1" t="n">
        <v>20.25</v>
      </c>
      <c r="P2666" s="1" t="s">
        <v>2030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2028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2197</v>
      </c>
      <c r="N2667" s="1" t="n">
        <v>20</v>
      </c>
      <c r="O2667" s="1" t="n">
        <v>61</v>
      </c>
      <c r="P2667" s="1" t="s">
        <v>2030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2028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2198</v>
      </c>
      <c r="N2668" s="1" t="n">
        <v>9</v>
      </c>
      <c r="O2668" s="1" t="n">
        <v>70.65</v>
      </c>
      <c r="P2668" s="1" t="s">
        <v>2030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2028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2199</v>
      </c>
      <c r="N2669" s="1" t="n">
        <v>20</v>
      </c>
      <c r="O2669" s="1" t="n">
        <v>66</v>
      </c>
      <c r="P2669" s="1" t="s">
        <v>2030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2028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2200</v>
      </c>
      <c r="N2670" s="1" t="n">
        <v>5</v>
      </c>
      <c r="O2670" s="1" t="n">
        <v>20.25</v>
      </c>
      <c r="P2670" s="1" t="s">
        <v>2030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2028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2202</v>
      </c>
      <c r="N2671" s="1" t="n">
        <v>5</v>
      </c>
      <c r="O2671" s="1" t="n">
        <v>20.25</v>
      </c>
      <c r="P2671" s="1" t="s">
        <v>2030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2028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2203</v>
      </c>
      <c r="N2672" s="1" t="n">
        <v>2</v>
      </c>
      <c r="O2672" s="1" t="n">
        <v>15.7</v>
      </c>
      <c r="P2672" s="1" t="s">
        <v>2030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2028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2204</v>
      </c>
      <c r="N2673" s="1" t="n">
        <v>2</v>
      </c>
      <c r="O2673" s="1" t="n">
        <v>15.7</v>
      </c>
      <c r="P2673" s="1" t="s">
        <v>2030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2028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2205</v>
      </c>
      <c r="N2674" s="1" t="n">
        <v>3</v>
      </c>
      <c r="O2674" s="1" t="n">
        <v>23.55</v>
      </c>
      <c r="P2674" s="1" t="s">
        <v>2030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2028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2206</v>
      </c>
      <c r="N2675" s="1" t="n">
        <v>2</v>
      </c>
      <c r="O2675" s="1" t="n">
        <v>15.7</v>
      </c>
      <c r="P2675" s="1" t="s">
        <v>2030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2028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2207</v>
      </c>
      <c r="N2676" s="1" t="n">
        <v>20</v>
      </c>
      <c r="O2676" s="1" t="n">
        <v>81</v>
      </c>
      <c r="P2676" s="1" t="s">
        <v>2030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2028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2208</v>
      </c>
      <c r="N2677" s="1" t="n">
        <v>5</v>
      </c>
      <c r="O2677" s="1" t="n">
        <v>20.25</v>
      </c>
      <c r="P2677" s="1" t="s">
        <v>2030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2028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2353</v>
      </c>
      <c r="N2678" s="1" t="n">
        <v>40</v>
      </c>
      <c r="O2678" s="1" t="n">
        <v>564</v>
      </c>
      <c r="P2678" s="1" t="s">
        <v>2030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2028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2553</v>
      </c>
      <c r="N2679" s="1" t="n">
        <v>240</v>
      </c>
      <c r="O2679" s="1" t="n">
        <v>823.2</v>
      </c>
      <c r="P2679" s="1" t="s">
        <v>2030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2028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3453</v>
      </c>
      <c r="N2680" s="1" t="n">
        <v>40</v>
      </c>
      <c r="O2680" s="1" t="n">
        <v>195.2</v>
      </c>
      <c r="P2680" s="1" t="s">
        <v>2030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2028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2218</v>
      </c>
      <c r="N2681" s="1" t="n">
        <v>50</v>
      </c>
      <c r="O2681" s="1" t="n">
        <v>564</v>
      </c>
      <c r="P2681" s="1" t="s">
        <v>2030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2028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2269</v>
      </c>
      <c r="N2682" s="1" t="n">
        <v>64</v>
      </c>
      <c r="O2682" s="1" t="n">
        <v>460</v>
      </c>
      <c r="P2682" s="1" t="s">
        <v>2030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2028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2270</v>
      </c>
      <c r="N2683" s="1" t="n">
        <v>35</v>
      </c>
      <c r="O2683" s="1" t="n">
        <v>110.49</v>
      </c>
      <c r="P2683" s="1" t="s">
        <v>2030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2028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2271</v>
      </c>
      <c r="N2684" s="1" t="n">
        <v>12</v>
      </c>
      <c r="O2684" s="1" t="n">
        <v>46.57</v>
      </c>
      <c r="P2684" s="1" t="s">
        <v>2030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2028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3454</v>
      </c>
      <c r="N2685" s="1" t="n">
        <v>12</v>
      </c>
      <c r="O2685" s="1" t="n">
        <v>22.36</v>
      </c>
      <c r="P2685" s="1" t="s">
        <v>2030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2028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3455</v>
      </c>
      <c r="N2686" s="1" t="n">
        <v>12</v>
      </c>
      <c r="O2686" s="1" t="n">
        <v>43.47</v>
      </c>
      <c r="P2686" s="1" t="s">
        <v>2030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2028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2276</v>
      </c>
      <c r="N2687" s="1" t="n">
        <v>6</v>
      </c>
      <c r="O2687" s="1" t="n">
        <v>40.68</v>
      </c>
      <c r="P2687" s="1" t="s">
        <v>2030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2028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3456</v>
      </c>
      <c r="N2688" s="1" t="n">
        <v>20</v>
      </c>
      <c r="O2688" s="1" t="n">
        <v>130.29</v>
      </c>
      <c r="P2688" s="1" t="s">
        <v>2030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2028</v>
      </c>
      <c r="E2689" s="1" t="n">
        <v>1621</v>
      </c>
      <c r="F2689" s="1" t="s">
        <v>235</v>
      </c>
      <c r="I2689" s="1" t="n">
        <v>888702</v>
      </c>
      <c r="J2689" s="1" t="n">
        <v>20242</v>
      </c>
      <c r="K2689" s="1" t="n">
        <v>7891149104932</v>
      </c>
      <c r="L2689" s="1" t="s">
        <v>3356</v>
      </c>
      <c r="N2689" s="1" t="n">
        <v>24</v>
      </c>
      <c r="O2689" s="1" t="n">
        <v>81.51</v>
      </c>
      <c r="P2689" s="1" t="s">
        <v>2030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2028</v>
      </c>
      <c r="E2690" s="1" t="n">
        <v>1621</v>
      </c>
      <c r="F2690" s="1" t="s">
        <v>235</v>
      </c>
      <c r="I2690" s="1" t="n">
        <v>888702</v>
      </c>
      <c r="J2690" s="1" t="n">
        <v>103129</v>
      </c>
      <c r="K2690" s="1" t="n">
        <v>7891991000840</v>
      </c>
      <c r="L2690" s="1" t="s">
        <v>3457</v>
      </c>
      <c r="N2690" s="1" t="n">
        <v>12</v>
      </c>
      <c r="O2690" s="1" t="n">
        <v>35.79</v>
      </c>
      <c r="P2690" s="1" t="s">
        <v>2030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2028</v>
      </c>
      <c r="E2691" s="1" t="n">
        <v>1621</v>
      </c>
      <c r="F2691" s="1" t="s">
        <v>235</v>
      </c>
      <c r="I2691" s="1" t="n">
        <v>888702</v>
      </c>
      <c r="J2691" s="1" t="n">
        <v>103130</v>
      </c>
      <c r="K2691" s="1" t="n">
        <v>7891149440801</v>
      </c>
      <c r="L2691" s="1" t="s">
        <v>2652</v>
      </c>
      <c r="N2691" s="1" t="n">
        <v>18</v>
      </c>
      <c r="O2691" s="1" t="n">
        <v>99.81</v>
      </c>
      <c r="P2691" s="1" t="s">
        <v>2030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2028</v>
      </c>
      <c r="E2692" s="1" t="n">
        <v>1621</v>
      </c>
      <c r="F2692" s="1" t="s">
        <v>235</v>
      </c>
      <c r="I2692" s="1" t="n">
        <v>888702</v>
      </c>
      <c r="J2692" s="1" t="n">
        <v>103630</v>
      </c>
      <c r="K2692" s="1" t="n">
        <v>7891991004107</v>
      </c>
      <c r="L2692" s="1" t="s">
        <v>2655</v>
      </c>
      <c r="N2692" s="1" t="n">
        <v>120</v>
      </c>
      <c r="O2692" s="1" t="n">
        <v>550.8</v>
      </c>
      <c r="P2692" s="1" t="s">
        <v>2030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2028</v>
      </c>
      <c r="E2693" s="1" t="n">
        <v>1621</v>
      </c>
      <c r="F2693" s="1" t="s">
        <v>235</v>
      </c>
      <c r="I2693" s="1" t="n">
        <v>888702</v>
      </c>
      <c r="J2693" s="1" t="n">
        <v>103792</v>
      </c>
      <c r="K2693" s="1" t="n">
        <v>7891149010509</v>
      </c>
      <c r="L2693" s="1" t="s">
        <v>3184</v>
      </c>
      <c r="N2693" s="1" t="n">
        <v>48</v>
      </c>
      <c r="O2693" s="1" t="n">
        <v>146.659946</v>
      </c>
      <c r="P2693" s="1" t="s">
        <v>2030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2028</v>
      </c>
      <c r="E2694" s="1" t="n">
        <v>1621</v>
      </c>
      <c r="F2694" s="1" t="s">
        <v>235</v>
      </c>
      <c r="I2694" s="1" t="n">
        <v>888702</v>
      </c>
      <c r="J2694" s="1" t="n">
        <v>103936</v>
      </c>
      <c r="K2694" s="1" t="n">
        <v>7891991001342</v>
      </c>
      <c r="L2694" s="1" t="s">
        <v>2656</v>
      </c>
      <c r="N2694" s="1" t="n">
        <v>18</v>
      </c>
      <c r="O2694" s="1" t="n">
        <v>137.69</v>
      </c>
      <c r="P2694" s="1" t="s">
        <v>2030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2028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3458</v>
      </c>
      <c r="N2695" s="1" t="n">
        <v>24</v>
      </c>
      <c r="O2695" s="1" t="n">
        <v>83.539939</v>
      </c>
      <c r="P2695" s="1" t="s">
        <v>2030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2028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2657</v>
      </c>
      <c r="N2696" s="1" t="n">
        <v>36</v>
      </c>
      <c r="O2696" s="1" t="n">
        <v>109.990047</v>
      </c>
      <c r="P2696" s="1" t="s">
        <v>2030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2028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2659</v>
      </c>
      <c r="N2697" s="1" t="n">
        <v>6</v>
      </c>
      <c r="O2697" s="1" t="n">
        <v>32.66</v>
      </c>
      <c r="P2697" s="1" t="s">
        <v>2030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2028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3459</v>
      </c>
      <c r="N2698" s="1" t="n">
        <v>6</v>
      </c>
      <c r="O2698" s="1" t="n">
        <v>32.66</v>
      </c>
      <c r="P2698" s="1" t="s">
        <v>2030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2028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2661</v>
      </c>
      <c r="N2699" s="1" t="n">
        <v>6</v>
      </c>
      <c r="O2699" s="1" t="n">
        <v>32.66</v>
      </c>
      <c r="P2699" s="1" t="s">
        <v>2030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2028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2663</v>
      </c>
      <c r="N2700" s="1" t="n">
        <v>8</v>
      </c>
      <c r="O2700" s="1" t="n">
        <v>45.669938</v>
      </c>
      <c r="P2700" s="1" t="s">
        <v>2030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2028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2665</v>
      </c>
      <c r="N2701" s="1" t="n">
        <v>36</v>
      </c>
      <c r="O2701" s="1" t="n">
        <v>152.950029</v>
      </c>
      <c r="P2701" s="1" t="s">
        <v>2030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2028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2668</v>
      </c>
      <c r="N2702" s="1" t="n">
        <v>18</v>
      </c>
      <c r="O2702" s="1" t="n">
        <v>68.95</v>
      </c>
      <c r="P2702" s="1" t="s">
        <v>2030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2028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3359</v>
      </c>
      <c r="N2703" s="1" t="n">
        <v>36</v>
      </c>
      <c r="O2703" s="1" t="n">
        <v>152.889935</v>
      </c>
      <c r="P2703" s="1" t="s">
        <v>2030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2028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2929</v>
      </c>
      <c r="N2704" s="1" t="n">
        <v>120</v>
      </c>
      <c r="O2704" s="1" t="n">
        <v>417.710012</v>
      </c>
      <c r="P2704" s="1" t="s">
        <v>2030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2028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2671</v>
      </c>
      <c r="N2705" s="1" t="n">
        <v>24</v>
      </c>
      <c r="O2705" s="1" t="n">
        <v>160.600044</v>
      </c>
      <c r="P2705" s="1" t="s">
        <v>2030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2028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2677</v>
      </c>
      <c r="N2706" s="1" t="n">
        <v>18</v>
      </c>
      <c r="O2706" s="1" t="n">
        <v>61.23</v>
      </c>
      <c r="P2706" s="1" t="s">
        <v>2030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2028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2681</v>
      </c>
      <c r="N2707" s="1" t="n">
        <v>6</v>
      </c>
      <c r="O2707" s="1" t="n">
        <v>32.66</v>
      </c>
      <c r="P2707" s="1" t="s">
        <v>2030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2028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2682</v>
      </c>
      <c r="N2708" s="1" t="n">
        <v>8</v>
      </c>
      <c r="O2708" s="1" t="n">
        <v>45.669938</v>
      </c>
      <c r="P2708" s="1" t="s">
        <v>2030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2028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3460</v>
      </c>
      <c r="N2709" s="1" t="n">
        <v>16</v>
      </c>
      <c r="O2709" s="1" t="n">
        <v>78.999901</v>
      </c>
      <c r="P2709" s="1" t="s">
        <v>2030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2028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2684</v>
      </c>
      <c r="N2710" s="1" t="n">
        <v>24</v>
      </c>
      <c r="O2710" s="1" t="n">
        <v>87.629903</v>
      </c>
      <c r="P2710" s="1" t="s">
        <v>2030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2028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3185</v>
      </c>
      <c r="N2711" s="1" t="n">
        <v>24</v>
      </c>
      <c r="O2711" s="1" t="n">
        <v>156.680106</v>
      </c>
      <c r="P2711" s="1" t="s">
        <v>2030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2028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3362</v>
      </c>
      <c r="N2712" s="1" t="n">
        <v>12</v>
      </c>
      <c r="O2712" s="1" t="n">
        <v>39.06</v>
      </c>
      <c r="P2712" s="1" t="s">
        <v>2030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2028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2097</v>
      </c>
      <c r="N2713" s="1" t="n">
        <v>10</v>
      </c>
      <c r="O2713" s="1" t="n">
        <v>106.7</v>
      </c>
      <c r="P2713" s="1" t="s">
        <v>2030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2028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2098</v>
      </c>
      <c r="N2714" s="1" t="n">
        <v>5</v>
      </c>
      <c r="O2714" s="1" t="n">
        <v>34.3</v>
      </c>
      <c r="P2714" s="1" t="s">
        <v>2030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2028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2099</v>
      </c>
      <c r="N2715" s="1" t="n">
        <v>3</v>
      </c>
      <c r="O2715" s="1" t="n">
        <v>41.1</v>
      </c>
      <c r="P2715" s="1" t="s">
        <v>2030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2028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2100</v>
      </c>
      <c r="N2716" s="1" t="n">
        <v>3</v>
      </c>
      <c r="O2716" s="1" t="n">
        <v>37.68</v>
      </c>
      <c r="P2716" s="1" t="s">
        <v>2030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2028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2101</v>
      </c>
      <c r="N2717" s="1" t="n">
        <v>2</v>
      </c>
      <c r="O2717" s="1" t="n">
        <v>25.12</v>
      </c>
      <c r="P2717" s="1" t="s">
        <v>2030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2028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2102</v>
      </c>
      <c r="N2718" s="1" t="n">
        <v>3</v>
      </c>
      <c r="O2718" s="1" t="n">
        <v>34.92</v>
      </c>
      <c r="P2718" s="1" t="s">
        <v>2030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2028</v>
      </c>
      <c r="E2719" s="1" t="n">
        <v>1672</v>
      </c>
      <c r="F2719" s="1" t="s">
        <v>340</v>
      </c>
      <c r="I2719" s="1" t="n">
        <v>1385251</v>
      </c>
      <c r="J2719" s="1" t="n">
        <v>103916</v>
      </c>
      <c r="K2719" s="1" t="n">
        <v>7896579330067</v>
      </c>
      <c r="L2719" s="1" t="s">
        <v>3461</v>
      </c>
      <c r="N2719" s="1" t="n">
        <v>54</v>
      </c>
      <c r="O2719" s="1" t="n">
        <v>135</v>
      </c>
      <c r="P2719" s="1" t="s">
        <v>2030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2028</v>
      </c>
      <c r="E2720" s="1" t="n">
        <v>1672</v>
      </c>
      <c r="F2720" s="1" t="s">
        <v>340</v>
      </c>
      <c r="I2720" s="1" t="n">
        <v>1385251</v>
      </c>
      <c r="J2720" s="1" t="n">
        <v>103940</v>
      </c>
      <c r="K2720" s="1" t="n">
        <v>7896579330081</v>
      </c>
      <c r="L2720" s="1" t="s">
        <v>2304</v>
      </c>
      <c r="N2720" s="1" t="n">
        <v>84</v>
      </c>
      <c r="O2720" s="1" t="n">
        <v>75.6</v>
      </c>
      <c r="P2720" s="1" t="s">
        <v>2030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2028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3241</v>
      </c>
      <c r="N2721" s="1" t="n">
        <v>36</v>
      </c>
      <c r="O2721" s="1" t="n">
        <v>147.6</v>
      </c>
      <c r="P2721" s="1" t="s">
        <v>2030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2028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2306</v>
      </c>
      <c r="N2722" s="1" t="n">
        <v>36</v>
      </c>
      <c r="O2722" s="1" t="n">
        <v>72</v>
      </c>
      <c r="P2722" s="1" t="s">
        <v>2030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2028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3462</v>
      </c>
      <c r="N2723" s="1" t="n">
        <v>60</v>
      </c>
      <c r="O2723" s="1" t="n">
        <v>66</v>
      </c>
      <c r="P2723" s="1" t="s">
        <v>2030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2028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3463</v>
      </c>
      <c r="N2724" s="1" t="n">
        <v>18</v>
      </c>
      <c r="O2724" s="1" t="n">
        <v>86.4</v>
      </c>
      <c r="P2724" s="1" t="s">
        <v>2030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2028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2311</v>
      </c>
      <c r="N2725" s="1" t="n">
        <v>25</v>
      </c>
      <c r="O2725" s="1" t="n">
        <v>207.5</v>
      </c>
      <c r="P2725" s="1" t="s">
        <v>2030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2028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2312</v>
      </c>
      <c r="N2726" s="1" t="n">
        <v>27</v>
      </c>
      <c r="O2726" s="1" t="n">
        <v>81</v>
      </c>
      <c r="P2726" s="1" t="s">
        <v>2030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2028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2313</v>
      </c>
      <c r="N2727" s="1" t="n">
        <v>27</v>
      </c>
      <c r="O2727" s="1" t="n">
        <v>110.7</v>
      </c>
      <c r="P2727" s="1" t="s">
        <v>2030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2028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3464</v>
      </c>
      <c r="N2728" s="1" t="n">
        <v>60</v>
      </c>
      <c r="O2728" s="1" t="n">
        <v>66</v>
      </c>
      <c r="P2728" s="1" t="s">
        <v>2030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2028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2315</v>
      </c>
      <c r="N2729" s="1" t="n">
        <v>24</v>
      </c>
      <c r="O2729" s="1" t="n">
        <v>19.2</v>
      </c>
      <c r="P2729" s="1" t="s">
        <v>2030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2028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3247</v>
      </c>
      <c r="N2730" s="1" t="n">
        <v>24</v>
      </c>
      <c r="O2730" s="1" t="n">
        <v>62.4</v>
      </c>
      <c r="P2730" s="1" t="s">
        <v>2030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2028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2316</v>
      </c>
      <c r="N2731" s="1" t="n">
        <v>10</v>
      </c>
      <c r="O2731" s="1" t="n">
        <v>80</v>
      </c>
      <c r="P2731" s="1" t="s">
        <v>2030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2028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2052</v>
      </c>
      <c r="N2732" s="1" t="n">
        <v>5</v>
      </c>
      <c r="O2732" s="1" t="n">
        <v>17.5</v>
      </c>
      <c r="P2732" s="1" t="s">
        <v>2030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2028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2053</v>
      </c>
      <c r="N2733" s="1" t="n">
        <v>40</v>
      </c>
      <c r="O2733" s="1" t="n">
        <v>72</v>
      </c>
      <c r="P2733" s="1" t="s">
        <v>2030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2028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2224</v>
      </c>
      <c r="N2734" s="1" t="n">
        <v>4</v>
      </c>
      <c r="O2734" s="1" t="n">
        <v>10.24</v>
      </c>
      <c r="P2734" s="1" t="s">
        <v>2030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2028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2567</v>
      </c>
      <c r="N2735" s="1" t="n">
        <v>12</v>
      </c>
      <c r="O2735" s="1" t="n">
        <v>140.52</v>
      </c>
      <c r="P2735" s="1" t="s">
        <v>2030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2028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2227</v>
      </c>
      <c r="N2736" s="1" t="n">
        <v>6</v>
      </c>
      <c r="O2736" s="1" t="n">
        <v>17.1</v>
      </c>
      <c r="P2736" s="1" t="s">
        <v>2030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2028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2228</v>
      </c>
      <c r="N2737" s="1" t="n">
        <v>6</v>
      </c>
      <c r="O2737" s="1" t="n">
        <v>20.16</v>
      </c>
      <c r="P2737" s="1" t="s">
        <v>2030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2028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2230</v>
      </c>
      <c r="N2738" s="1" t="n">
        <v>3</v>
      </c>
      <c r="O2738" s="1" t="n">
        <v>25.38</v>
      </c>
      <c r="P2738" s="1" t="s">
        <v>2030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2028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2231</v>
      </c>
      <c r="N2739" s="1" t="n">
        <v>9</v>
      </c>
      <c r="O2739" s="1" t="n">
        <v>76.14</v>
      </c>
      <c r="P2739" s="1" t="s">
        <v>2030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2028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2232</v>
      </c>
      <c r="N2740" s="1" t="n">
        <v>6</v>
      </c>
      <c r="O2740" s="1" t="n">
        <v>35.58</v>
      </c>
      <c r="P2740" s="1" t="s">
        <v>2030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2028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2570</v>
      </c>
      <c r="N2741" s="1" t="n">
        <v>6</v>
      </c>
      <c r="O2741" s="1" t="n">
        <v>45.06</v>
      </c>
      <c r="P2741" s="1" t="s">
        <v>2030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2028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2233</v>
      </c>
      <c r="N2742" s="1" t="n">
        <v>2</v>
      </c>
      <c r="O2742" s="1" t="n">
        <v>15.02</v>
      </c>
      <c r="P2742" s="1" t="s">
        <v>2030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2028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2104</v>
      </c>
      <c r="N2743" s="1" t="n">
        <v>1</v>
      </c>
      <c r="O2743" s="1" t="n">
        <v>7.12</v>
      </c>
      <c r="P2743" s="1" t="s">
        <v>2030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2028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3465</v>
      </c>
      <c r="N2744" s="1" t="n">
        <v>1</v>
      </c>
      <c r="O2744" s="1" t="n">
        <v>8.88</v>
      </c>
      <c r="P2744" s="1" t="s">
        <v>2030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2028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2235</v>
      </c>
      <c r="N2745" s="1" t="n">
        <v>18</v>
      </c>
      <c r="O2745" s="1" t="n">
        <v>50.4</v>
      </c>
      <c r="P2745" s="1" t="s">
        <v>2030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2028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2236</v>
      </c>
      <c r="N2746" s="1" t="n">
        <v>2</v>
      </c>
      <c r="O2746" s="1" t="n">
        <v>24.4</v>
      </c>
      <c r="P2746" s="1" t="s">
        <v>2030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2028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2573</v>
      </c>
      <c r="N2747" s="1" t="n">
        <v>4</v>
      </c>
      <c r="O2747" s="1" t="n">
        <v>14.32</v>
      </c>
      <c r="P2747" s="1" t="s">
        <v>2030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2028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2108</v>
      </c>
      <c r="N2748" s="1" t="n">
        <v>6</v>
      </c>
      <c r="O2748" s="1" t="n">
        <v>21.48</v>
      </c>
      <c r="P2748" s="1" t="s">
        <v>2030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2028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2237</v>
      </c>
      <c r="N2749" s="1" t="n">
        <v>6</v>
      </c>
      <c r="O2749" s="1" t="n">
        <v>19.26</v>
      </c>
      <c r="P2749" s="1" t="s">
        <v>2030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2028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2574</v>
      </c>
      <c r="N2750" s="1" t="n">
        <v>6</v>
      </c>
      <c r="O2750" s="1" t="n">
        <v>44.16</v>
      </c>
      <c r="P2750" s="1" t="s">
        <v>2030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2028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2110</v>
      </c>
      <c r="N2751" s="1" t="n">
        <v>4</v>
      </c>
      <c r="O2751" s="1" t="n">
        <v>28.48</v>
      </c>
      <c r="P2751" s="1" t="s">
        <v>2030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2028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3466</v>
      </c>
      <c r="N2752" s="1" t="n">
        <v>6</v>
      </c>
      <c r="O2752" s="1" t="n">
        <v>15.36</v>
      </c>
      <c r="P2752" s="1" t="s">
        <v>2030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2028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2576</v>
      </c>
      <c r="N2753" s="1" t="n">
        <v>2</v>
      </c>
      <c r="O2753" s="1" t="n">
        <v>27.56</v>
      </c>
      <c r="P2753" s="1" t="s">
        <v>2030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2028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3467</v>
      </c>
      <c r="N2754" s="1" t="n">
        <v>2</v>
      </c>
      <c r="O2754" s="1" t="n">
        <v>14.24</v>
      </c>
      <c r="P2754" s="1" t="s">
        <v>2030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2028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2111</v>
      </c>
      <c r="N2755" s="1" t="n">
        <v>3</v>
      </c>
      <c r="O2755" s="1" t="n">
        <v>36.87</v>
      </c>
      <c r="P2755" s="1" t="s">
        <v>2030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2028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2112</v>
      </c>
      <c r="N2756" s="1" t="n">
        <v>1</v>
      </c>
      <c r="O2756" s="1" t="n">
        <v>12.29</v>
      </c>
      <c r="P2756" s="1" t="s">
        <v>2030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2028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2113</v>
      </c>
      <c r="N2757" s="1" t="n">
        <v>4</v>
      </c>
      <c r="O2757" s="1" t="n">
        <v>49.16</v>
      </c>
      <c r="P2757" s="1" t="s">
        <v>2030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2028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3136</v>
      </c>
      <c r="N2758" s="1" t="n">
        <v>1</v>
      </c>
      <c r="O2758" s="1" t="n">
        <v>13.49</v>
      </c>
      <c r="P2758" s="1" t="s">
        <v>2030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2028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2577</v>
      </c>
      <c r="N2759" s="1" t="n">
        <v>1</v>
      </c>
      <c r="O2759" s="1" t="n">
        <v>15.72</v>
      </c>
      <c r="P2759" s="1" t="s">
        <v>2030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2028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2118</v>
      </c>
      <c r="N2760" s="1" t="n">
        <v>10</v>
      </c>
      <c r="O2760" s="1" t="n">
        <v>28.4</v>
      </c>
      <c r="P2760" s="1" t="s">
        <v>2030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2028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2579</v>
      </c>
      <c r="N2761" s="1" t="n">
        <v>1</v>
      </c>
      <c r="O2761" s="1" t="n">
        <v>15.72</v>
      </c>
      <c r="P2761" s="1" t="s">
        <v>2030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2119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2120</v>
      </c>
      <c r="N2762" s="1" t="n">
        <v>20</v>
      </c>
      <c r="O2762" s="1" t="n">
        <v>280</v>
      </c>
      <c r="P2762" s="1" t="s">
        <v>2030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2119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2121</v>
      </c>
      <c r="N2763" s="1" t="n">
        <v>13</v>
      </c>
      <c r="O2763" s="1" t="n">
        <v>93.86</v>
      </c>
      <c r="P2763" s="1" t="s">
        <v>2030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2119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2123</v>
      </c>
      <c r="N2764" s="1" t="n">
        <v>20</v>
      </c>
      <c r="O2764" s="1" t="n">
        <v>120</v>
      </c>
      <c r="P2764" s="1" t="s">
        <v>2030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2119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2125</v>
      </c>
      <c r="N2765" s="1" t="n">
        <v>20</v>
      </c>
      <c r="O2765" s="1" t="n">
        <v>55</v>
      </c>
      <c r="P2765" s="1" t="s">
        <v>2030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2119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2279</v>
      </c>
      <c r="N2766" s="1" t="n">
        <v>10</v>
      </c>
      <c r="O2766" s="1" t="n">
        <v>53.3</v>
      </c>
      <c r="P2766" s="1" t="s">
        <v>2030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2119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2126</v>
      </c>
      <c r="N2767" s="1" t="n">
        <v>2</v>
      </c>
      <c r="O2767" s="1" t="n">
        <v>16</v>
      </c>
      <c r="P2767" s="1" t="s">
        <v>2030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2119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2127</v>
      </c>
      <c r="N2768" s="1" t="n">
        <v>6</v>
      </c>
      <c r="O2768" s="1" t="n">
        <v>18</v>
      </c>
      <c r="P2768" s="1" t="s">
        <v>2030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2119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2128</v>
      </c>
      <c r="N2769" s="1" t="n">
        <v>3</v>
      </c>
      <c r="O2769" s="1" t="n">
        <v>75</v>
      </c>
      <c r="P2769" s="1" t="s">
        <v>2030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2119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2129</v>
      </c>
      <c r="N2770" s="1" t="n">
        <v>3</v>
      </c>
      <c r="O2770" s="1" t="n">
        <v>36</v>
      </c>
      <c r="P2770" s="1" t="s">
        <v>2030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2119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2131</v>
      </c>
      <c r="N2771" s="1" t="n">
        <v>5</v>
      </c>
      <c r="O2771" s="1" t="n">
        <v>30</v>
      </c>
      <c r="P2771" s="1" t="s">
        <v>2030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2119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2133</v>
      </c>
      <c r="N2772" s="1" t="n">
        <v>15</v>
      </c>
      <c r="O2772" s="1" t="n">
        <v>60</v>
      </c>
      <c r="P2772" s="1" t="s">
        <v>2030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2119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2185</v>
      </c>
      <c r="N2773" s="1" t="n">
        <v>13</v>
      </c>
      <c r="O2773" s="1" t="n">
        <v>115.44</v>
      </c>
      <c r="P2773" s="1" t="s">
        <v>2030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2119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2135</v>
      </c>
      <c r="N2774" s="1" t="n">
        <v>20</v>
      </c>
      <c r="O2774" s="1" t="n">
        <v>125</v>
      </c>
      <c r="P2774" s="1" t="s">
        <v>2030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2119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2136</v>
      </c>
      <c r="N2775" s="1" t="n">
        <v>40</v>
      </c>
      <c r="O2775" s="1" t="n">
        <v>240</v>
      </c>
      <c r="P2775" s="1" t="s">
        <v>2030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2119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2137</v>
      </c>
      <c r="N2776" s="1" t="n">
        <v>15</v>
      </c>
      <c r="O2776" s="1" t="n">
        <v>45</v>
      </c>
      <c r="P2776" s="1" t="s">
        <v>2030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2139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2120</v>
      </c>
      <c r="N2777" s="1" t="n">
        <v>20</v>
      </c>
      <c r="O2777" s="1" t="n">
        <v>280</v>
      </c>
      <c r="P2777" s="1" t="s">
        <v>2030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2139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2121</v>
      </c>
      <c r="N2778" s="1" t="n">
        <v>13</v>
      </c>
      <c r="O2778" s="1" t="n">
        <v>93.86</v>
      </c>
      <c r="P2778" s="1" t="s">
        <v>2030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2139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2123</v>
      </c>
      <c r="N2779" s="1" t="n">
        <v>20</v>
      </c>
      <c r="O2779" s="1" t="n">
        <v>120</v>
      </c>
      <c r="P2779" s="1" t="s">
        <v>2030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2139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2125</v>
      </c>
      <c r="N2780" s="1" t="n">
        <v>20</v>
      </c>
      <c r="O2780" s="1" t="n">
        <v>55</v>
      </c>
      <c r="P2780" s="1" t="s">
        <v>2030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2139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2279</v>
      </c>
      <c r="N2781" s="1" t="n">
        <v>10</v>
      </c>
      <c r="O2781" s="1" t="n">
        <v>53.3</v>
      </c>
      <c r="P2781" s="1" t="s">
        <v>2030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2139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2126</v>
      </c>
      <c r="N2782" s="1" t="n">
        <v>2</v>
      </c>
      <c r="O2782" s="1" t="n">
        <v>16</v>
      </c>
      <c r="P2782" s="1" t="s">
        <v>2030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2139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2127</v>
      </c>
      <c r="N2783" s="1" t="n">
        <v>6</v>
      </c>
      <c r="O2783" s="1" t="n">
        <v>18</v>
      </c>
      <c r="P2783" s="1" t="s">
        <v>2030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2139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2128</v>
      </c>
      <c r="N2784" s="1" t="n">
        <v>3</v>
      </c>
      <c r="O2784" s="1" t="n">
        <v>75</v>
      </c>
      <c r="P2784" s="1" t="s">
        <v>2030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2139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2129</v>
      </c>
      <c r="N2785" s="1" t="n">
        <v>3</v>
      </c>
      <c r="O2785" s="1" t="n">
        <v>36</v>
      </c>
      <c r="P2785" s="1" t="s">
        <v>2030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2139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2131</v>
      </c>
      <c r="N2786" s="1" t="n">
        <v>5</v>
      </c>
      <c r="O2786" s="1" t="n">
        <v>30</v>
      </c>
      <c r="P2786" s="1" t="s">
        <v>2030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2139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2133</v>
      </c>
      <c r="N2787" s="1" t="n">
        <v>15</v>
      </c>
      <c r="O2787" s="1" t="n">
        <v>60</v>
      </c>
      <c r="P2787" s="1" t="s">
        <v>2030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2139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2185</v>
      </c>
      <c r="N2788" s="1" t="n">
        <v>13</v>
      </c>
      <c r="O2788" s="1" t="n">
        <v>115.44</v>
      </c>
      <c r="P2788" s="1" t="s">
        <v>2030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2139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2135</v>
      </c>
      <c r="N2789" s="1" t="n">
        <v>20</v>
      </c>
      <c r="O2789" s="1" t="n">
        <v>125</v>
      </c>
      <c r="P2789" s="1" t="s">
        <v>2030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2139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2136</v>
      </c>
      <c r="N2790" s="1" t="n">
        <v>40</v>
      </c>
      <c r="O2790" s="1" t="n">
        <v>240</v>
      </c>
      <c r="P2790" s="1" t="s">
        <v>2030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2139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2137</v>
      </c>
      <c r="N2791" s="1" t="n">
        <v>15</v>
      </c>
      <c r="O2791" s="1" t="n">
        <v>45</v>
      </c>
      <c r="P2791" s="1" t="s">
        <v>2030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2028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2087</v>
      </c>
      <c r="N2792" s="1" t="n">
        <v>20</v>
      </c>
      <c r="O2792" s="1" t="n">
        <v>240</v>
      </c>
      <c r="P2792" s="1" t="s">
        <v>2030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2028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2029</v>
      </c>
      <c r="N2793" s="1" t="n">
        <v>15</v>
      </c>
      <c r="O2793" s="1" t="n">
        <v>74.85</v>
      </c>
      <c r="P2793" s="1" t="s">
        <v>2030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2028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2031</v>
      </c>
      <c r="N2794" s="1" t="n">
        <v>30</v>
      </c>
      <c r="O2794" s="1" t="n">
        <v>135</v>
      </c>
      <c r="P2794" s="1" t="s">
        <v>2030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2028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2032</v>
      </c>
      <c r="N2795" s="1" t="n">
        <v>15</v>
      </c>
      <c r="O2795" s="1" t="n">
        <v>74.85</v>
      </c>
      <c r="P2795" s="1" t="s">
        <v>2030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2028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2530</v>
      </c>
      <c r="N2796" s="1" t="n">
        <v>5</v>
      </c>
      <c r="O2796" s="1" t="n">
        <v>22.5</v>
      </c>
      <c r="P2796" s="1" t="s">
        <v>2030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2028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2169</v>
      </c>
      <c r="N2797" s="1" t="n">
        <v>5</v>
      </c>
      <c r="O2797" s="1" t="n">
        <v>22.5</v>
      </c>
      <c r="P2797" s="1" t="s">
        <v>2030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2028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2033</v>
      </c>
      <c r="N2798" s="1" t="n">
        <v>10</v>
      </c>
      <c r="O2798" s="1" t="n">
        <v>49.9</v>
      </c>
      <c r="P2798" s="1" t="s">
        <v>2030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2028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2035</v>
      </c>
      <c r="N2799" s="1" t="n">
        <v>67.6</v>
      </c>
      <c r="O2799" s="1" t="n">
        <v>2224.04</v>
      </c>
      <c r="P2799" s="1" t="s">
        <v>2030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2028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2036</v>
      </c>
      <c r="N2800" s="1" t="n">
        <v>67.4</v>
      </c>
      <c r="O2800" s="1" t="n">
        <v>1543.46</v>
      </c>
      <c r="P2800" s="1" t="s">
        <v>2030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2028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2209</v>
      </c>
      <c r="N2801" s="1" t="n">
        <v>20.4</v>
      </c>
      <c r="O2801" s="1" t="n">
        <v>671.16</v>
      </c>
      <c r="P2801" s="1" t="s">
        <v>2030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2028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2209</v>
      </c>
      <c r="N2802" s="1" t="n">
        <v>20</v>
      </c>
      <c r="O2802" s="1" t="n">
        <v>658</v>
      </c>
      <c r="P2802" s="1" t="s">
        <v>2030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2028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2209</v>
      </c>
      <c r="N2803" s="1" t="n">
        <v>19.5</v>
      </c>
      <c r="O2803" s="1" t="n">
        <v>641.55</v>
      </c>
      <c r="P2803" s="1" t="s">
        <v>2030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2065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2066</v>
      </c>
      <c r="N2804" s="1" t="n">
        <v>2.86</v>
      </c>
      <c r="O2804" s="1" t="n">
        <v>59.62</v>
      </c>
      <c r="P2804" s="1" t="s">
        <v>2030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2065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2066</v>
      </c>
      <c r="N2805" s="1" t="n">
        <v>2.7</v>
      </c>
      <c r="O2805" s="1" t="n">
        <v>56.89</v>
      </c>
      <c r="P2805" s="1" t="s">
        <v>2030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2065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2067</v>
      </c>
      <c r="N2806" s="1" t="n">
        <v>9.94</v>
      </c>
      <c r="O2806" s="1" t="n">
        <v>224.49</v>
      </c>
      <c r="P2806" s="1" t="s">
        <v>2030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2065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2068</v>
      </c>
      <c r="N2807" s="1" t="n">
        <v>21.48</v>
      </c>
      <c r="O2807" s="1" t="n">
        <v>559.77</v>
      </c>
      <c r="P2807" s="1" t="s">
        <v>2030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2065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2069</v>
      </c>
      <c r="N2808" s="1" t="n">
        <v>19.73</v>
      </c>
      <c r="O2808" s="1" t="n">
        <v>548.46</v>
      </c>
      <c r="P2808" s="1" t="s">
        <v>2030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2065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2070</v>
      </c>
      <c r="N2809" s="1" t="n">
        <v>1.798</v>
      </c>
      <c r="O2809" s="1" t="n">
        <v>43.73</v>
      </c>
      <c r="P2809" s="1" t="s">
        <v>2030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2065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2071</v>
      </c>
      <c r="N2810" s="1" t="n">
        <v>2.2</v>
      </c>
      <c r="O2810" s="1" t="n">
        <v>65.68</v>
      </c>
      <c r="P2810" s="1" t="s">
        <v>2030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2065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2072</v>
      </c>
      <c r="N2811" s="1" t="n">
        <v>3.877</v>
      </c>
      <c r="O2811" s="1" t="n">
        <v>98.63</v>
      </c>
      <c r="P2811" s="1" t="s">
        <v>2030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2065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2072</v>
      </c>
      <c r="N2812" s="1" t="n">
        <v>2.9</v>
      </c>
      <c r="O2812" s="1" t="n">
        <v>76.39</v>
      </c>
      <c r="P2812" s="1" t="s">
        <v>2030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2065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2072</v>
      </c>
      <c r="N2813" s="1" t="n">
        <v>3.082</v>
      </c>
      <c r="O2813" s="1" t="n">
        <v>80.32</v>
      </c>
      <c r="P2813" s="1" t="s">
        <v>2030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2065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2073</v>
      </c>
      <c r="N2814" s="1" t="n">
        <v>22.947</v>
      </c>
      <c r="O2814" s="1" t="n">
        <v>753.72</v>
      </c>
      <c r="P2814" s="1" t="s">
        <v>2030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2065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2073</v>
      </c>
      <c r="N2815" s="1" t="n">
        <v>13.6</v>
      </c>
      <c r="O2815" s="1" t="n">
        <v>465.73</v>
      </c>
      <c r="P2815" s="1" t="s">
        <v>2030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2065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2074</v>
      </c>
      <c r="N2816" s="1" t="n">
        <v>8.8</v>
      </c>
      <c r="O2816" s="1" t="n">
        <v>340</v>
      </c>
      <c r="P2816" s="1" t="s">
        <v>2030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2065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2075</v>
      </c>
      <c r="N2817" s="1" t="n">
        <v>5.1</v>
      </c>
      <c r="O2817" s="1" t="n">
        <v>223.92</v>
      </c>
      <c r="P2817" s="1" t="s">
        <v>2030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2065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2076</v>
      </c>
      <c r="N2818" s="1" t="n">
        <v>9.3</v>
      </c>
      <c r="O2818" s="1" t="n">
        <v>432.83</v>
      </c>
      <c r="P2818" s="1" t="s">
        <v>2030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2065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2077</v>
      </c>
      <c r="N2819" s="1" t="n">
        <v>3.7</v>
      </c>
      <c r="O2819" s="1" t="n">
        <v>175.45</v>
      </c>
      <c r="P2819" s="1" t="s">
        <v>2030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2065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2078</v>
      </c>
      <c r="N2820" s="1" t="n">
        <v>1.5</v>
      </c>
      <c r="O2820" s="1" t="n">
        <v>63.22</v>
      </c>
      <c r="P2820" s="1" t="s">
        <v>2030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2065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2079</v>
      </c>
      <c r="N2821" s="1" t="n">
        <v>1.7</v>
      </c>
      <c r="O2821" s="1" t="n">
        <v>104.5</v>
      </c>
      <c r="P2821" s="1" t="s">
        <v>2030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2065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2079</v>
      </c>
      <c r="N2822" s="1" t="n">
        <v>5.652</v>
      </c>
      <c r="O2822" s="1" t="n">
        <v>333.43</v>
      </c>
      <c r="P2822" s="1" t="s">
        <v>2030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2065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2080</v>
      </c>
      <c r="N2823" s="1" t="n">
        <v>1.7</v>
      </c>
      <c r="O2823" s="1" t="n">
        <v>104.5</v>
      </c>
      <c r="P2823" s="1" t="s">
        <v>2030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2065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3468</v>
      </c>
      <c r="N2824" s="1" t="n">
        <v>13.095</v>
      </c>
      <c r="O2824" s="1" t="n">
        <v>607.17</v>
      </c>
      <c r="P2824" s="1" t="s">
        <v>2030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2065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2081</v>
      </c>
      <c r="N2825" s="1" t="n">
        <v>1.6</v>
      </c>
      <c r="O2825" s="1" t="n">
        <v>61.82</v>
      </c>
      <c r="P2825" s="1" t="s">
        <v>2030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2065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2081</v>
      </c>
      <c r="N2826" s="1" t="n">
        <v>4.112</v>
      </c>
      <c r="O2826" s="1" t="n">
        <v>151.98</v>
      </c>
      <c r="P2826" s="1" t="s">
        <v>2030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2065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2082</v>
      </c>
      <c r="N2827" s="1" t="n">
        <v>0.7</v>
      </c>
      <c r="O2827" s="1" t="n">
        <v>1.84</v>
      </c>
      <c r="P2827" s="1" t="s">
        <v>2030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2065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2082</v>
      </c>
      <c r="N2828" s="1" t="n">
        <v>5.654</v>
      </c>
      <c r="O2828" s="1" t="n">
        <v>14.69</v>
      </c>
      <c r="P2828" s="1" t="s">
        <v>2030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2065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2082</v>
      </c>
      <c r="N2829" s="1" t="n">
        <v>1.321</v>
      </c>
      <c r="O2829" s="1" t="n">
        <v>3.34</v>
      </c>
      <c r="P2829" s="1" t="s">
        <v>2030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2065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2083</v>
      </c>
      <c r="N2830" s="1" t="n">
        <v>8.896</v>
      </c>
      <c r="O2830" s="1" t="n">
        <v>22.44</v>
      </c>
      <c r="P2830" s="1" t="s">
        <v>2030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2065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3365</v>
      </c>
      <c r="N2831" s="1" t="n">
        <v>11.7</v>
      </c>
      <c r="O2831" s="1" t="n">
        <v>51.28</v>
      </c>
      <c r="P2831" s="1" t="s">
        <v>2030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2065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3365</v>
      </c>
      <c r="N2832" s="1" t="n">
        <v>2.856</v>
      </c>
      <c r="O2832" s="1" t="n">
        <v>12.38</v>
      </c>
      <c r="P2832" s="1" t="s">
        <v>2030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2065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2084</v>
      </c>
      <c r="N2833" s="1" t="n">
        <v>0.4</v>
      </c>
      <c r="O2833" s="1" t="n">
        <v>0</v>
      </c>
      <c r="P2833" s="1" t="s">
        <v>2030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2085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2066</v>
      </c>
      <c r="N2834" s="1" t="n">
        <v>2.7</v>
      </c>
      <c r="O2834" s="1" t="n">
        <v>56.89</v>
      </c>
      <c r="P2834" s="1" t="s">
        <v>2030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2085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2071</v>
      </c>
      <c r="N2835" s="1" t="n">
        <v>2.2</v>
      </c>
      <c r="O2835" s="1" t="n">
        <v>65.68</v>
      </c>
      <c r="P2835" s="1" t="s">
        <v>2030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2085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2072</v>
      </c>
      <c r="N2836" s="1" t="n">
        <v>2.9</v>
      </c>
      <c r="O2836" s="1" t="n">
        <v>76.39</v>
      </c>
      <c r="P2836" s="1" t="s">
        <v>2030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2085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2073</v>
      </c>
      <c r="N2837" s="1" t="n">
        <v>13.6</v>
      </c>
      <c r="O2837" s="1" t="n">
        <v>465.73</v>
      </c>
      <c r="P2837" s="1" t="s">
        <v>2030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2085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2074</v>
      </c>
      <c r="N2838" s="1" t="n">
        <v>8.8</v>
      </c>
      <c r="O2838" s="1" t="n">
        <v>340</v>
      </c>
      <c r="P2838" s="1" t="s">
        <v>2030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2085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2075</v>
      </c>
      <c r="N2839" s="1" t="n">
        <v>5.1</v>
      </c>
      <c r="O2839" s="1" t="n">
        <v>223.92</v>
      </c>
      <c r="P2839" s="1" t="s">
        <v>2030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2085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2076</v>
      </c>
      <c r="N2840" s="1" t="n">
        <v>9.3</v>
      </c>
      <c r="O2840" s="1" t="n">
        <v>432.83</v>
      </c>
      <c r="P2840" s="1" t="s">
        <v>2030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2085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2077</v>
      </c>
      <c r="N2841" s="1" t="n">
        <v>3.7</v>
      </c>
      <c r="O2841" s="1" t="n">
        <v>175.45</v>
      </c>
      <c r="P2841" s="1" t="s">
        <v>2030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2085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2078</v>
      </c>
      <c r="N2842" s="1" t="n">
        <v>1.5</v>
      </c>
      <c r="O2842" s="1" t="n">
        <v>63.22</v>
      </c>
      <c r="P2842" s="1" t="s">
        <v>2030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2085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2079</v>
      </c>
      <c r="N2843" s="1" t="n">
        <v>1.7</v>
      </c>
      <c r="O2843" s="1" t="n">
        <v>104.5</v>
      </c>
      <c r="P2843" s="1" t="s">
        <v>2030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2085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2080</v>
      </c>
      <c r="N2844" s="1" t="n">
        <v>1.7</v>
      </c>
      <c r="O2844" s="1" t="n">
        <v>104.5</v>
      </c>
      <c r="P2844" s="1" t="s">
        <v>2030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2085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2081</v>
      </c>
      <c r="N2845" s="1" t="n">
        <v>1.6</v>
      </c>
      <c r="O2845" s="1" t="n">
        <v>61.82</v>
      </c>
      <c r="P2845" s="1" t="s">
        <v>2030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2085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2082</v>
      </c>
      <c r="N2846" s="1" t="n">
        <v>0.7</v>
      </c>
      <c r="O2846" s="1" t="n">
        <v>1.84</v>
      </c>
      <c r="P2846" s="1" t="s">
        <v>2030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2085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3365</v>
      </c>
      <c r="N2847" s="1" t="n">
        <v>11.7</v>
      </c>
      <c r="O2847" s="1" t="n">
        <v>51.28</v>
      </c>
      <c r="P2847" s="1" t="s">
        <v>2030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2085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2084</v>
      </c>
      <c r="N2848" s="1" t="n">
        <v>0.4</v>
      </c>
      <c r="O2848" s="1" t="n">
        <v>0</v>
      </c>
      <c r="P2848" s="1" t="s">
        <v>2030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2085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2066</v>
      </c>
      <c r="N2849" s="1" t="n">
        <v>2.86</v>
      </c>
      <c r="O2849" s="1" t="n">
        <v>59.62</v>
      </c>
      <c r="P2849" s="1" t="s">
        <v>2030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2085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2067</v>
      </c>
      <c r="N2850" s="1" t="n">
        <v>9.94</v>
      </c>
      <c r="O2850" s="1" t="n">
        <v>224.49</v>
      </c>
      <c r="P2850" s="1" t="s">
        <v>2030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2085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2068</v>
      </c>
      <c r="N2851" s="1" t="n">
        <v>21.48</v>
      </c>
      <c r="O2851" s="1" t="n">
        <v>559.77</v>
      </c>
      <c r="P2851" s="1" t="s">
        <v>2030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2085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2069</v>
      </c>
      <c r="N2852" s="1" t="n">
        <v>19.73</v>
      </c>
      <c r="O2852" s="1" t="n">
        <v>548.46</v>
      </c>
      <c r="P2852" s="1" t="s">
        <v>2030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2085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2070</v>
      </c>
      <c r="N2853" s="1" t="n">
        <v>1.798</v>
      </c>
      <c r="O2853" s="1" t="n">
        <v>43.73</v>
      </c>
      <c r="P2853" s="1" t="s">
        <v>2030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2085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2072</v>
      </c>
      <c r="N2854" s="1" t="n">
        <v>3.082</v>
      </c>
      <c r="O2854" s="1" t="n">
        <v>80.32</v>
      </c>
      <c r="P2854" s="1" t="s">
        <v>2030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2085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2082</v>
      </c>
      <c r="N2855" s="1" t="n">
        <v>5.654</v>
      </c>
      <c r="O2855" s="1" t="n">
        <v>14.69</v>
      </c>
      <c r="P2855" s="1" t="s">
        <v>2030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2085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3365</v>
      </c>
      <c r="N2856" s="1" t="n">
        <v>2.856</v>
      </c>
      <c r="O2856" s="1" t="n">
        <v>12.38</v>
      </c>
      <c r="P2856" s="1" t="s">
        <v>2030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2085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2072</v>
      </c>
      <c r="N2857" s="1" t="n">
        <v>0.776</v>
      </c>
      <c r="O2857" s="1" t="n">
        <v>19.19</v>
      </c>
      <c r="P2857" s="1" t="s">
        <v>2030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2085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2073</v>
      </c>
      <c r="N2858" s="1" t="n">
        <v>4.742</v>
      </c>
      <c r="O2858" s="1" t="n">
        <v>152.49</v>
      </c>
      <c r="P2858" s="1" t="s">
        <v>2030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2085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2079</v>
      </c>
      <c r="N2859" s="1" t="n">
        <v>1.808</v>
      </c>
      <c r="O2859" s="1" t="n">
        <v>104.36</v>
      </c>
      <c r="P2859" s="1" t="s">
        <v>2030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2085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3468</v>
      </c>
      <c r="N2860" s="1" t="n">
        <v>6.64</v>
      </c>
      <c r="O2860" s="1" t="n">
        <v>301.14</v>
      </c>
      <c r="P2860" s="1" t="s">
        <v>2030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2085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2081</v>
      </c>
      <c r="N2861" s="1" t="n">
        <v>1.95</v>
      </c>
      <c r="O2861" s="1" t="n">
        <v>70.75</v>
      </c>
      <c r="P2861" s="1" t="s">
        <v>2030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2085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2082</v>
      </c>
      <c r="N2862" s="1" t="n">
        <v>0.138</v>
      </c>
      <c r="O2862" s="1" t="n">
        <v>0.34</v>
      </c>
      <c r="P2862" s="1" t="s">
        <v>2030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2085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2083</v>
      </c>
      <c r="N2863" s="1" t="n">
        <v>3.946</v>
      </c>
      <c r="O2863" s="1" t="n">
        <v>9.73</v>
      </c>
      <c r="P2863" s="1" t="s">
        <v>2030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2085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2072</v>
      </c>
      <c r="N2864" s="1" t="n">
        <v>1.801</v>
      </c>
      <c r="O2864" s="1" t="n">
        <v>46.57</v>
      </c>
      <c r="P2864" s="1" t="s">
        <v>2030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2085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2073</v>
      </c>
      <c r="N2865" s="1" t="n">
        <v>3.81</v>
      </c>
      <c r="O2865" s="1" t="n">
        <v>128.07</v>
      </c>
      <c r="P2865" s="1" t="s">
        <v>2030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2085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2079</v>
      </c>
      <c r="N2866" s="1" t="n">
        <v>1.686</v>
      </c>
      <c r="O2866" s="1" t="n">
        <v>101.74</v>
      </c>
      <c r="P2866" s="1" t="s">
        <v>2030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2085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3468</v>
      </c>
      <c r="N2867" s="1" t="n">
        <v>6.455</v>
      </c>
      <c r="O2867" s="1" t="n">
        <v>306.03</v>
      </c>
      <c r="P2867" s="1" t="s">
        <v>2030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2085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2081</v>
      </c>
      <c r="N2868" s="1" t="n">
        <v>1.254</v>
      </c>
      <c r="O2868" s="1" t="n">
        <v>47.56</v>
      </c>
      <c r="P2868" s="1" t="s">
        <v>2030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2085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2082</v>
      </c>
      <c r="N2869" s="1" t="n">
        <v>0.5</v>
      </c>
      <c r="O2869" s="1" t="n">
        <v>1.28</v>
      </c>
      <c r="P2869" s="1" t="s">
        <v>2030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2085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2083</v>
      </c>
      <c r="N2870" s="1" t="n">
        <v>3.994</v>
      </c>
      <c r="O2870" s="1" t="n">
        <v>10.3</v>
      </c>
      <c r="P2870" s="1" t="s">
        <v>2030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2085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2072</v>
      </c>
      <c r="N2871" s="1" t="n">
        <v>1.3</v>
      </c>
      <c r="O2871" s="1" t="n">
        <v>32.87</v>
      </c>
      <c r="P2871" s="1" t="s">
        <v>2030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2085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2073</v>
      </c>
      <c r="N2872" s="1" t="n">
        <v>14.395</v>
      </c>
      <c r="O2872" s="1" t="n">
        <v>473.16</v>
      </c>
      <c r="P2872" s="1" t="s">
        <v>2030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2085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2079</v>
      </c>
      <c r="N2873" s="1" t="n">
        <v>2.158</v>
      </c>
      <c r="O2873" s="1" t="n">
        <v>127.33</v>
      </c>
      <c r="P2873" s="1" t="s">
        <v>2030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2085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2081</v>
      </c>
      <c r="N2874" s="1" t="n">
        <v>0.908</v>
      </c>
      <c r="O2874" s="1" t="n">
        <v>33.67</v>
      </c>
      <c r="P2874" s="1" t="s">
        <v>2030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2085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2082</v>
      </c>
      <c r="N2875" s="1" t="n">
        <v>0.683</v>
      </c>
      <c r="O2875" s="1" t="n">
        <v>1.72</v>
      </c>
      <c r="P2875" s="1" t="s">
        <v>2030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2085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2083</v>
      </c>
      <c r="N2876" s="1" t="n">
        <v>0.956</v>
      </c>
      <c r="O2876" s="1" t="n">
        <v>2.41</v>
      </c>
      <c r="P2876" s="1" t="s">
        <v>2030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2028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2298</v>
      </c>
      <c r="N2877" s="1" t="n">
        <v>96</v>
      </c>
      <c r="O2877" s="1" t="n">
        <v>160.32</v>
      </c>
      <c r="P2877" s="1" t="s">
        <v>2030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2028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2171</v>
      </c>
      <c r="N2878" s="1" t="n">
        <v>2</v>
      </c>
      <c r="O2878" s="1" t="n">
        <v>12</v>
      </c>
      <c r="P2878" s="1" t="s">
        <v>2030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2028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2172</v>
      </c>
      <c r="N2879" s="1" t="n">
        <v>15</v>
      </c>
      <c r="O2879" s="1" t="n">
        <v>90</v>
      </c>
      <c r="P2879" s="1" t="s">
        <v>2030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2028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2173</v>
      </c>
      <c r="N2880" s="1" t="n">
        <v>2</v>
      </c>
      <c r="O2880" s="1" t="n">
        <v>12</v>
      </c>
      <c r="P2880" s="1" t="s">
        <v>2030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2028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2174</v>
      </c>
      <c r="N2881" s="1" t="n">
        <v>4</v>
      </c>
      <c r="O2881" s="1" t="n">
        <v>28</v>
      </c>
      <c r="P2881" s="1" t="s">
        <v>2030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2028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2035</v>
      </c>
      <c r="N2882" s="1" t="n">
        <v>70.1</v>
      </c>
      <c r="O2882" s="1" t="n">
        <v>2243.2</v>
      </c>
      <c r="P2882" s="1" t="s">
        <v>2030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2028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2048</v>
      </c>
      <c r="N2883" s="1" t="n">
        <v>48</v>
      </c>
      <c r="O2883" s="1" t="n">
        <v>406.84</v>
      </c>
      <c r="P2883" s="1" t="s">
        <v>2030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2028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2050</v>
      </c>
      <c r="N2884" s="1" t="n">
        <v>6</v>
      </c>
      <c r="O2884" s="1" t="n">
        <v>50.85</v>
      </c>
      <c r="P2884" s="1" t="s">
        <v>2030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2028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3027</v>
      </c>
      <c r="N2885" s="1" t="n">
        <v>24</v>
      </c>
      <c r="O2885" s="1" t="n">
        <v>203.42</v>
      </c>
      <c r="P2885" s="1" t="s">
        <v>2030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2028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3469</v>
      </c>
      <c r="N2886" s="1" t="n">
        <v>12</v>
      </c>
      <c r="O2886" s="1" t="n">
        <v>101.71</v>
      </c>
      <c r="P2886" s="1" t="s">
        <v>2030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2028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2550</v>
      </c>
      <c r="N2887" s="1" t="n">
        <v>12</v>
      </c>
      <c r="O2887" s="1" t="n">
        <v>63.37</v>
      </c>
      <c r="P2887" s="1" t="s">
        <v>2030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2028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2051</v>
      </c>
      <c r="N2888" s="1" t="n">
        <v>10</v>
      </c>
      <c r="O2888" s="1" t="n">
        <v>15</v>
      </c>
      <c r="P2888" s="1" t="s">
        <v>2030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2028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2052</v>
      </c>
      <c r="N2889" s="1" t="n">
        <v>10</v>
      </c>
      <c r="O2889" s="1" t="n">
        <v>35</v>
      </c>
      <c r="P2889" s="1" t="s">
        <v>2030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2028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2053</v>
      </c>
      <c r="N2890" s="1" t="n">
        <v>50</v>
      </c>
      <c r="O2890" s="1" t="n">
        <v>90</v>
      </c>
      <c r="P2890" s="1" t="s">
        <v>2030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2028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2159</v>
      </c>
      <c r="N2891" s="1" t="n">
        <v>24</v>
      </c>
      <c r="O2891" s="1" t="n">
        <v>205.13</v>
      </c>
      <c r="P2891" s="1" t="s">
        <v>2030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2119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2120</v>
      </c>
      <c r="N2892" s="1" t="n">
        <v>15</v>
      </c>
      <c r="O2892" s="1" t="n">
        <v>210</v>
      </c>
      <c r="P2892" s="1" t="s">
        <v>2030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2139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2120</v>
      </c>
      <c r="N2893" s="1" t="n">
        <v>15</v>
      </c>
      <c r="O2893" s="1" t="n">
        <v>210</v>
      </c>
      <c r="P2893" s="1" t="s">
        <v>2030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2057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2240</v>
      </c>
      <c r="N2894" s="1" t="n">
        <v>18</v>
      </c>
      <c r="O2894" s="1" t="n">
        <v>93.77</v>
      </c>
      <c r="P2894" s="1" t="s">
        <v>2030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2057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2161</v>
      </c>
      <c r="N2895" s="1" t="n">
        <v>60</v>
      </c>
      <c r="O2895" s="1" t="n">
        <v>365.08</v>
      </c>
      <c r="P2895" s="1" t="s">
        <v>2030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2057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2580</v>
      </c>
      <c r="N2896" s="1" t="n">
        <v>24</v>
      </c>
      <c r="O2896" s="1" t="n">
        <v>179.98</v>
      </c>
      <c r="P2896" s="1" t="s">
        <v>2030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2057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2153</v>
      </c>
      <c r="N2897" s="1" t="n">
        <v>30</v>
      </c>
      <c r="O2897" s="1" t="n">
        <v>224.97</v>
      </c>
      <c r="P2897" s="1" t="s">
        <v>2030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2057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2242</v>
      </c>
      <c r="N2898" s="1" t="n">
        <v>27</v>
      </c>
      <c r="O2898" s="1" t="n">
        <v>122.53</v>
      </c>
      <c r="P2898" s="1" t="s">
        <v>2030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2057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2156</v>
      </c>
      <c r="N2899" s="1" t="n">
        <v>30</v>
      </c>
      <c r="O2899" s="1" t="n">
        <v>177.35</v>
      </c>
      <c r="P2899" s="1" t="s">
        <v>2030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2057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2159</v>
      </c>
      <c r="N2900" s="1" t="n">
        <v>6</v>
      </c>
      <c r="O2900" s="1" t="n">
        <v>51.28</v>
      </c>
      <c r="P2900" s="1" t="s">
        <v>2030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2057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2054</v>
      </c>
      <c r="N2901" s="1" t="n">
        <v>30</v>
      </c>
      <c r="O2901" s="1" t="n">
        <v>284.49</v>
      </c>
      <c r="P2901" s="1" t="s">
        <v>2030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2057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2055</v>
      </c>
      <c r="N2902" s="1" t="n">
        <v>9</v>
      </c>
      <c r="O2902" s="1" t="n">
        <v>75.09</v>
      </c>
      <c r="P2902" s="1" t="s">
        <v>2030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2057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2056</v>
      </c>
      <c r="N2903" s="1" t="n">
        <v>72</v>
      </c>
      <c r="O2903" s="1" t="n">
        <v>479.12</v>
      </c>
      <c r="P2903" s="1" t="s">
        <v>2030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2057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3470</v>
      </c>
      <c r="N2904" s="1" t="n">
        <v>12</v>
      </c>
      <c r="O2904" s="1" t="n">
        <v>69.23</v>
      </c>
      <c r="P2904" s="1" t="s">
        <v>2030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2057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3471</v>
      </c>
      <c r="N2905" s="1" t="n">
        <v>6</v>
      </c>
      <c r="O2905" s="1" t="n">
        <v>21.18</v>
      </c>
      <c r="P2905" s="1" t="s">
        <v>2030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2057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3472</v>
      </c>
      <c r="N2906" s="1" t="n">
        <v>6</v>
      </c>
      <c r="O2906" s="1" t="n">
        <v>21.18</v>
      </c>
      <c r="P2906" s="1" t="s">
        <v>2030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2057</v>
      </c>
      <c r="E2907" s="1" t="n">
        <v>1705</v>
      </c>
      <c r="F2907" s="1" t="s">
        <v>131</v>
      </c>
      <c r="I2907" s="1" t="n">
        <v>1917854</v>
      </c>
      <c r="J2907" s="1" t="n">
        <v>28739</v>
      </c>
      <c r="K2907" s="1" t="n">
        <v>7894900027044</v>
      </c>
      <c r="L2907" s="1" t="s">
        <v>2243</v>
      </c>
      <c r="N2907" s="1" t="n">
        <v>60</v>
      </c>
      <c r="O2907" s="1" t="n">
        <v>339.44</v>
      </c>
      <c r="P2907" s="1" t="s">
        <v>2030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2057</v>
      </c>
      <c r="E2908" s="1" t="n">
        <v>1705</v>
      </c>
      <c r="F2908" s="1" t="s">
        <v>131</v>
      </c>
      <c r="I2908" s="1" t="n">
        <v>1917854</v>
      </c>
      <c r="J2908" s="1" t="n">
        <v>30017</v>
      </c>
      <c r="K2908" s="1" t="n">
        <v>7894900680508</v>
      </c>
      <c r="L2908" s="1" t="s">
        <v>3174</v>
      </c>
      <c r="N2908" s="1" t="n">
        <v>12</v>
      </c>
      <c r="O2908" s="1" t="n">
        <v>39.07</v>
      </c>
      <c r="P2908" s="1" t="s">
        <v>2030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2057</v>
      </c>
      <c r="E2909" s="1" t="n">
        <v>1705</v>
      </c>
      <c r="F2909" s="1" t="s">
        <v>131</v>
      </c>
      <c r="I2909" s="1" t="n">
        <v>1917854</v>
      </c>
      <c r="J2909" s="1" t="n">
        <v>30085</v>
      </c>
      <c r="K2909" s="1" t="n">
        <v>7894900054217</v>
      </c>
      <c r="L2909" s="1" t="s">
        <v>3173</v>
      </c>
      <c r="N2909" s="1" t="n">
        <v>9</v>
      </c>
      <c r="O2909" s="1" t="n">
        <v>75.09</v>
      </c>
      <c r="P2909" s="1" t="s">
        <v>2030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2057</v>
      </c>
      <c r="E2910" s="1" t="n">
        <v>1705</v>
      </c>
      <c r="F2910" s="1" t="s">
        <v>131</v>
      </c>
      <c r="I2910" s="1" t="n">
        <v>1917854</v>
      </c>
      <c r="J2910" s="1" t="n">
        <v>31767</v>
      </c>
      <c r="K2910" s="1" t="n">
        <v>7897105250095</v>
      </c>
      <c r="L2910" s="1" t="s">
        <v>3473</v>
      </c>
      <c r="N2910" s="1" t="n">
        <v>9</v>
      </c>
      <c r="O2910" s="1" t="n">
        <v>56.04</v>
      </c>
      <c r="P2910" s="1" t="s">
        <v>2030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2057</v>
      </c>
      <c r="E2911" s="1" t="n">
        <v>1705</v>
      </c>
      <c r="F2911" s="1" t="s">
        <v>131</v>
      </c>
      <c r="I2911" s="1" t="n">
        <v>1917854</v>
      </c>
      <c r="J2911" s="1" t="n">
        <v>32339</v>
      </c>
      <c r="K2911" s="1" t="n">
        <v>7894900681000</v>
      </c>
      <c r="L2911" s="1" t="s">
        <v>2581</v>
      </c>
      <c r="N2911" s="1" t="n">
        <v>12</v>
      </c>
      <c r="O2911" s="1" t="n">
        <v>89.99</v>
      </c>
      <c r="P2911" s="1" t="s">
        <v>2030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2057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2161</v>
      </c>
      <c r="N2912" s="1" t="n">
        <v>60</v>
      </c>
      <c r="O2912" s="1" t="n">
        <v>528.69</v>
      </c>
      <c r="P2912" s="1" t="s">
        <v>2030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2057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2162</v>
      </c>
      <c r="N2913" s="1" t="n">
        <v>60</v>
      </c>
      <c r="O2913" s="1" t="n">
        <v>205.13</v>
      </c>
      <c r="P2913" s="1" t="s">
        <v>2030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2057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3474</v>
      </c>
      <c r="N2914" s="1" t="n">
        <v>9</v>
      </c>
      <c r="O2914" s="1" t="n">
        <v>18</v>
      </c>
      <c r="P2914" s="1" t="s">
        <v>2030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2057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3474</v>
      </c>
      <c r="N2915" s="1" t="n">
        <v>9</v>
      </c>
      <c r="O2915" s="1" t="n">
        <v>18</v>
      </c>
      <c r="P2915" s="1" t="s">
        <v>2030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2057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3474</v>
      </c>
      <c r="N2916" s="1" t="n">
        <v>9</v>
      </c>
      <c r="O2916" s="1" t="n">
        <v>18</v>
      </c>
      <c r="P2916" s="1" t="s">
        <v>2030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2057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3475</v>
      </c>
      <c r="N2917" s="1" t="n">
        <v>12</v>
      </c>
      <c r="O2917" s="1" t="n">
        <v>45.3</v>
      </c>
      <c r="P2917" s="1" t="s">
        <v>2030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2057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3139</v>
      </c>
      <c r="N2918" s="1" t="n">
        <v>12</v>
      </c>
      <c r="O2918" s="1" t="n">
        <v>45.3</v>
      </c>
      <c r="P2918" s="1" t="s">
        <v>2030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2057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2163</v>
      </c>
      <c r="N2919" s="1" t="n">
        <v>12</v>
      </c>
      <c r="O2919" s="1" t="n">
        <v>59.71</v>
      </c>
      <c r="P2919" s="1" t="s">
        <v>2030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2065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2066</v>
      </c>
      <c r="N2920" s="1" t="n">
        <v>2.612</v>
      </c>
      <c r="O2920" s="1" t="n">
        <v>52.67</v>
      </c>
      <c r="P2920" s="1" t="s">
        <v>2030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2065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2071</v>
      </c>
      <c r="N2921" s="1" t="n">
        <v>2.136</v>
      </c>
      <c r="O2921" s="1" t="n">
        <v>61.02</v>
      </c>
      <c r="P2921" s="1" t="s">
        <v>2030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2065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2072</v>
      </c>
      <c r="N2922" s="1" t="n">
        <v>1.572</v>
      </c>
      <c r="O2922" s="1" t="n">
        <v>39.62</v>
      </c>
      <c r="P2922" s="1" t="s">
        <v>2030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2065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2073</v>
      </c>
      <c r="N2923" s="1" t="n">
        <v>14.705</v>
      </c>
      <c r="O2923" s="1" t="n">
        <v>481.88</v>
      </c>
      <c r="P2923" s="1" t="s">
        <v>2030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2065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2074</v>
      </c>
      <c r="N2924" s="1" t="n">
        <v>9.87</v>
      </c>
      <c r="O2924" s="1" t="n">
        <v>364.92</v>
      </c>
      <c r="P2924" s="1" t="s">
        <v>2030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2065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2075</v>
      </c>
      <c r="N2925" s="1" t="n">
        <v>5.72</v>
      </c>
      <c r="O2925" s="1" t="n">
        <v>240.33</v>
      </c>
      <c r="P2925" s="1" t="s">
        <v>2030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2065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2076</v>
      </c>
      <c r="N2926" s="1" t="n">
        <v>10.195</v>
      </c>
      <c r="O2926" s="1" t="n">
        <v>454.05</v>
      </c>
      <c r="P2926" s="1" t="s">
        <v>2030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2065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2077</v>
      </c>
      <c r="N2927" s="1" t="n">
        <v>4.138</v>
      </c>
      <c r="O2927" s="1" t="n">
        <v>187.77</v>
      </c>
      <c r="P2927" s="1" t="s">
        <v>2030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2065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2078</v>
      </c>
      <c r="N2928" s="1" t="n">
        <v>1.642</v>
      </c>
      <c r="O2928" s="1" t="n">
        <v>66.23</v>
      </c>
      <c r="P2928" s="1" t="s">
        <v>2030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2065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2079</v>
      </c>
      <c r="N2929" s="1" t="n">
        <v>1.424</v>
      </c>
      <c r="O2929" s="1" t="n">
        <v>83.77</v>
      </c>
      <c r="P2929" s="1" t="s">
        <v>2030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2065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2080</v>
      </c>
      <c r="N2930" s="1" t="n">
        <v>1.728</v>
      </c>
      <c r="O2930" s="1" t="n">
        <v>101.65</v>
      </c>
      <c r="P2930" s="1" t="s">
        <v>2030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2065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2081</v>
      </c>
      <c r="N2931" s="1" t="n">
        <v>1.656</v>
      </c>
      <c r="O2931" s="1" t="n">
        <v>61.23</v>
      </c>
      <c r="P2931" s="1" t="s">
        <v>2030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2065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2082</v>
      </c>
      <c r="N2932" s="1" t="n">
        <v>1.016</v>
      </c>
      <c r="O2932" s="1" t="n">
        <v>2.55</v>
      </c>
      <c r="P2932" s="1" t="s">
        <v>2030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2065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3365</v>
      </c>
      <c r="N2933" s="1" t="n">
        <v>10.854</v>
      </c>
      <c r="O2933" s="1" t="n">
        <v>45.52</v>
      </c>
      <c r="P2933" s="1" t="s">
        <v>2030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2065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2084</v>
      </c>
      <c r="N2934" s="1" t="n">
        <v>0.832</v>
      </c>
      <c r="O2934" s="1" t="n">
        <v>0</v>
      </c>
      <c r="P2934" s="1" t="s">
        <v>2030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2085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2066</v>
      </c>
      <c r="N2935" s="1" t="n">
        <v>2.612</v>
      </c>
      <c r="O2935" s="1" t="n">
        <v>52.67</v>
      </c>
      <c r="P2935" s="1" t="s">
        <v>2030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2085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2071</v>
      </c>
      <c r="N2936" s="1" t="n">
        <v>2.136</v>
      </c>
      <c r="O2936" s="1" t="n">
        <v>61.02</v>
      </c>
      <c r="P2936" s="1" t="s">
        <v>2030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2085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2072</v>
      </c>
      <c r="N2937" s="1" t="n">
        <v>1.572</v>
      </c>
      <c r="O2937" s="1" t="n">
        <v>39.62</v>
      </c>
      <c r="P2937" s="1" t="s">
        <v>2030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2085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2073</v>
      </c>
      <c r="N2938" s="1" t="n">
        <v>14.705</v>
      </c>
      <c r="O2938" s="1" t="n">
        <v>481.88</v>
      </c>
      <c r="P2938" s="1" t="s">
        <v>2030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2085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2074</v>
      </c>
      <c r="N2939" s="1" t="n">
        <v>9.87</v>
      </c>
      <c r="O2939" s="1" t="n">
        <v>364.92</v>
      </c>
      <c r="P2939" s="1" t="s">
        <v>2030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2085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2075</v>
      </c>
      <c r="N2940" s="1" t="n">
        <v>5.72</v>
      </c>
      <c r="O2940" s="1" t="n">
        <v>240.33</v>
      </c>
      <c r="P2940" s="1" t="s">
        <v>2030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2085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2076</v>
      </c>
      <c r="N2941" s="1" t="n">
        <v>10.195</v>
      </c>
      <c r="O2941" s="1" t="n">
        <v>454.05</v>
      </c>
      <c r="P2941" s="1" t="s">
        <v>2030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2085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2077</v>
      </c>
      <c r="N2942" s="1" t="n">
        <v>4.138</v>
      </c>
      <c r="O2942" s="1" t="n">
        <v>187.77</v>
      </c>
      <c r="P2942" s="1" t="s">
        <v>2030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2085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2078</v>
      </c>
      <c r="N2943" s="1" t="n">
        <v>1.642</v>
      </c>
      <c r="O2943" s="1" t="n">
        <v>66.23</v>
      </c>
      <c r="P2943" s="1" t="s">
        <v>2030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2085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2079</v>
      </c>
      <c r="N2944" s="1" t="n">
        <v>1.424</v>
      </c>
      <c r="O2944" s="1" t="n">
        <v>83.77</v>
      </c>
      <c r="P2944" s="1" t="s">
        <v>2030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2085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2080</v>
      </c>
      <c r="N2945" s="1" t="n">
        <v>1.728</v>
      </c>
      <c r="O2945" s="1" t="n">
        <v>101.65</v>
      </c>
      <c r="P2945" s="1" t="s">
        <v>2030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2085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2081</v>
      </c>
      <c r="N2946" s="1" t="n">
        <v>1.656</v>
      </c>
      <c r="O2946" s="1" t="n">
        <v>61.23</v>
      </c>
      <c r="P2946" s="1" t="s">
        <v>2030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2085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2082</v>
      </c>
      <c r="N2947" s="1" t="n">
        <v>1.016</v>
      </c>
      <c r="O2947" s="1" t="n">
        <v>2.55</v>
      </c>
      <c r="P2947" s="1" t="s">
        <v>2030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2085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3365</v>
      </c>
      <c r="N2948" s="1" t="n">
        <v>10.854</v>
      </c>
      <c r="O2948" s="1" t="n">
        <v>45.52</v>
      </c>
      <c r="P2948" s="1" t="s">
        <v>2030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2085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2084</v>
      </c>
      <c r="N2949" s="1" t="n">
        <v>0.832</v>
      </c>
      <c r="O2949" s="1" t="n">
        <v>0</v>
      </c>
      <c r="P2949" s="1" t="s">
        <v>2030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2028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2088</v>
      </c>
      <c r="N2950" s="1" t="n">
        <v>2</v>
      </c>
      <c r="O2950" s="1" t="n">
        <v>15.4</v>
      </c>
      <c r="P2950" s="1" t="s">
        <v>2030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2028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2089</v>
      </c>
      <c r="N2951" s="1" t="n">
        <v>2</v>
      </c>
      <c r="O2951" s="1" t="n">
        <v>11.44</v>
      </c>
      <c r="P2951" s="1" t="s">
        <v>2030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2028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2090</v>
      </c>
      <c r="N2952" s="1" t="n">
        <v>10</v>
      </c>
      <c r="O2952" s="1" t="n">
        <v>70</v>
      </c>
      <c r="P2952" s="1" t="s">
        <v>2030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2028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2091</v>
      </c>
      <c r="N2953" s="1" t="n">
        <v>4</v>
      </c>
      <c r="O2953" s="1" t="n">
        <v>22.88</v>
      </c>
      <c r="P2953" s="1" t="s">
        <v>2030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2028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2175</v>
      </c>
      <c r="N2954" s="1" t="n">
        <v>4</v>
      </c>
      <c r="O2954" s="1" t="n">
        <v>22.88</v>
      </c>
      <c r="P2954" s="1" t="s">
        <v>2030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2028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2092</v>
      </c>
      <c r="N2955" s="1" t="n">
        <v>4</v>
      </c>
      <c r="O2955" s="1" t="n">
        <v>22.88</v>
      </c>
      <c r="P2955" s="1" t="s">
        <v>2030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2028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2032</v>
      </c>
      <c r="N2956" s="1" t="n">
        <v>3</v>
      </c>
      <c r="O2956" s="1" t="n">
        <v>17.16</v>
      </c>
      <c r="P2956" s="1" t="s">
        <v>2030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2028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2094</v>
      </c>
      <c r="N2957" s="1" t="n">
        <v>2</v>
      </c>
      <c r="O2957" s="1" t="n">
        <v>11.44</v>
      </c>
      <c r="P2957" s="1" t="s">
        <v>2030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2028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3476</v>
      </c>
      <c r="N2958" s="1" t="n">
        <v>54</v>
      </c>
      <c r="O2958" s="1" t="n">
        <v>72.9</v>
      </c>
      <c r="P2958" s="1" t="s">
        <v>2030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2028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3477</v>
      </c>
      <c r="N2959" s="1" t="n">
        <v>54</v>
      </c>
      <c r="O2959" s="1" t="n">
        <v>72.9</v>
      </c>
      <c r="P2959" s="1" t="s">
        <v>2030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2028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3478</v>
      </c>
      <c r="N2960" s="1" t="n">
        <v>27</v>
      </c>
      <c r="O2960" s="1" t="n">
        <v>36.45</v>
      </c>
      <c r="P2960" s="1" t="s">
        <v>2030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2028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3479</v>
      </c>
      <c r="N2961" s="1" t="n">
        <v>54</v>
      </c>
      <c r="O2961" s="1" t="n">
        <v>72.9</v>
      </c>
      <c r="P2961" s="1" t="s">
        <v>2030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2028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3480</v>
      </c>
      <c r="N2962" s="1" t="n">
        <v>12</v>
      </c>
      <c r="O2962" s="1" t="n">
        <v>33</v>
      </c>
      <c r="P2962" s="1" t="s">
        <v>2030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2028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3481</v>
      </c>
      <c r="N2963" s="1" t="n">
        <v>12</v>
      </c>
      <c r="O2963" s="1" t="n">
        <v>33</v>
      </c>
      <c r="P2963" s="1" t="s">
        <v>2030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2028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3480</v>
      </c>
      <c r="N2964" s="1" t="n">
        <v>6</v>
      </c>
      <c r="O2964" s="1" t="n">
        <v>16.5</v>
      </c>
      <c r="P2964" s="1" t="s">
        <v>2030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2028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3482</v>
      </c>
      <c r="N2965" s="1" t="n">
        <v>27</v>
      </c>
      <c r="O2965" s="1" t="n">
        <v>36.45</v>
      </c>
      <c r="P2965" s="1" t="s">
        <v>2030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2028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2547</v>
      </c>
      <c r="N2966" s="1" t="n">
        <v>5</v>
      </c>
      <c r="O2966" s="1" t="n">
        <v>34.87</v>
      </c>
      <c r="P2966" s="1" t="s">
        <v>2030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2028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2097</v>
      </c>
      <c r="N2967" s="1" t="n">
        <v>5</v>
      </c>
      <c r="O2967" s="1" t="n">
        <v>53.35</v>
      </c>
      <c r="P2967" s="1" t="s">
        <v>2030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2028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2098</v>
      </c>
      <c r="N2968" s="1" t="n">
        <v>5</v>
      </c>
      <c r="O2968" s="1" t="n">
        <v>34.3</v>
      </c>
      <c r="P2968" s="1" t="s">
        <v>2030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2028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2099</v>
      </c>
      <c r="N2969" s="1" t="n">
        <v>3</v>
      </c>
      <c r="O2969" s="1" t="n">
        <v>41.1</v>
      </c>
      <c r="P2969" s="1" t="s">
        <v>2030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2028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2100</v>
      </c>
      <c r="N2970" s="1" t="n">
        <v>4</v>
      </c>
      <c r="O2970" s="1" t="n">
        <v>50.24</v>
      </c>
      <c r="P2970" s="1" t="s">
        <v>2030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2028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2102</v>
      </c>
      <c r="N2971" s="1" t="n">
        <v>3</v>
      </c>
      <c r="O2971" s="1" t="n">
        <v>34.92</v>
      </c>
      <c r="P2971" s="1" t="s">
        <v>2030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2028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3483</v>
      </c>
      <c r="N2972" s="1" t="n">
        <v>13</v>
      </c>
      <c r="O2972" s="1" t="n">
        <v>252.38</v>
      </c>
      <c r="P2972" s="1" t="s">
        <v>2030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2028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2552</v>
      </c>
      <c r="N2973" s="1" t="n">
        <v>32</v>
      </c>
      <c r="O2973" s="1" t="n">
        <v>920.96</v>
      </c>
      <c r="P2973" s="1" t="s">
        <v>2030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2028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2554</v>
      </c>
      <c r="N2974" s="1" t="n">
        <v>16</v>
      </c>
      <c r="O2974" s="1" t="n">
        <v>177.9</v>
      </c>
      <c r="P2974" s="1" t="s">
        <v>2030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2028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2556</v>
      </c>
      <c r="N2975" s="1" t="n">
        <v>12</v>
      </c>
      <c r="O2975" s="1" t="n">
        <v>136.56</v>
      </c>
      <c r="P2975" s="1" t="s">
        <v>2030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2028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3484</v>
      </c>
      <c r="N2976" s="1" t="n">
        <v>16</v>
      </c>
      <c r="O2976" s="1" t="n">
        <v>136.72</v>
      </c>
      <c r="P2976" s="1" t="s">
        <v>2030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2028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2564</v>
      </c>
      <c r="N2977" s="1" t="n">
        <v>90</v>
      </c>
      <c r="O2977" s="1" t="n">
        <v>155.62</v>
      </c>
      <c r="P2977" s="1" t="s">
        <v>2030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2028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3485</v>
      </c>
      <c r="N2978" s="1" t="n">
        <v>15</v>
      </c>
      <c r="O2978" s="1" t="n">
        <v>136.18</v>
      </c>
      <c r="P2978" s="1" t="s">
        <v>2030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2028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2566</v>
      </c>
      <c r="N2979" s="1" t="n">
        <v>15</v>
      </c>
      <c r="O2979" s="1" t="n">
        <v>147.23</v>
      </c>
      <c r="P2979" s="1" t="s">
        <v>2030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2028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2051</v>
      </c>
      <c r="N2980" s="1" t="n">
        <v>15</v>
      </c>
      <c r="O2980" s="1" t="n">
        <v>22.5</v>
      </c>
      <c r="P2980" s="1" t="s">
        <v>2030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2028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2052</v>
      </c>
      <c r="N2981" s="1" t="n">
        <v>5</v>
      </c>
      <c r="O2981" s="1" t="n">
        <v>17.5</v>
      </c>
      <c r="P2981" s="1" t="s">
        <v>2030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2028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2053</v>
      </c>
      <c r="N2982" s="1" t="n">
        <v>50</v>
      </c>
      <c r="O2982" s="1" t="n">
        <v>90</v>
      </c>
      <c r="P2982" s="1" t="s">
        <v>2030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2119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2121</v>
      </c>
      <c r="N2983" s="1" t="n">
        <v>13</v>
      </c>
      <c r="O2983" s="1" t="n">
        <v>93.86</v>
      </c>
      <c r="P2983" s="1" t="s">
        <v>2030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2119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2122</v>
      </c>
      <c r="N2984" s="1" t="n">
        <v>24</v>
      </c>
      <c r="O2984" s="1" t="n">
        <v>180</v>
      </c>
      <c r="P2984" s="1" t="s">
        <v>2030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2119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2844</v>
      </c>
      <c r="N2985" s="1" t="n">
        <v>2</v>
      </c>
      <c r="O2985" s="1" t="n">
        <v>22</v>
      </c>
      <c r="P2985" s="1" t="s">
        <v>2030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2119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2123</v>
      </c>
      <c r="N2986" s="1" t="n">
        <v>20</v>
      </c>
      <c r="O2986" s="1" t="n">
        <v>140</v>
      </c>
      <c r="P2986" s="1" t="s">
        <v>2030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2119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2582</v>
      </c>
      <c r="N2987" s="1" t="n">
        <v>16</v>
      </c>
      <c r="O2987" s="1" t="n">
        <v>160</v>
      </c>
      <c r="P2987" s="1" t="s">
        <v>2030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2119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2125</v>
      </c>
      <c r="N2988" s="1" t="n">
        <v>20</v>
      </c>
      <c r="O2988" s="1" t="n">
        <v>55</v>
      </c>
      <c r="P2988" s="1" t="s">
        <v>2030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2119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2279</v>
      </c>
      <c r="N2989" s="1" t="n">
        <v>10</v>
      </c>
      <c r="O2989" s="1" t="n">
        <v>66.6</v>
      </c>
      <c r="P2989" s="1" t="s">
        <v>2030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2119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2126</v>
      </c>
      <c r="N2990" s="1" t="n">
        <v>2</v>
      </c>
      <c r="O2990" s="1" t="n">
        <v>16</v>
      </c>
      <c r="P2990" s="1" t="s">
        <v>2030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2119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2127</v>
      </c>
      <c r="N2991" s="1" t="n">
        <v>4</v>
      </c>
      <c r="O2991" s="1" t="n">
        <v>14</v>
      </c>
      <c r="P2991" s="1" t="s">
        <v>2030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2119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2128</v>
      </c>
      <c r="N2992" s="1" t="n">
        <v>3</v>
      </c>
      <c r="O2992" s="1" t="n">
        <v>60</v>
      </c>
      <c r="P2992" s="1" t="s">
        <v>2030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2119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2129</v>
      </c>
      <c r="N2993" s="1" t="n">
        <v>3</v>
      </c>
      <c r="O2993" s="1" t="n">
        <v>39</v>
      </c>
      <c r="P2993" s="1" t="s">
        <v>2030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2119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2130</v>
      </c>
      <c r="N2994" s="1" t="n">
        <v>1</v>
      </c>
      <c r="O2994" s="1" t="n">
        <v>10</v>
      </c>
      <c r="P2994" s="1" t="s">
        <v>2030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2119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2280</v>
      </c>
      <c r="N2995" s="1" t="n">
        <v>4</v>
      </c>
      <c r="O2995" s="1" t="n">
        <v>44</v>
      </c>
      <c r="P2995" s="1" t="s">
        <v>2030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2119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2182</v>
      </c>
      <c r="N2996" s="1" t="n">
        <v>20</v>
      </c>
      <c r="O2996" s="1" t="n">
        <v>140</v>
      </c>
      <c r="P2996" s="1" t="s">
        <v>2030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2119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2183</v>
      </c>
      <c r="N2997" s="1" t="n">
        <v>9</v>
      </c>
      <c r="O2997" s="1" t="n">
        <v>41.76</v>
      </c>
      <c r="P2997" s="1" t="s">
        <v>2030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2119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2131</v>
      </c>
      <c r="N2998" s="1" t="n">
        <v>20</v>
      </c>
      <c r="O2998" s="1" t="n">
        <v>140</v>
      </c>
      <c r="P2998" s="1" t="s">
        <v>2030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2119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2132</v>
      </c>
      <c r="N2999" s="1" t="n">
        <v>46.54</v>
      </c>
      <c r="O2999" s="1" t="n">
        <v>160</v>
      </c>
      <c r="P2999" s="1" t="s">
        <v>2030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2119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2133</v>
      </c>
      <c r="N3000" s="1" t="n">
        <v>14</v>
      </c>
      <c r="O3000" s="1" t="n">
        <v>70</v>
      </c>
      <c r="P3000" s="1" t="s">
        <v>2030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2119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2184</v>
      </c>
      <c r="N3001" s="1" t="n">
        <v>13</v>
      </c>
      <c r="O3001" s="1" t="n">
        <v>144.43</v>
      </c>
      <c r="P3001" s="1" t="s">
        <v>2030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2119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2135</v>
      </c>
      <c r="N3002" s="1" t="n">
        <v>20</v>
      </c>
      <c r="O3002" s="1" t="n">
        <v>125</v>
      </c>
      <c r="P3002" s="1" t="s">
        <v>2030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2119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2281</v>
      </c>
      <c r="N3003" s="1" t="n">
        <v>6</v>
      </c>
      <c r="O3003" s="1" t="n">
        <v>42</v>
      </c>
      <c r="P3003" s="1" t="s">
        <v>2030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2119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2136</v>
      </c>
      <c r="N3004" s="1" t="n">
        <v>40</v>
      </c>
      <c r="O3004" s="1" t="n">
        <v>240</v>
      </c>
      <c r="P3004" s="1" t="s">
        <v>2030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2119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2138</v>
      </c>
      <c r="N3005" s="1" t="n">
        <v>7</v>
      </c>
      <c r="O3005" s="1" t="n">
        <v>21</v>
      </c>
      <c r="P3005" s="1" t="s">
        <v>2030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2139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2121</v>
      </c>
      <c r="N3006" s="1" t="n">
        <v>13</v>
      </c>
      <c r="O3006" s="1" t="n">
        <v>93.86</v>
      </c>
      <c r="P3006" s="1" t="s">
        <v>2030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2139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2122</v>
      </c>
      <c r="N3007" s="1" t="n">
        <v>24</v>
      </c>
      <c r="O3007" s="1" t="n">
        <v>180</v>
      </c>
      <c r="P3007" s="1" t="s">
        <v>2030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2139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2844</v>
      </c>
      <c r="N3008" s="1" t="n">
        <v>2</v>
      </c>
      <c r="O3008" s="1" t="n">
        <v>22</v>
      </c>
      <c r="P3008" s="1" t="s">
        <v>2030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2139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2123</v>
      </c>
      <c r="N3009" s="1" t="n">
        <v>20</v>
      </c>
      <c r="O3009" s="1" t="n">
        <v>140</v>
      </c>
      <c r="P3009" s="1" t="s">
        <v>2030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2139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2582</v>
      </c>
      <c r="N3010" s="1" t="n">
        <v>16</v>
      </c>
      <c r="O3010" s="1" t="n">
        <v>160</v>
      </c>
      <c r="P3010" s="1" t="s">
        <v>2030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2139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2125</v>
      </c>
      <c r="N3011" s="1" t="n">
        <v>20</v>
      </c>
      <c r="O3011" s="1" t="n">
        <v>55</v>
      </c>
      <c r="P3011" s="1" t="s">
        <v>2030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2139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2279</v>
      </c>
      <c r="N3012" s="1" t="n">
        <v>10</v>
      </c>
      <c r="O3012" s="1" t="n">
        <v>66.6</v>
      </c>
      <c r="P3012" s="1" t="s">
        <v>2030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2139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2126</v>
      </c>
      <c r="N3013" s="1" t="n">
        <v>2</v>
      </c>
      <c r="O3013" s="1" t="n">
        <v>16</v>
      </c>
      <c r="P3013" s="1" t="s">
        <v>2030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2139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2127</v>
      </c>
      <c r="N3014" s="1" t="n">
        <v>4</v>
      </c>
      <c r="O3014" s="1" t="n">
        <v>14</v>
      </c>
      <c r="P3014" s="1" t="s">
        <v>2030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2139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2128</v>
      </c>
      <c r="N3015" s="1" t="n">
        <v>3</v>
      </c>
      <c r="O3015" s="1" t="n">
        <v>60</v>
      </c>
      <c r="P3015" s="1" t="s">
        <v>2030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2139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2129</v>
      </c>
      <c r="N3016" s="1" t="n">
        <v>3</v>
      </c>
      <c r="O3016" s="1" t="n">
        <v>39</v>
      </c>
      <c r="P3016" s="1" t="s">
        <v>2030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2139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2130</v>
      </c>
      <c r="N3017" s="1" t="n">
        <v>1</v>
      </c>
      <c r="O3017" s="1" t="n">
        <v>10</v>
      </c>
      <c r="P3017" s="1" t="s">
        <v>2030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2139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2280</v>
      </c>
      <c r="N3018" s="1" t="n">
        <v>4</v>
      </c>
      <c r="O3018" s="1" t="n">
        <v>44</v>
      </c>
      <c r="P3018" s="1" t="s">
        <v>2030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2139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2182</v>
      </c>
      <c r="N3019" s="1" t="n">
        <v>20</v>
      </c>
      <c r="O3019" s="1" t="n">
        <v>140</v>
      </c>
      <c r="P3019" s="1" t="s">
        <v>2030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2139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2183</v>
      </c>
      <c r="N3020" s="1" t="n">
        <v>9</v>
      </c>
      <c r="O3020" s="1" t="n">
        <v>41.76</v>
      </c>
      <c r="P3020" s="1" t="s">
        <v>2030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2139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2131</v>
      </c>
      <c r="N3021" s="1" t="n">
        <v>20</v>
      </c>
      <c r="O3021" s="1" t="n">
        <v>140</v>
      </c>
      <c r="P3021" s="1" t="s">
        <v>2030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2139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2132</v>
      </c>
      <c r="N3022" s="1" t="n">
        <v>46.54</v>
      </c>
      <c r="O3022" s="1" t="n">
        <v>160</v>
      </c>
      <c r="P3022" s="1" t="s">
        <v>2030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2139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2133</v>
      </c>
      <c r="N3023" s="1" t="n">
        <v>14</v>
      </c>
      <c r="O3023" s="1" t="n">
        <v>70</v>
      </c>
      <c r="P3023" s="1" t="s">
        <v>2030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2139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2184</v>
      </c>
      <c r="N3024" s="1" t="n">
        <v>13</v>
      </c>
      <c r="O3024" s="1" t="n">
        <v>144.43</v>
      </c>
      <c r="P3024" s="1" t="s">
        <v>2030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2139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2135</v>
      </c>
      <c r="N3025" s="1" t="n">
        <v>20</v>
      </c>
      <c r="O3025" s="1" t="n">
        <v>125</v>
      </c>
      <c r="P3025" s="1" t="s">
        <v>2030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2139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2281</v>
      </c>
      <c r="N3026" s="1" t="n">
        <v>6</v>
      </c>
      <c r="O3026" s="1" t="n">
        <v>42</v>
      </c>
      <c r="P3026" s="1" t="s">
        <v>2030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2139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2136</v>
      </c>
      <c r="N3027" s="1" t="n">
        <v>40</v>
      </c>
      <c r="O3027" s="1" t="n">
        <v>240</v>
      </c>
      <c r="P3027" s="1" t="s">
        <v>2030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2139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2138</v>
      </c>
      <c r="N3028" s="1" t="n">
        <v>7</v>
      </c>
      <c r="O3028" s="1" t="n">
        <v>21</v>
      </c>
      <c r="P3028" s="1" t="s">
        <v>2030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2057</v>
      </c>
      <c r="E3029" s="1" t="n">
        <v>10090</v>
      </c>
      <c r="F3029" s="1" t="s">
        <v>1539</v>
      </c>
      <c r="I3029" s="1" t="n">
        <v>265</v>
      </c>
      <c r="J3029" s="1" t="n">
        <v>105668</v>
      </c>
      <c r="K3029" s="1" t="n">
        <v>7896547500126</v>
      </c>
      <c r="L3029" s="1" t="s">
        <v>3486</v>
      </c>
      <c r="N3029" s="1" t="n">
        <v>120</v>
      </c>
      <c r="O3029" s="1" t="n">
        <v>528</v>
      </c>
      <c r="P3029" s="1" t="s">
        <v>2030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2028</v>
      </c>
      <c r="E3030" s="1" t="n">
        <v>10092</v>
      </c>
      <c r="F3030" s="1" t="s">
        <v>820</v>
      </c>
      <c r="I3030" s="1" t="n">
        <v>294</v>
      </c>
      <c r="J3030" s="1" t="n">
        <v>81681</v>
      </c>
      <c r="K3030" s="1" t="n">
        <v>7893127665916</v>
      </c>
      <c r="L3030" s="1" t="s">
        <v>3487</v>
      </c>
      <c r="N3030" s="1" t="n">
        <v>6</v>
      </c>
      <c r="O3030" s="1" t="n">
        <v>42</v>
      </c>
      <c r="P3030" s="1" t="s">
        <v>2030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2028</v>
      </c>
      <c r="E3031" s="1" t="n">
        <v>10092</v>
      </c>
      <c r="F3031" s="1" t="s">
        <v>820</v>
      </c>
      <c r="I3031" s="1" t="n">
        <v>294</v>
      </c>
      <c r="J3031" s="1" t="n">
        <v>81678</v>
      </c>
      <c r="K3031" s="1" t="n">
        <v>7897507544310</v>
      </c>
      <c r="L3031" s="1" t="s">
        <v>3488</v>
      </c>
      <c r="N3031" s="1" t="n">
        <v>6</v>
      </c>
      <c r="O3031" s="1" t="n">
        <v>28.5</v>
      </c>
      <c r="P3031" s="1" t="s">
        <v>2030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2028</v>
      </c>
      <c r="E3032" s="1" t="n">
        <v>10092</v>
      </c>
      <c r="F3032" s="1" t="s">
        <v>820</v>
      </c>
      <c r="I3032" s="1" t="n">
        <v>294</v>
      </c>
      <c r="J3032" s="1" t="n">
        <v>81679</v>
      </c>
      <c r="K3032" s="1" t="n">
        <v>7894537406434</v>
      </c>
      <c r="L3032" s="1" t="s">
        <v>3489</v>
      </c>
      <c r="N3032" s="1" t="n">
        <v>4</v>
      </c>
      <c r="O3032" s="1" t="n">
        <v>19</v>
      </c>
      <c r="P3032" s="1" t="s">
        <v>2030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2028</v>
      </c>
      <c r="E3033" s="1" t="n">
        <v>10092</v>
      </c>
      <c r="F3033" s="1" t="s">
        <v>820</v>
      </c>
      <c r="I3033" s="1" t="n">
        <v>294</v>
      </c>
      <c r="J3033" s="1" t="n">
        <v>81680</v>
      </c>
      <c r="K3033" s="1" t="n">
        <v>7898877023214</v>
      </c>
      <c r="L3033" s="1" t="s">
        <v>3490</v>
      </c>
      <c r="N3033" s="1" t="n">
        <v>4</v>
      </c>
      <c r="O3033" s="1" t="n">
        <v>19</v>
      </c>
      <c r="P3033" s="1" t="s">
        <v>2030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2028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3491</v>
      </c>
      <c r="N3034" s="1" t="n">
        <v>4</v>
      </c>
      <c r="O3034" s="1" t="n">
        <v>28</v>
      </c>
      <c r="P3034" s="1" t="s">
        <v>2030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2028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3492</v>
      </c>
      <c r="N3035" s="1" t="n">
        <v>4</v>
      </c>
      <c r="O3035" s="1" t="n">
        <v>28</v>
      </c>
      <c r="P3035" s="1" t="s">
        <v>2030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2028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2087</v>
      </c>
      <c r="N3036" s="1" t="n">
        <v>20</v>
      </c>
      <c r="O3036" s="1" t="n">
        <v>240</v>
      </c>
      <c r="P3036" s="1" t="s">
        <v>2030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2028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2031</v>
      </c>
      <c r="N3037" s="1" t="n">
        <v>20</v>
      </c>
      <c r="O3037" s="1" t="n">
        <v>90</v>
      </c>
      <c r="P3037" s="1" t="s">
        <v>2030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2028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2032</v>
      </c>
      <c r="N3038" s="1" t="n">
        <v>15</v>
      </c>
      <c r="O3038" s="1" t="n">
        <v>74.85</v>
      </c>
      <c r="P3038" s="1" t="s">
        <v>2030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2028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2530</v>
      </c>
      <c r="N3039" s="1" t="n">
        <v>5</v>
      </c>
      <c r="O3039" s="1" t="n">
        <v>22.5</v>
      </c>
      <c r="P3039" s="1" t="s">
        <v>2030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2028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2169</v>
      </c>
      <c r="N3040" s="1" t="n">
        <v>5</v>
      </c>
      <c r="O3040" s="1" t="n">
        <v>22.5</v>
      </c>
      <c r="P3040" s="1" t="s">
        <v>2030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2028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2033</v>
      </c>
      <c r="N3041" s="1" t="n">
        <v>10</v>
      </c>
      <c r="O3041" s="1" t="n">
        <v>49.9</v>
      </c>
      <c r="P3041" s="1" t="s">
        <v>2030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2028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2192</v>
      </c>
      <c r="N3042" s="1" t="n">
        <v>10</v>
      </c>
      <c r="O3042" s="1" t="n">
        <v>56</v>
      </c>
      <c r="P3042" s="1" t="s">
        <v>2030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2028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2034</v>
      </c>
      <c r="N3043" s="1" t="n">
        <v>50</v>
      </c>
      <c r="O3043" s="1" t="n">
        <v>449.5</v>
      </c>
      <c r="P3043" s="1" t="s">
        <v>2030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2028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2249</v>
      </c>
      <c r="N3044" s="1" t="n">
        <v>15</v>
      </c>
      <c r="O3044" s="1" t="n">
        <v>70.23</v>
      </c>
      <c r="P3044" s="1" t="s">
        <v>2030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2028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2250</v>
      </c>
      <c r="N3045" s="1" t="n">
        <v>80</v>
      </c>
      <c r="O3045" s="1" t="n">
        <v>102.86</v>
      </c>
      <c r="P3045" s="1" t="s">
        <v>2030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2028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3493</v>
      </c>
      <c r="N3046" s="1" t="n">
        <v>20</v>
      </c>
      <c r="O3046" s="1" t="n">
        <v>44.44</v>
      </c>
      <c r="P3046" s="1" t="s">
        <v>2030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2028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3494</v>
      </c>
      <c r="N3047" s="1" t="n">
        <v>30</v>
      </c>
      <c r="O3047" s="1" t="n">
        <v>63</v>
      </c>
      <c r="P3047" s="1" t="s">
        <v>2030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2028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2251</v>
      </c>
      <c r="N3048" s="1" t="n">
        <v>20</v>
      </c>
      <c r="O3048" s="1" t="n">
        <v>40.15</v>
      </c>
      <c r="P3048" s="1" t="s">
        <v>2030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2028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2252</v>
      </c>
      <c r="N3049" s="1" t="n">
        <v>40</v>
      </c>
      <c r="O3049" s="1" t="n">
        <v>97.5</v>
      </c>
      <c r="P3049" s="1" t="s">
        <v>2030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2028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2254</v>
      </c>
      <c r="N3050" s="1" t="n">
        <v>20</v>
      </c>
      <c r="O3050" s="1" t="n">
        <v>42.52</v>
      </c>
      <c r="P3050" s="1" t="s">
        <v>2030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2028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2259</v>
      </c>
      <c r="N3051" s="1" t="n">
        <v>20</v>
      </c>
      <c r="O3051" s="1" t="n">
        <v>43.26</v>
      </c>
      <c r="P3051" s="1" t="s">
        <v>2030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2028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3495</v>
      </c>
      <c r="N3052" s="1" t="n">
        <v>20</v>
      </c>
      <c r="O3052" s="1" t="n">
        <v>41.22</v>
      </c>
      <c r="P3052" s="1" t="s">
        <v>2030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2028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3496</v>
      </c>
      <c r="N3053" s="1" t="n">
        <v>30</v>
      </c>
      <c r="O3053" s="1" t="n">
        <v>131.86</v>
      </c>
      <c r="P3053" s="1" t="s">
        <v>2030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2028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2260</v>
      </c>
      <c r="N3054" s="1" t="n">
        <v>20</v>
      </c>
      <c r="O3054" s="1" t="n">
        <v>49</v>
      </c>
      <c r="P3054" s="1" t="s">
        <v>2030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2028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3497</v>
      </c>
      <c r="N3055" s="1" t="n">
        <v>20</v>
      </c>
      <c r="O3055" s="1" t="n">
        <v>34.78</v>
      </c>
      <c r="P3055" s="1" t="s">
        <v>2030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2028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3498</v>
      </c>
      <c r="N3056" s="1" t="n">
        <v>20</v>
      </c>
      <c r="O3056" s="1" t="n">
        <v>51.98</v>
      </c>
      <c r="P3056" s="1" t="s">
        <v>2030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2028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2263</v>
      </c>
      <c r="N3057" s="1" t="n">
        <v>30</v>
      </c>
      <c r="O3057" s="1" t="n">
        <v>41.22</v>
      </c>
      <c r="P3057" s="1" t="s">
        <v>2030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2028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3499</v>
      </c>
      <c r="N3058" s="1" t="n">
        <v>20</v>
      </c>
      <c r="O3058" s="1" t="n">
        <v>38</v>
      </c>
      <c r="P3058" s="1" t="s">
        <v>2030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2028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3500</v>
      </c>
      <c r="N3059" s="1" t="n">
        <v>20</v>
      </c>
      <c r="O3059" s="1" t="n">
        <v>41.22</v>
      </c>
      <c r="P3059" s="1" t="s">
        <v>2030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2028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2265</v>
      </c>
      <c r="N3060" s="1" t="n">
        <v>20</v>
      </c>
      <c r="O3060" s="1" t="n">
        <v>38</v>
      </c>
      <c r="P3060" s="1" t="s">
        <v>2030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2028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3501</v>
      </c>
      <c r="N3061" s="1" t="n">
        <v>10</v>
      </c>
      <c r="O3061" s="1" t="n">
        <v>34.78</v>
      </c>
      <c r="P3061" s="1" t="s">
        <v>2030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2028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3502</v>
      </c>
      <c r="N3062" s="1" t="n">
        <v>20</v>
      </c>
      <c r="O3062" s="1" t="n">
        <v>41.22</v>
      </c>
      <c r="P3062" s="1" t="s">
        <v>2030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2028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3503</v>
      </c>
      <c r="N3063" s="1" t="n">
        <v>20</v>
      </c>
      <c r="O3063" s="1" t="n">
        <v>41.22</v>
      </c>
      <c r="P3063" s="1" t="s">
        <v>2030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2028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3504</v>
      </c>
      <c r="N3064" s="1" t="n">
        <v>12</v>
      </c>
      <c r="O3064" s="1" t="n">
        <v>26.18</v>
      </c>
      <c r="P3064" s="1" t="s">
        <v>2030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2028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3505</v>
      </c>
      <c r="N3065" s="1" t="n">
        <v>20</v>
      </c>
      <c r="O3065" s="1" t="n">
        <v>46.69</v>
      </c>
      <c r="P3065" s="1" t="s">
        <v>2030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2028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3506</v>
      </c>
      <c r="N3066" s="1" t="n">
        <v>12</v>
      </c>
      <c r="O3066" s="1" t="n">
        <v>26.18</v>
      </c>
      <c r="P3066" s="1" t="s">
        <v>2030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2028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3507</v>
      </c>
      <c r="N3067" s="1" t="n">
        <v>12</v>
      </c>
      <c r="O3067" s="1" t="n">
        <v>26.18</v>
      </c>
      <c r="P3067" s="1" t="s">
        <v>2030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2028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2036</v>
      </c>
      <c r="N3068" s="1" t="n">
        <v>61.35</v>
      </c>
      <c r="O3068" s="1" t="n">
        <v>1411.05</v>
      </c>
      <c r="P3068" s="1" t="s">
        <v>2030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2028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2143</v>
      </c>
      <c r="N3069" s="1" t="n">
        <v>96</v>
      </c>
      <c r="O3069" s="1" t="n">
        <v>192.43</v>
      </c>
      <c r="P3069" s="1" t="s">
        <v>2030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2028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3508</v>
      </c>
      <c r="N3070" s="1" t="n">
        <v>24</v>
      </c>
      <c r="O3070" s="1" t="n">
        <v>48.11</v>
      </c>
      <c r="P3070" s="1" t="s">
        <v>2030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2028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2840</v>
      </c>
      <c r="N3071" s="1" t="n">
        <v>72</v>
      </c>
      <c r="O3071" s="1" t="n">
        <v>144.32</v>
      </c>
      <c r="P3071" s="1" t="s">
        <v>2030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2028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2144</v>
      </c>
      <c r="N3072" s="1" t="n">
        <v>24</v>
      </c>
      <c r="O3072" s="1" t="n">
        <v>48.11</v>
      </c>
      <c r="P3072" s="1" t="s">
        <v>2030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2028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2048</v>
      </c>
      <c r="N3073" s="1" t="n">
        <v>24</v>
      </c>
      <c r="O3073" s="1" t="n">
        <v>203.42</v>
      </c>
      <c r="P3073" s="1" t="s">
        <v>2030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2028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2241</v>
      </c>
      <c r="N3074" s="1" t="n">
        <v>12</v>
      </c>
      <c r="O3074" s="1" t="n">
        <v>33.21</v>
      </c>
      <c r="P3074" s="1" t="s">
        <v>2030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2028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2154</v>
      </c>
      <c r="N3075" s="1" t="n">
        <v>12</v>
      </c>
      <c r="O3075" s="1" t="n">
        <v>33.21</v>
      </c>
      <c r="P3075" s="1" t="s">
        <v>2030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2028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2842</v>
      </c>
      <c r="N3076" s="1" t="n">
        <v>12</v>
      </c>
      <c r="O3076" s="1" t="n">
        <v>15.14</v>
      </c>
      <c r="P3076" s="1" t="s">
        <v>2030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2028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3088</v>
      </c>
      <c r="N3077" s="1" t="n">
        <v>12</v>
      </c>
      <c r="O3077" s="1" t="n">
        <v>22.95</v>
      </c>
      <c r="P3077" s="1" t="s">
        <v>2030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2028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2143</v>
      </c>
      <c r="N3078" s="1" t="n">
        <v>96</v>
      </c>
      <c r="O3078" s="1" t="n">
        <v>192.43</v>
      </c>
      <c r="P3078" s="1" t="s">
        <v>2030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2028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3508</v>
      </c>
      <c r="N3079" s="1" t="n">
        <v>24</v>
      </c>
      <c r="O3079" s="1" t="n">
        <v>48.11</v>
      </c>
      <c r="P3079" s="1" t="s">
        <v>2030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2028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2840</v>
      </c>
      <c r="N3080" s="1" t="n">
        <v>72</v>
      </c>
      <c r="O3080" s="1" t="n">
        <v>144.32</v>
      </c>
      <c r="P3080" s="1" t="s">
        <v>2030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2028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2144</v>
      </c>
      <c r="N3081" s="1" t="n">
        <v>24</v>
      </c>
      <c r="O3081" s="1" t="n">
        <v>48.11</v>
      </c>
      <c r="P3081" s="1" t="s">
        <v>2030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2028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2048</v>
      </c>
      <c r="N3082" s="1" t="n">
        <v>24</v>
      </c>
      <c r="O3082" s="1" t="n">
        <v>203.42</v>
      </c>
      <c r="P3082" s="1" t="s">
        <v>2030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2028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2051</v>
      </c>
      <c r="N3083" s="1" t="n">
        <v>15</v>
      </c>
      <c r="O3083" s="1" t="n">
        <v>22.5</v>
      </c>
      <c r="P3083" s="1" t="s">
        <v>2030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2028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2052</v>
      </c>
      <c r="N3084" s="1" t="n">
        <v>10</v>
      </c>
      <c r="O3084" s="1" t="n">
        <v>35</v>
      </c>
      <c r="P3084" s="1" t="s">
        <v>2030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2028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2053</v>
      </c>
      <c r="N3085" s="1" t="n">
        <v>40</v>
      </c>
      <c r="O3085" s="1" t="n">
        <v>72</v>
      </c>
      <c r="P3085" s="1" t="s">
        <v>2030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2028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2157</v>
      </c>
      <c r="N3086" s="1" t="n">
        <v>60</v>
      </c>
      <c r="O3086" s="1" t="n">
        <v>221</v>
      </c>
      <c r="P3086" s="1" t="s">
        <v>2030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2028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2157</v>
      </c>
      <c r="N3087" s="1" t="n">
        <v>60</v>
      </c>
      <c r="O3087" s="1" t="n">
        <v>221</v>
      </c>
      <c r="P3087" s="1" t="s">
        <v>2030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2028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2155</v>
      </c>
      <c r="N3088" s="1" t="n">
        <v>24</v>
      </c>
      <c r="O3088" s="1" t="n">
        <v>76.19</v>
      </c>
      <c r="P3088" s="1" t="s">
        <v>2030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2139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2320</v>
      </c>
      <c r="N3089" s="1" t="n">
        <v>25</v>
      </c>
      <c r="O3089" s="1" t="n">
        <v>110</v>
      </c>
      <c r="P3089" s="1" t="s">
        <v>2030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2139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2321</v>
      </c>
      <c r="N3090" s="1" t="n">
        <v>75</v>
      </c>
      <c r="O3090" s="1" t="n">
        <v>720</v>
      </c>
      <c r="P3090" s="1" t="s">
        <v>2030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2139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2322</v>
      </c>
      <c r="N3091" s="1" t="n">
        <v>50</v>
      </c>
      <c r="O3091" s="1" t="n">
        <v>216</v>
      </c>
      <c r="P3091" s="1" t="s">
        <v>2030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2139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3509</v>
      </c>
      <c r="N3092" s="1" t="n">
        <v>80</v>
      </c>
      <c r="O3092" s="1" t="n">
        <v>560</v>
      </c>
      <c r="P3092" s="1" t="s">
        <v>2030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2065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2066</v>
      </c>
      <c r="N3093" s="1" t="n">
        <v>2.7</v>
      </c>
      <c r="O3093" s="1" t="n">
        <v>51.07</v>
      </c>
      <c r="P3093" s="1" t="s">
        <v>2030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2065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2067</v>
      </c>
      <c r="N3094" s="1" t="n">
        <v>6.9</v>
      </c>
      <c r="O3094" s="1" t="n">
        <v>141.39</v>
      </c>
      <c r="P3094" s="1" t="s">
        <v>2030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2065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2068</v>
      </c>
      <c r="N3095" s="1" t="n">
        <v>20</v>
      </c>
      <c r="O3095" s="1" t="n">
        <v>472.89</v>
      </c>
      <c r="P3095" s="1" t="s">
        <v>2030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2065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2069</v>
      </c>
      <c r="N3096" s="1" t="n">
        <v>19.5</v>
      </c>
      <c r="O3096" s="1" t="n">
        <v>491.81</v>
      </c>
      <c r="P3096" s="1" t="s">
        <v>2030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2065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2167</v>
      </c>
      <c r="N3097" s="1" t="n">
        <v>3.7</v>
      </c>
      <c r="O3097" s="1" t="n">
        <v>87.48</v>
      </c>
      <c r="P3097" s="1" t="s">
        <v>2030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2065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2072</v>
      </c>
      <c r="N3098" s="1" t="n">
        <v>3.4</v>
      </c>
      <c r="O3098" s="1" t="n">
        <v>80.39</v>
      </c>
      <c r="P3098" s="1" t="s">
        <v>2030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2065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3364</v>
      </c>
      <c r="N3099" s="1" t="n">
        <v>2.4</v>
      </c>
      <c r="O3099" s="1" t="n">
        <v>79.45</v>
      </c>
      <c r="P3099" s="1" t="s">
        <v>2030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2065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2082</v>
      </c>
      <c r="N3100" s="1" t="n">
        <v>0.95</v>
      </c>
      <c r="O3100" s="1" t="n">
        <v>2.24</v>
      </c>
      <c r="P3100" s="1" t="s">
        <v>2030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2065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3365</v>
      </c>
      <c r="N3101" s="1" t="n">
        <v>1.1</v>
      </c>
      <c r="O3101" s="1" t="n">
        <v>4.33</v>
      </c>
      <c r="P3101" s="1" t="s">
        <v>2030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2065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2084</v>
      </c>
      <c r="N3102" s="1" t="n">
        <v>0.7</v>
      </c>
      <c r="O3102" s="1" t="n">
        <v>0</v>
      </c>
      <c r="P3102" s="1" t="s">
        <v>2030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2085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2066</v>
      </c>
      <c r="N3103" s="1" t="n">
        <v>2.7</v>
      </c>
      <c r="O3103" s="1" t="n">
        <v>51.07</v>
      </c>
      <c r="P3103" s="1" t="s">
        <v>2030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2085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2067</v>
      </c>
      <c r="N3104" s="1" t="n">
        <v>6.9</v>
      </c>
      <c r="O3104" s="1" t="n">
        <v>141.39</v>
      </c>
      <c r="P3104" s="1" t="s">
        <v>2030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2085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2068</v>
      </c>
      <c r="N3105" s="1" t="n">
        <v>20</v>
      </c>
      <c r="O3105" s="1" t="n">
        <v>472.89</v>
      </c>
      <c r="P3105" s="1" t="s">
        <v>2030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2085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2069</v>
      </c>
      <c r="N3106" s="1" t="n">
        <v>19.5</v>
      </c>
      <c r="O3106" s="1" t="n">
        <v>491.81</v>
      </c>
      <c r="P3106" s="1" t="s">
        <v>2030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2085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2167</v>
      </c>
      <c r="N3107" s="1" t="n">
        <v>3.7</v>
      </c>
      <c r="O3107" s="1" t="n">
        <v>87.48</v>
      </c>
      <c r="P3107" s="1" t="s">
        <v>2030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2085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2072</v>
      </c>
      <c r="N3108" s="1" t="n">
        <v>3.4</v>
      </c>
      <c r="O3108" s="1" t="n">
        <v>80.39</v>
      </c>
      <c r="P3108" s="1" t="s">
        <v>2030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2085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3364</v>
      </c>
      <c r="N3109" s="1" t="n">
        <v>2.4</v>
      </c>
      <c r="O3109" s="1" t="n">
        <v>79.45</v>
      </c>
      <c r="P3109" s="1" t="s">
        <v>2030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2085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2082</v>
      </c>
      <c r="N3110" s="1" t="n">
        <v>0.95</v>
      </c>
      <c r="O3110" s="1" t="n">
        <v>2.24</v>
      </c>
      <c r="P3110" s="1" t="s">
        <v>2030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2085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3365</v>
      </c>
      <c r="N3111" s="1" t="n">
        <v>1.1</v>
      </c>
      <c r="O3111" s="1" t="n">
        <v>4.33</v>
      </c>
      <c r="P3111" s="1" t="s">
        <v>2030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2085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2084</v>
      </c>
      <c r="N3112" s="1" t="n">
        <v>0.7</v>
      </c>
      <c r="O3112" s="1" t="n">
        <v>0</v>
      </c>
      <c r="P3112" s="1" t="s">
        <v>2030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2028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2086</v>
      </c>
      <c r="N3113" s="1" t="n">
        <v>1800</v>
      </c>
      <c r="O3113" s="1" t="n">
        <v>915</v>
      </c>
      <c r="P3113" s="1" t="s">
        <v>2030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2028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2165</v>
      </c>
      <c r="N3114" s="1" t="n">
        <v>20</v>
      </c>
      <c r="O3114" s="1" t="n">
        <v>130</v>
      </c>
      <c r="P3114" s="1" t="s">
        <v>2030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2028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2166</v>
      </c>
      <c r="N3115" s="1" t="n">
        <v>20</v>
      </c>
      <c r="O3115" s="1" t="n">
        <v>69</v>
      </c>
      <c r="P3115" s="1" t="s">
        <v>2030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2028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2531</v>
      </c>
      <c r="N3116" s="1" t="n">
        <v>20</v>
      </c>
      <c r="O3116" s="1" t="n">
        <v>130</v>
      </c>
      <c r="P3116" s="1" t="s">
        <v>2030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2028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2035</v>
      </c>
      <c r="N3117" s="1" t="n">
        <v>82.1</v>
      </c>
      <c r="O3117" s="1" t="n">
        <v>2052.5</v>
      </c>
      <c r="P3117" s="1" t="s">
        <v>2030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2028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2036</v>
      </c>
      <c r="N3118" s="1" t="n">
        <v>63.5</v>
      </c>
      <c r="O3118" s="1" t="n">
        <v>1587.5</v>
      </c>
      <c r="P3118" s="1" t="s">
        <v>2030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2028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3510</v>
      </c>
      <c r="N3119" s="1" t="n">
        <v>12</v>
      </c>
      <c r="O3119" s="1" t="n">
        <v>90</v>
      </c>
      <c r="P3119" s="1" t="s">
        <v>2030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2028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2615</v>
      </c>
      <c r="N3120" s="1" t="n">
        <v>24</v>
      </c>
      <c r="O3120" s="1" t="n">
        <v>75.6</v>
      </c>
      <c r="P3120" s="1" t="s">
        <v>2030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2028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3511</v>
      </c>
      <c r="N3121" s="1" t="n">
        <v>12</v>
      </c>
      <c r="O3121" s="1" t="n">
        <v>119.88</v>
      </c>
      <c r="P3121" s="1" t="s">
        <v>2030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2028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3512</v>
      </c>
      <c r="N3122" s="1" t="n">
        <v>12</v>
      </c>
      <c r="O3122" s="1" t="n">
        <v>30.6</v>
      </c>
      <c r="P3122" s="1" t="s">
        <v>2030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2028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3513</v>
      </c>
      <c r="N3123" s="1" t="n">
        <v>35</v>
      </c>
      <c r="O3123" s="1" t="n">
        <v>190.75</v>
      </c>
      <c r="P3123" s="1" t="s">
        <v>2030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2028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3514</v>
      </c>
      <c r="N3124" s="1" t="n">
        <v>35</v>
      </c>
      <c r="O3124" s="1" t="n">
        <v>190.75</v>
      </c>
      <c r="P3124" s="1" t="s">
        <v>2030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2028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2993</v>
      </c>
      <c r="N3125" s="1" t="n">
        <v>250</v>
      </c>
      <c r="O3125" s="1" t="n">
        <v>232.5</v>
      </c>
      <c r="P3125" s="1" t="s">
        <v>2030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2028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3002</v>
      </c>
      <c r="N3126" s="1" t="n">
        <v>250</v>
      </c>
      <c r="O3126" s="1" t="n">
        <v>232.5</v>
      </c>
      <c r="P3126" s="1" t="s">
        <v>2030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2028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3515</v>
      </c>
      <c r="N3127" s="1" t="n">
        <v>30</v>
      </c>
      <c r="O3127" s="1" t="n">
        <v>163.5</v>
      </c>
      <c r="P3127" s="1" t="s">
        <v>2030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2028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3516</v>
      </c>
      <c r="N3128" s="1" t="n">
        <v>65</v>
      </c>
      <c r="O3128" s="1" t="n">
        <v>354.25</v>
      </c>
      <c r="P3128" s="1" t="s">
        <v>2030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2028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3517</v>
      </c>
      <c r="N3129" s="1" t="n">
        <v>30</v>
      </c>
      <c r="O3129" s="1" t="n">
        <v>163.5</v>
      </c>
      <c r="P3129" s="1" t="s">
        <v>2030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2028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2354</v>
      </c>
      <c r="N3130" s="1" t="n">
        <v>50</v>
      </c>
      <c r="O3130" s="1" t="n">
        <v>212.5</v>
      </c>
      <c r="P3130" s="1" t="s">
        <v>2030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2028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3518</v>
      </c>
      <c r="N3131" s="1" t="n">
        <v>50</v>
      </c>
      <c r="O3131" s="1" t="n">
        <v>214.45</v>
      </c>
      <c r="P3131" s="1" t="s">
        <v>2030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2028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2841</v>
      </c>
      <c r="N3132" s="1" t="n">
        <v>240</v>
      </c>
      <c r="O3132" s="1" t="n">
        <v>659.34</v>
      </c>
      <c r="P3132" s="1" t="s">
        <v>2030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2028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2405</v>
      </c>
      <c r="N3133" s="1" t="n">
        <v>3</v>
      </c>
      <c r="O3133" s="1" t="n">
        <v>13.62</v>
      </c>
      <c r="P3133" s="1" t="s">
        <v>2030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2028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2406</v>
      </c>
      <c r="N3134" s="1" t="n">
        <v>2</v>
      </c>
      <c r="O3134" s="1" t="n">
        <v>21.98</v>
      </c>
      <c r="P3134" s="1" t="s">
        <v>2030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2028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2409</v>
      </c>
      <c r="N3135" s="1" t="n">
        <v>3</v>
      </c>
      <c r="O3135" s="1" t="n">
        <v>36.87</v>
      </c>
      <c r="P3135" s="1" t="s">
        <v>2030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2028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2410</v>
      </c>
      <c r="N3136" s="1" t="n">
        <v>2</v>
      </c>
      <c r="O3136" s="1" t="n">
        <v>24.58</v>
      </c>
      <c r="P3136" s="1" t="s">
        <v>2030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2028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3519</v>
      </c>
      <c r="N3137" s="1" t="n">
        <v>3</v>
      </c>
      <c r="O3137" s="1" t="n">
        <v>10.65</v>
      </c>
      <c r="P3137" s="1" t="s">
        <v>2030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2028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2412</v>
      </c>
      <c r="N3138" s="1" t="n">
        <v>5</v>
      </c>
      <c r="O3138" s="1" t="n">
        <v>17.75</v>
      </c>
      <c r="P3138" s="1" t="s">
        <v>2030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2028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2413</v>
      </c>
      <c r="N3139" s="1" t="n">
        <v>6</v>
      </c>
      <c r="O3139" s="1" t="n">
        <v>53.1</v>
      </c>
      <c r="P3139" s="1" t="s">
        <v>2030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2028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3520</v>
      </c>
      <c r="N3140" s="1" t="n">
        <v>3</v>
      </c>
      <c r="O3140" s="1" t="n">
        <v>10.65</v>
      </c>
      <c r="P3140" s="1" t="s">
        <v>2030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2028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2414</v>
      </c>
      <c r="N3141" s="1" t="n">
        <v>5</v>
      </c>
      <c r="O3141" s="1" t="n">
        <v>23.65</v>
      </c>
      <c r="P3141" s="1" t="s">
        <v>2030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2028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3521</v>
      </c>
      <c r="N3142" s="1" t="n">
        <v>2</v>
      </c>
      <c r="O3142" s="1" t="n">
        <v>27.96</v>
      </c>
      <c r="P3142" s="1" t="s">
        <v>2030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2028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2416</v>
      </c>
      <c r="N3143" s="1" t="n">
        <v>2</v>
      </c>
      <c r="O3143" s="1" t="n">
        <v>16.38</v>
      </c>
      <c r="P3143" s="1" t="s">
        <v>2030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2028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2417</v>
      </c>
      <c r="N3144" s="1" t="n">
        <v>3</v>
      </c>
      <c r="O3144" s="1" t="n">
        <v>24.87</v>
      </c>
      <c r="P3144" s="1" t="s">
        <v>2030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2028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2419</v>
      </c>
      <c r="N3145" s="1" t="n">
        <v>3</v>
      </c>
      <c r="O3145" s="1" t="n">
        <v>24.87</v>
      </c>
      <c r="P3145" s="1" t="s">
        <v>2030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2028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3522</v>
      </c>
      <c r="N3146" s="1" t="n">
        <v>2</v>
      </c>
      <c r="O3146" s="1" t="n">
        <v>28.42</v>
      </c>
      <c r="P3146" s="1" t="s">
        <v>2030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2028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2231</v>
      </c>
      <c r="N3147" s="1" t="n">
        <v>6</v>
      </c>
      <c r="O3147" s="1" t="n">
        <v>50.76</v>
      </c>
      <c r="P3147" s="1" t="s">
        <v>2030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2028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2234</v>
      </c>
      <c r="N3148" s="1" t="n">
        <v>3</v>
      </c>
      <c r="O3148" s="1" t="n">
        <v>17.79</v>
      </c>
      <c r="P3148" s="1" t="s">
        <v>2030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2028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2236</v>
      </c>
      <c r="N3149" s="1" t="n">
        <v>2</v>
      </c>
      <c r="O3149" s="1" t="n">
        <v>24.4</v>
      </c>
      <c r="P3149" s="1" t="s">
        <v>2030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2028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2108</v>
      </c>
      <c r="N3150" s="1" t="n">
        <v>6</v>
      </c>
      <c r="O3150" s="1" t="n">
        <v>21.48</v>
      </c>
      <c r="P3150" s="1" t="s">
        <v>2030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2028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2237</v>
      </c>
      <c r="N3151" s="1" t="n">
        <v>4</v>
      </c>
      <c r="O3151" s="1" t="n">
        <v>12.84</v>
      </c>
      <c r="P3151" s="1" t="s">
        <v>2030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2028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2574</v>
      </c>
      <c r="N3152" s="1" t="n">
        <v>2</v>
      </c>
      <c r="O3152" s="1" t="n">
        <v>14.72</v>
      </c>
      <c r="P3152" s="1" t="s">
        <v>2030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2028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2112</v>
      </c>
      <c r="N3153" s="1" t="n">
        <v>2</v>
      </c>
      <c r="O3153" s="1" t="n">
        <v>24.58</v>
      </c>
      <c r="P3153" s="1" t="s">
        <v>2030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2028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2577</v>
      </c>
      <c r="N3154" s="1" t="n">
        <v>2</v>
      </c>
      <c r="O3154" s="1" t="n">
        <v>30.8</v>
      </c>
      <c r="P3154" s="1" t="s">
        <v>2030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2028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2155</v>
      </c>
      <c r="N3155" s="1" t="n">
        <v>60</v>
      </c>
      <c r="O3155" s="1" t="n">
        <v>190.48</v>
      </c>
      <c r="P3155" s="1" t="s">
        <v>2030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2028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3041</v>
      </c>
      <c r="N3156" s="1" t="n">
        <v>180</v>
      </c>
      <c r="O3156" s="1" t="n">
        <v>415.53</v>
      </c>
      <c r="P3156" s="1" t="s">
        <v>2030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2028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3523</v>
      </c>
      <c r="N3157" s="1" t="n">
        <v>12</v>
      </c>
      <c r="O3157" s="1" t="n">
        <v>61.92</v>
      </c>
      <c r="P3157" s="1" t="s">
        <v>2030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2028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3524</v>
      </c>
      <c r="N3158" s="1" t="n">
        <v>12</v>
      </c>
      <c r="O3158" s="1" t="n">
        <v>31.86</v>
      </c>
      <c r="P3158" s="1" t="s">
        <v>2030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2028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3525</v>
      </c>
      <c r="N3159" s="1" t="n">
        <v>12</v>
      </c>
      <c r="O3159" s="1" t="n">
        <v>28.68</v>
      </c>
      <c r="P3159" s="1" t="s">
        <v>2030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2028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3526</v>
      </c>
      <c r="N3160" s="1" t="n">
        <v>12</v>
      </c>
      <c r="O3160" s="1" t="n">
        <v>53.58</v>
      </c>
      <c r="P3160" s="1" t="s">
        <v>2030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2028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3527</v>
      </c>
      <c r="N3161" s="1" t="n">
        <v>69</v>
      </c>
      <c r="O3161" s="1" t="n">
        <v>100.4</v>
      </c>
      <c r="P3161" s="1" t="s">
        <v>2030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2028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3528</v>
      </c>
      <c r="N3162" s="1" t="n">
        <v>24</v>
      </c>
      <c r="O3162" s="1" t="n">
        <v>52.8</v>
      </c>
      <c r="P3162" s="1" t="s">
        <v>2030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2028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3529</v>
      </c>
      <c r="N3163" s="1" t="n">
        <v>24</v>
      </c>
      <c r="O3163" s="1" t="n">
        <v>52.8</v>
      </c>
      <c r="P3163" s="1" t="s">
        <v>2030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2028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3530</v>
      </c>
      <c r="N3164" s="1" t="n">
        <v>24</v>
      </c>
      <c r="O3164" s="1" t="n">
        <v>52.8</v>
      </c>
      <c r="P3164" s="1" t="s">
        <v>2030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2028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3531</v>
      </c>
      <c r="N3165" s="1" t="n">
        <v>24</v>
      </c>
      <c r="O3165" s="1" t="n">
        <v>52.8</v>
      </c>
      <c r="P3165" s="1" t="s">
        <v>2030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2028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3532</v>
      </c>
      <c r="N3166" s="1" t="n">
        <v>16</v>
      </c>
      <c r="O3166" s="1" t="n">
        <v>57.76</v>
      </c>
      <c r="P3166" s="1" t="s">
        <v>2030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2028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3533</v>
      </c>
      <c r="N3167" s="1" t="n">
        <v>16</v>
      </c>
      <c r="O3167" s="1" t="n">
        <v>57.76</v>
      </c>
      <c r="P3167" s="1" t="s">
        <v>2030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2028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3534</v>
      </c>
      <c r="N3168" s="1" t="n">
        <v>16</v>
      </c>
      <c r="O3168" s="1" t="n">
        <v>57.76</v>
      </c>
      <c r="P3168" s="1" t="s">
        <v>2030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2028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3535</v>
      </c>
      <c r="N3169" s="1" t="n">
        <v>6</v>
      </c>
      <c r="O3169" s="1" t="n">
        <v>27.96</v>
      </c>
      <c r="P3169" s="1" t="s">
        <v>2030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2028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3536</v>
      </c>
      <c r="N3170" s="1" t="n">
        <v>6</v>
      </c>
      <c r="O3170" s="1" t="n">
        <v>27.96</v>
      </c>
      <c r="P3170" s="1" t="s">
        <v>2030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2028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3537</v>
      </c>
      <c r="N3171" s="1" t="n">
        <v>12</v>
      </c>
      <c r="O3171" s="1" t="n">
        <v>100.32</v>
      </c>
      <c r="P3171" s="1" t="s">
        <v>2030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2028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3538</v>
      </c>
      <c r="N3172" s="1" t="n">
        <v>30</v>
      </c>
      <c r="O3172" s="1" t="n">
        <v>332.85</v>
      </c>
      <c r="P3172" s="1" t="s">
        <v>2030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2028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3539</v>
      </c>
      <c r="N3173" s="1" t="n">
        <v>36</v>
      </c>
      <c r="O3173" s="1" t="n">
        <v>134.51</v>
      </c>
      <c r="P3173" s="1" t="s">
        <v>2030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2028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3540</v>
      </c>
      <c r="N3174" s="1" t="n">
        <v>24</v>
      </c>
      <c r="O3174" s="1" t="n">
        <v>188.69</v>
      </c>
      <c r="P3174" s="1" t="s">
        <v>2030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2028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3541</v>
      </c>
      <c r="N3175" s="1" t="n">
        <v>24</v>
      </c>
      <c r="O3175" s="1" t="n">
        <v>132.08</v>
      </c>
      <c r="P3175" s="1" t="s">
        <v>2030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2028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3542</v>
      </c>
      <c r="N3176" s="1" t="n">
        <v>48</v>
      </c>
      <c r="O3176" s="1" t="n">
        <v>360.96</v>
      </c>
      <c r="P3176" s="1" t="s">
        <v>2030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2028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3543</v>
      </c>
      <c r="N3177" s="1" t="n">
        <v>4</v>
      </c>
      <c r="O3177" s="1" t="n">
        <v>33.44</v>
      </c>
      <c r="P3177" s="1" t="s">
        <v>2030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2028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3544</v>
      </c>
      <c r="N3178" s="1" t="n">
        <v>72</v>
      </c>
      <c r="O3178" s="1" t="n">
        <v>601.92</v>
      </c>
      <c r="P3178" s="1" t="s">
        <v>2030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2028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3545</v>
      </c>
      <c r="N3179" s="1" t="n">
        <v>4</v>
      </c>
      <c r="O3179" s="1" t="n">
        <v>33.44</v>
      </c>
      <c r="P3179" s="1" t="s">
        <v>2030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2028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3546</v>
      </c>
      <c r="N3180" s="1" t="n">
        <v>4</v>
      </c>
      <c r="O3180" s="1" t="n">
        <v>57.6</v>
      </c>
      <c r="P3180" s="1" t="s">
        <v>2030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2139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2072</v>
      </c>
      <c r="N3181" s="1" t="n">
        <v>2.758</v>
      </c>
      <c r="O3181" s="1" t="n">
        <v>11.446</v>
      </c>
      <c r="P3181" s="1" t="s">
        <v>2030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2139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2930</v>
      </c>
      <c r="N3182" s="1" t="n">
        <v>19.905</v>
      </c>
      <c r="O3182" s="1" t="n">
        <v>82.606</v>
      </c>
      <c r="P3182" s="1" t="s">
        <v>2030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2139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3547</v>
      </c>
      <c r="N3183" s="1" t="n">
        <v>2.784</v>
      </c>
      <c r="O3183" s="1" t="n">
        <v>11.554</v>
      </c>
      <c r="P3183" s="1" t="s">
        <v>2030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2139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3548</v>
      </c>
      <c r="N3184" s="1" t="n">
        <v>2.916</v>
      </c>
      <c r="O3184" s="1" t="n">
        <v>12.101</v>
      </c>
      <c r="P3184" s="1" t="s">
        <v>2030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2139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3549</v>
      </c>
      <c r="N3185" s="1" t="n">
        <v>17.64</v>
      </c>
      <c r="O3185" s="1" t="n">
        <v>70.56</v>
      </c>
      <c r="P3185" s="1" t="s">
        <v>2030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2139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3550</v>
      </c>
      <c r="N3186" s="1" t="n">
        <v>19.86</v>
      </c>
      <c r="O3186" s="1" t="n">
        <v>79.44</v>
      </c>
      <c r="P3186" s="1" t="s">
        <v>2030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2139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2082</v>
      </c>
      <c r="N3187" s="1" t="n">
        <v>0.686</v>
      </c>
      <c r="O3187" s="1" t="n">
        <v>1.029</v>
      </c>
      <c r="P3187" s="1" t="s">
        <v>2030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2139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3551</v>
      </c>
      <c r="N3188" s="1" t="n">
        <v>10.616</v>
      </c>
      <c r="O3188" s="1" t="n">
        <v>21.264</v>
      </c>
      <c r="P3188" s="1" t="s">
        <v>2030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2139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2120</v>
      </c>
      <c r="N3189" s="1" t="n">
        <v>15</v>
      </c>
      <c r="O3189" s="1" t="n">
        <v>210</v>
      </c>
      <c r="P3189" s="1" t="s">
        <v>2030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2057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3552</v>
      </c>
      <c r="N3190" s="1" t="n">
        <v>24</v>
      </c>
      <c r="O3190" s="1" t="n">
        <v>40.8</v>
      </c>
      <c r="P3190" s="1" t="s">
        <v>2030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2057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3553</v>
      </c>
      <c r="N3191" s="1" t="n">
        <v>2</v>
      </c>
      <c r="O3191" s="1" t="n">
        <v>66.94</v>
      </c>
      <c r="P3191" s="1" t="s">
        <v>2030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2057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3554</v>
      </c>
      <c r="N3192" s="1" t="n">
        <v>24</v>
      </c>
      <c r="O3192" s="1" t="n">
        <v>152.38</v>
      </c>
      <c r="P3192" s="1" t="s">
        <v>2030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2057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3554</v>
      </c>
      <c r="N3193" s="1" t="n">
        <v>12</v>
      </c>
      <c r="O3193" s="1" t="n">
        <v>74.88</v>
      </c>
      <c r="P3193" s="1" t="s">
        <v>2030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2065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2066</v>
      </c>
      <c r="N3194" s="1" t="n">
        <v>2.468</v>
      </c>
      <c r="O3194" s="1" t="n">
        <v>51.34</v>
      </c>
      <c r="P3194" s="1" t="s">
        <v>2030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2065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2066</v>
      </c>
      <c r="N3195" s="1" t="n">
        <v>3.146</v>
      </c>
      <c r="O3195" s="1" t="n">
        <v>51.37</v>
      </c>
      <c r="P3195" s="1" t="s">
        <v>2030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2065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2067</v>
      </c>
      <c r="N3196" s="1" t="n">
        <v>11.69</v>
      </c>
      <c r="O3196" s="1" t="n">
        <v>263.48</v>
      </c>
      <c r="P3196" s="1" t="s">
        <v>2030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2065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2068</v>
      </c>
      <c r="N3197" s="1" t="n">
        <v>22.13</v>
      </c>
      <c r="O3197" s="1" t="n">
        <v>575.54</v>
      </c>
      <c r="P3197" s="1" t="s">
        <v>2030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2065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2069</v>
      </c>
      <c r="N3198" s="1" t="n">
        <v>13.18</v>
      </c>
      <c r="O3198" s="1" t="n">
        <v>365.64</v>
      </c>
      <c r="P3198" s="1" t="s">
        <v>2030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2065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2070</v>
      </c>
      <c r="N3199" s="1" t="n">
        <v>1.466</v>
      </c>
      <c r="O3199" s="1" t="n">
        <v>35.58</v>
      </c>
      <c r="P3199" s="1" t="s">
        <v>2030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2065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2070</v>
      </c>
      <c r="N3200" s="1" t="n">
        <v>10.325</v>
      </c>
      <c r="O3200" s="1" t="n">
        <v>196.72</v>
      </c>
      <c r="P3200" s="1" t="s">
        <v>2030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2065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2167</v>
      </c>
      <c r="N3201" s="1" t="n">
        <v>0.692</v>
      </c>
      <c r="O3201" s="1" t="n">
        <v>18</v>
      </c>
      <c r="P3201" s="1" t="s">
        <v>2030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2065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2071</v>
      </c>
      <c r="N3202" s="1" t="n">
        <v>2.292</v>
      </c>
      <c r="O3202" s="1" t="n">
        <v>53.03</v>
      </c>
      <c r="P3202" s="1" t="s">
        <v>2030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2065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2072</v>
      </c>
      <c r="N3203" s="1" t="n">
        <v>2.608</v>
      </c>
      <c r="O3203" s="1" t="n">
        <v>67.83</v>
      </c>
      <c r="P3203" s="1" t="s">
        <v>2030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2065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2072</v>
      </c>
      <c r="N3204" s="1" t="n">
        <v>1.988</v>
      </c>
      <c r="O3204" s="1" t="n">
        <v>40.58</v>
      </c>
      <c r="P3204" s="1" t="s">
        <v>2030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2065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2073</v>
      </c>
      <c r="N3205" s="1" t="n">
        <v>11.955</v>
      </c>
      <c r="O3205" s="1" t="n">
        <v>317.29</v>
      </c>
      <c r="P3205" s="1" t="s">
        <v>2030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2065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2074</v>
      </c>
      <c r="N3206" s="1" t="n">
        <v>8.565</v>
      </c>
      <c r="O3206" s="1" t="n">
        <v>256.47</v>
      </c>
      <c r="P3206" s="1" t="s">
        <v>2030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2065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2075</v>
      </c>
      <c r="N3207" s="1" t="n">
        <v>6.35</v>
      </c>
      <c r="O3207" s="1" t="n">
        <v>216.08</v>
      </c>
      <c r="P3207" s="1" t="s">
        <v>2030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2065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2076</v>
      </c>
      <c r="N3208" s="1" t="n">
        <v>9.865</v>
      </c>
      <c r="O3208" s="1" t="n">
        <v>355.83</v>
      </c>
      <c r="P3208" s="1" t="s">
        <v>2030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2065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2077</v>
      </c>
      <c r="N3209" s="1" t="n">
        <v>4.672</v>
      </c>
      <c r="O3209" s="1" t="n">
        <v>171.7</v>
      </c>
      <c r="P3209" s="1" t="s">
        <v>2030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2065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2078</v>
      </c>
      <c r="N3210" s="1" t="n">
        <v>1.558</v>
      </c>
      <c r="O3210" s="1" t="n">
        <v>50.9</v>
      </c>
      <c r="P3210" s="1" t="s">
        <v>2030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2065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2079</v>
      </c>
      <c r="N3211" s="1" t="n">
        <v>2.728</v>
      </c>
      <c r="O3211" s="1" t="n">
        <v>129.97</v>
      </c>
      <c r="P3211" s="1" t="s">
        <v>2030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2065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2080</v>
      </c>
      <c r="N3212" s="1" t="n">
        <v>1.316</v>
      </c>
      <c r="O3212" s="1" t="n">
        <v>62.7</v>
      </c>
      <c r="P3212" s="1" t="s">
        <v>2030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2065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3364</v>
      </c>
      <c r="N3213" s="1" t="n">
        <v>3.696</v>
      </c>
      <c r="O3213" s="1" t="n">
        <v>134.59</v>
      </c>
      <c r="P3213" s="1" t="s">
        <v>2030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2065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2247</v>
      </c>
      <c r="N3214" s="1" t="n">
        <v>1.11</v>
      </c>
      <c r="O3214" s="1" t="n">
        <v>22.66</v>
      </c>
      <c r="P3214" s="1" t="s">
        <v>2030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2065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2168</v>
      </c>
      <c r="N3215" s="1" t="n">
        <v>2.222</v>
      </c>
      <c r="O3215" s="1" t="n">
        <v>61.64</v>
      </c>
      <c r="P3215" s="1" t="s">
        <v>2030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2065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2081</v>
      </c>
      <c r="N3216" s="1" t="n">
        <v>0.748</v>
      </c>
      <c r="O3216" s="1" t="n">
        <v>22.4</v>
      </c>
      <c r="P3216" s="1" t="s">
        <v>2030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2065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2082</v>
      </c>
      <c r="N3217" s="1" t="n">
        <v>0.889</v>
      </c>
      <c r="O3217" s="1" t="n">
        <v>1.81</v>
      </c>
      <c r="P3217" s="1" t="s">
        <v>2030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2065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3365</v>
      </c>
      <c r="N3218" s="1" t="n">
        <v>3.204</v>
      </c>
      <c r="O3218" s="1" t="n">
        <v>13.86</v>
      </c>
      <c r="P3218" s="1" t="s">
        <v>2030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2065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3365</v>
      </c>
      <c r="N3219" s="1" t="n">
        <v>12.285</v>
      </c>
      <c r="O3219" s="1" t="n">
        <v>41.73</v>
      </c>
      <c r="P3219" s="1" t="s">
        <v>2030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2065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2084</v>
      </c>
      <c r="N3220" s="1" t="n">
        <v>0.144</v>
      </c>
      <c r="O3220" s="1" t="n">
        <v>0</v>
      </c>
      <c r="P3220" s="1" t="s">
        <v>2030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2065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2248</v>
      </c>
      <c r="N3221" s="1" t="n">
        <v>2.308</v>
      </c>
      <c r="O3221" s="1" t="n">
        <v>61.26</v>
      </c>
      <c r="P3221" s="1" t="s">
        <v>2030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2085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2066</v>
      </c>
      <c r="N3222" s="1" t="n">
        <v>2.468</v>
      </c>
      <c r="O3222" s="1" t="n">
        <v>51.34</v>
      </c>
      <c r="P3222" s="1" t="s">
        <v>2030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2085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2067</v>
      </c>
      <c r="N3223" s="1" t="n">
        <v>11.69</v>
      </c>
      <c r="O3223" s="1" t="n">
        <v>263.48</v>
      </c>
      <c r="P3223" s="1" t="s">
        <v>2030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2085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2068</v>
      </c>
      <c r="N3224" s="1" t="n">
        <v>22.13</v>
      </c>
      <c r="O3224" s="1" t="n">
        <v>575.54</v>
      </c>
      <c r="P3224" s="1" t="s">
        <v>2030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2085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2069</v>
      </c>
      <c r="N3225" s="1" t="n">
        <v>13.18</v>
      </c>
      <c r="O3225" s="1" t="n">
        <v>365.64</v>
      </c>
      <c r="P3225" s="1" t="s">
        <v>2030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2085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2070</v>
      </c>
      <c r="N3226" s="1" t="n">
        <v>1.466</v>
      </c>
      <c r="O3226" s="1" t="n">
        <v>35.58</v>
      </c>
      <c r="P3226" s="1" t="s">
        <v>2030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2085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2167</v>
      </c>
      <c r="N3227" s="1" t="n">
        <v>0.692</v>
      </c>
      <c r="O3227" s="1" t="n">
        <v>18</v>
      </c>
      <c r="P3227" s="1" t="s">
        <v>2030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2085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2072</v>
      </c>
      <c r="N3228" s="1" t="n">
        <v>2.608</v>
      </c>
      <c r="O3228" s="1" t="n">
        <v>67.83</v>
      </c>
      <c r="P3228" s="1" t="s">
        <v>2030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2085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3364</v>
      </c>
      <c r="N3229" s="1" t="n">
        <v>3.696</v>
      </c>
      <c r="O3229" s="1" t="n">
        <v>134.59</v>
      </c>
      <c r="P3229" s="1" t="s">
        <v>2030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2085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2168</v>
      </c>
      <c r="N3230" s="1" t="n">
        <v>2.222</v>
      </c>
      <c r="O3230" s="1" t="n">
        <v>61.64</v>
      </c>
      <c r="P3230" s="1" t="s">
        <v>2030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2085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3365</v>
      </c>
      <c r="N3231" s="1" t="n">
        <v>3.204</v>
      </c>
      <c r="O3231" s="1" t="n">
        <v>13.86</v>
      </c>
      <c r="P3231" s="1" t="s">
        <v>2030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2085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2084</v>
      </c>
      <c r="N3232" s="1" t="n">
        <v>0.144</v>
      </c>
      <c r="O3232" s="1" t="n">
        <v>0</v>
      </c>
      <c r="P3232" s="1" t="s">
        <v>2030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2085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2066</v>
      </c>
      <c r="N3233" s="1" t="n">
        <v>3.146</v>
      </c>
      <c r="O3233" s="1" t="n">
        <v>51.37</v>
      </c>
      <c r="P3233" s="1" t="s">
        <v>2030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2085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2070</v>
      </c>
      <c r="N3234" s="1" t="n">
        <v>10.325</v>
      </c>
      <c r="O3234" s="1" t="n">
        <v>196.72</v>
      </c>
      <c r="P3234" s="1" t="s">
        <v>2030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2085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2071</v>
      </c>
      <c r="N3235" s="1" t="n">
        <v>2.292</v>
      </c>
      <c r="O3235" s="1" t="n">
        <v>53.03</v>
      </c>
      <c r="P3235" s="1" t="s">
        <v>2030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2085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2072</v>
      </c>
      <c r="N3236" s="1" t="n">
        <v>1.988</v>
      </c>
      <c r="O3236" s="1" t="n">
        <v>40.58</v>
      </c>
      <c r="P3236" s="1" t="s">
        <v>2030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2085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2073</v>
      </c>
      <c r="N3237" s="1" t="n">
        <v>11.955</v>
      </c>
      <c r="O3237" s="1" t="n">
        <v>317.29</v>
      </c>
      <c r="P3237" s="1" t="s">
        <v>2030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2085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2074</v>
      </c>
      <c r="N3238" s="1" t="n">
        <v>8.565</v>
      </c>
      <c r="O3238" s="1" t="n">
        <v>256.47</v>
      </c>
      <c r="P3238" s="1" t="s">
        <v>2030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2085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2075</v>
      </c>
      <c r="N3239" s="1" t="n">
        <v>6.35</v>
      </c>
      <c r="O3239" s="1" t="n">
        <v>216.08</v>
      </c>
      <c r="P3239" s="1" t="s">
        <v>2030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2085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2076</v>
      </c>
      <c r="N3240" s="1" t="n">
        <v>9.865</v>
      </c>
      <c r="O3240" s="1" t="n">
        <v>355.83</v>
      </c>
      <c r="P3240" s="1" t="s">
        <v>2030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2085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2077</v>
      </c>
      <c r="N3241" s="1" t="n">
        <v>4.672</v>
      </c>
      <c r="O3241" s="1" t="n">
        <v>171.7</v>
      </c>
      <c r="P3241" s="1" t="s">
        <v>2030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2085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2078</v>
      </c>
      <c r="N3242" s="1" t="n">
        <v>1.558</v>
      </c>
      <c r="O3242" s="1" t="n">
        <v>50.9</v>
      </c>
      <c r="P3242" s="1" t="s">
        <v>2030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2085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2079</v>
      </c>
      <c r="N3243" s="1" t="n">
        <v>2.728</v>
      </c>
      <c r="O3243" s="1" t="n">
        <v>129.97</v>
      </c>
      <c r="P3243" s="1" t="s">
        <v>2030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2085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2080</v>
      </c>
      <c r="N3244" s="1" t="n">
        <v>1.316</v>
      </c>
      <c r="O3244" s="1" t="n">
        <v>62.7</v>
      </c>
      <c r="P3244" s="1" t="s">
        <v>2030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2085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2247</v>
      </c>
      <c r="N3245" s="1" t="n">
        <v>1.11</v>
      </c>
      <c r="O3245" s="1" t="n">
        <v>22.66</v>
      </c>
      <c r="P3245" s="1" t="s">
        <v>2030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2085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2081</v>
      </c>
      <c r="N3246" s="1" t="n">
        <v>0.748</v>
      </c>
      <c r="O3246" s="1" t="n">
        <v>22.4</v>
      </c>
      <c r="P3246" s="1" t="s">
        <v>2030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2085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2082</v>
      </c>
      <c r="N3247" s="1" t="n">
        <v>0.889</v>
      </c>
      <c r="O3247" s="1" t="n">
        <v>1.81</v>
      </c>
      <c r="P3247" s="1" t="s">
        <v>2030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2085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3365</v>
      </c>
      <c r="N3248" s="1" t="n">
        <v>12.285</v>
      </c>
      <c r="O3248" s="1" t="n">
        <v>41.73</v>
      </c>
      <c r="P3248" s="1" t="s">
        <v>2030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2085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2248</v>
      </c>
      <c r="N3249" s="1" t="n">
        <v>2.308</v>
      </c>
      <c r="O3249" s="1" t="n">
        <v>61.26</v>
      </c>
      <c r="P3249" s="1" t="s">
        <v>2030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2602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3555</v>
      </c>
      <c r="N3250" s="1" t="n">
        <v>6</v>
      </c>
      <c r="O3250" s="1" t="n">
        <v>35.7</v>
      </c>
      <c r="P3250" s="1" t="s">
        <v>2604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2602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3540</v>
      </c>
      <c r="N3251" s="1" t="n">
        <v>24</v>
      </c>
      <c r="O3251" s="1" t="n">
        <v>132.13</v>
      </c>
      <c r="P3251" s="1" t="s">
        <v>2604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2602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3542</v>
      </c>
      <c r="N3252" s="1" t="n">
        <v>96</v>
      </c>
      <c r="O3252" s="1" t="n">
        <v>721.92</v>
      </c>
      <c r="P3252" s="1" t="s">
        <v>2604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2028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3556</v>
      </c>
      <c r="N3253" s="1" t="n">
        <v>12</v>
      </c>
      <c r="O3253" s="1" t="n">
        <v>48</v>
      </c>
      <c r="P3253" s="1" t="s">
        <v>2030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2028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3557</v>
      </c>
      <c r="N3254" s="1" t="n">
        <v>12</v>
      </c>
      <c r="O3254" s="1" t="n">
        <v>48</v>
      </c>
      <c r="P3254" s="1" t="s">
        <v>2030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2028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3558</v>
      </c>
      <c r="N3255" s="1" t="n">
        <v>12</v>
      </c>
      <c r="O3255" s="1" t="n">
        <v>96</v>
      </c>
      <c r="P3255" s="1" t="s">
        <v>2030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2028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3559</v>
      </c>
      <c r="N3256" s="1" t="n">
        <v>12</v>
      </c>
      <c r="O3256" s="1" t="n">
        <v>48</v>
      </c>
      <c r="P3256" s="1" t="s">
        <v>2030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2028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3560</v>
      </c>
      <c r="N3257" s="1" t="n">
        <v>12</v>
      </c>
      <c r="O3257" s="1" t="n">
        <v>96</v>
      </c>
      <c r="P3257" s="1" t="s">
        <v>2030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2028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3561</v>
      </c>
      <c r="N3258" s="1" t="n">
        <v>12</v>
      </c>
      <c r="O3258" s="1" t="n">
        <v>96</v>
      </c>
      <c r="P3258" s="1" t="s">
        <v>2030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2028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3562</v>
      </c>
      <c r="N3259" s="1" t="n">
        <v>36</v>
      </c>
      <c r="O3259" s="1" t="n">
        <v>119.97</v>
      </c>
      <c r="P3259" s="1" t="s">
        <v>2030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2028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3043</v>
      </c>
      <c r="N3260" s="1" t="n">
        <v>30</v>
      </c>
      <c r="O3260" s="1" t="n">
        <v>129.5</v>
      </c>
      <c r="P3260" s="1" t="s">
        <v>2030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2028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3563</v>
      </c>
      <c r="N3261" s="1" t="n">
        <v>24</v>
      </c>
      <c r="O3261" s="1" t="n">
        <v>43.8</v>
      </c>
      <c r="P3261" s="1" t="s">
        <v>2030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2028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3564</v>
      </c>
      <c r="N3262" s="1" t="n">
        <v>24</v>
      </c>
      <c r="O3262" s="1" t="n">
        <v>43.8</v>
      </c>
      <c r="P3262" s="1" t="s">
        <v>2030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2028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3044</v>
      </c>
      <c r="N3263" s="1" t="n">
        <v>30</v>
      </c>
      <c r="O3263" s="1" t="n">
        <v>134</v>
      </c>
      <c r="P3263" s="1" t="s">
        <v>2030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2028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3565</v>
      </c>
      <c r="N3264" s="1" t="n">
        <v>30</v>
      </c>
      <c r="O3264" s="1" t="n">
        <v>134</v>
      </c>
      <c r="P3264" s="1" t="s">
        <v>2030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2028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3566</v>
      </c>
      <c r="N3265" s="1" t="n">
        <v>30</v>
      </c>
      <c r="O3265" s="1" t="n">
        <v>129.5</v>
      </c>
      <c r="P3265" s="1" t="s">
        <v>2030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2028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3567</v>
      </c>
      <c r="N3266" s="1" t="n">
        <v>30</v>
      </c>
      <c r="O3266" s="1" t="n">
        <v>134</v>
      </c>
      <c r="P3266" s="1" t="s">
        <v>2030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2028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3568</v>
      </c>
      <c r="N3267" s="1" t="n">
        <v>30</v>
      </c>
      <c r="O3267" s="1" t="n">
        <v>129.5</v>
      </c>
      <c r="P3267" s="1" t="s">
        <v>2030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2028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3569</v>
      </c>
      <c r="N3268" s="1" t="n">
        <v>24</v>
      </c>
      <c r="O3268" s="1" t="n">
        <v>43.8</v>
      </c>
      <c r="P3268" s="1" t="s">
        <v>2030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2028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3568</v>
      </c>
      <c r="N3269" s="1" t="n">
        <v>30</v>
      </c>
      <c r="O3269" s="1" t="n">
        <v>129.5</v>
      </c>
      <c r="P3269" s="1" t="s">
        <v>2030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2028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2296</v>
      </c>
      <c r="N3270" s="1" t="n">
        <v>25</v>
      </c>
      <c r="O3270" s="1" t="n">
        <v>225</v>
      </c>
      <c r="P3270" s="1" t="s">
        <v>2030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2028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3570</v>
      </c>
      <c r="N3271" s="1" t="n">
        <v>29</v>
      </c>
      <c r="O3271" s="1" t="n">
        <v>435</v>
      </c>
      <c r="P3271" s="1" t="s">
        <v>2030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2028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3571</v>
      </c>
      <c r="N3272" s="1" t="n">
        <v>25</v>
      </c>
      <c r="O3272" s="1" t="n">
        <v>75</v>
      </c>
      <c r="P3272" s="1" t="s">
        <v>2030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2028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3572</v>
      </c>
      <c r="N3273" s="1" t="n">
        <v>25</v>
      </c>
      <c r="O3273" s="1" t="n">
        <v>75</v>
      </c>
      <c r="P3273" s="1" t="s">
        <v>2030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2028</v>
      </c>
      <c r="E3274" s="1" t="n">
        <v>1609</v>
      </c>
      <c r="F3274" s="1" t="s">
        <v>103</v>
      </c>
      <c r="I3274" s="1" t="n">
        <v>5786</v>
      </c>
      <c r="J3274" s="1" t="n">
        <v>13225</v>
      </c>
      <c r="K3274" s="1" t="n">
        <v>7896981601151</v>
      </c>
      <c r="L3274" s="1" t="s">
        <v>3038</v>
      </c>
      <c r="N3274" s="1" t="n">
        <v>12</v>
      </c>
      <c r="O3274" s="1" t="n">
        <v>45</v>
      </c>
      <c r="P3274" s="1" t="s">
        <v>2030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2028</v>
      </c>
      <c r="E3275" s="1" t="n">
        <v>1609</v>
      </c>
      <c r="F3275" s="1" t="s">
        <v>103</v>
      </c>
      <c r="I3275" s="1" t="n">
        <v>5786</v>
      </c>
      <c r="J3275" s="1" t="n">
        <v>13720</v>
      </c>
      <c r="K3275" s="1" t="n">
        <v>7896981600307</v>
      </c>
      <c r="L3275" s="1" t="s">
        <v>2193</v>
      </c>
      <c r="N3275" s="1" t="n">
        <v>9</v>
      </c>
      <c r="O3275" s="1" t="n">
        <v>55</v>
      </c>
      <c r="P3275" s="1" t="s">
        <v>2030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2028</v>
      </c>
      <c r="E3276" s="1" t="n">
        <v>1609</v>
      </c>
      <c r="F3276" s="1" t="s">
        <v>103</v>
      </c>
      <c r="I3276" s="1" t="n">
        <v>5786</v>
      </c>
      <c r="J3276" s="1" t="n">
        <v>17163</v>
      </c>
      <c r="K3276" s="1" t="n">
        <v>7896981600567</v>
      </c>
      <c r="L3276" s="1" t="s">
        <v>2194</v>
      </c>
      <c r="N3276" s="1" t="n">
        <v>9</v>
      </c>
      <c r="O3276" s="1" t="n">
        <v>80</v>
      </c>
      <c r="P3276" s="1" t="s">
        <v>2030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2028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2195</v>
      </c>
      <c r="N3277" s="1" t="n">
        <v>30</v>
      </c>
      <c r="O3277" s="1" t="n">
        <v>57</v>
      </c>
      <c r="P3277" s="1" t="s">
        <v>2030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2028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2198</v>
      </c>
      <c r="N3278" s="1" t="n">
        <v>9</v>
      </c>
      <c r="O3278" s="1" t="n">
        <v>70.65</v>
      </c>
      <c r="P3278" s="1" t="s">
        <v>2030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2028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2199</v>
      </c>
      <c r="N3279" s="1" t="n">
        <v>20</v>
      </c>
      <c r="O3279" s="1" t="n">
        <v>66</v>
      </c>
      <c r="P3279" s="1" t="s">
        <v>2030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2028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2201</v>
      </c>
      <c r="N3280" s="1" t="n">
        <v>20</v>
      </c>
      <c r="O3280" s="1" t="n">
        <v>66</v>
      </c>
      <c r="P3280" s="1" t="s">
        <v>2030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2028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3573</v>
      </c>
      <c r="N3281" s="1" t="n">
        <v>20</v>
      </c>
      <c r="O3281" s="1" t="n">
        <v>80</v>
      </c>
      <c r="P3281" s="1" t="s">
        <v>2030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2028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3574</v>
      </c>
      <c r="N3282" s="1" t="n">
        <v>20</v>
      </c>
      <c r="O3282" s="1" t="n">
        <v>146.86</v>
      </c>
      <c r="P3282" s="1" t="s">
        <v>2030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2028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3575</v>
      </c>
      <c r="N3283" s="1" t="n">
        <v>20</v>
      </c>
      <c r="O3283" s="1" t="n">
        <v>52.45</v>
      </c>
      <c r="P3283" s="1" t="s">
        <v>2030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2028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3576</v>
      </c>
      <c r="N3284" s="1" t="n">
        <v>20</v>
      </c>
      <c r="O3284" s="1" t="n">
        <v>146.86</v>
      </c>
      <c r="P3284" s="1" t="s">
        <v>2030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2028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3577</v>
      </c>
      <c r="N3285" s="1" t="n">
        <v>30</v>
      </c>
      <c r="O3285" s="1" t="n">
        <v>72.38</v>
      </c>
      <c r="P3285" s="1" t="s">
        <v>2030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2028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3578</v>
      </c>
      <c r="N3286" s="1" t="n">
        <v>30</v>
      </c>
      <c r="O3286" s="1" t="n">
        <v>72.38</v>
      </c>
      <c r="P3286" s="1" t="s">
        <v>2030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2028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2365</v>
      </c>
      <c r="N3287" s="1" t="n">
        <v>20</v>
      </c>
      <c r="O3287" s="1" t="n">
        <v>102.8</v>
      </c>
      <c r="P3287" s="1" t="s">
        <v>2030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2028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3579</v>
      </c>
      <c r="N3288" s="1" t="n">
        <v>30</v>
      </c>
      <c r="O3288" s="1" t="n">
        <v>72.38</v>
      </c>
      <c r="P3288" s="1" t="s">
        <v>2030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2028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3580</v>
      </c>
      <c r="N3289" s="1" t="n">
        <v>20</v>
      </c>
      <c r="O3289" s="1" t="n">
        <v>52.45</v>
      </c>
      <c r="P3289" s="1" t="s">
        <v>2030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2028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3581</v>
      </c>
      <c r="N3290" s="1" t="n">
        <v>20</v>
      </c>
      <c r="O3290" s="1" t="n">
        <v>52.45</v>
      </c>
      <c r="P3290" s="1" t="s">
        <v>2030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2028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3582</v>
      </c>
      <c r="N3291" s="1" t="n">
        <v>12</v>
      </c>
      <c r="O3291" s="1" t="n">
        <v>47.88</v>
      </c>
      <c r="P3291" s="1" t="s">
        <v>2030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2028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3583</v>
      </c>
      <c r="N3292" s="1" t="n">
        <v>72</v>
      </c>
      <c r="O3292" s="1" t="n">
        <v>71.48</v>
      </c>
      <c r="P3292" s="1" t="s">
        <v>2030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2028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3584</v>
      </c>
      <c r="N3293" s="1" t="n">
        <v>24</v>
      </c>
      <c r="O3293" s="1" t="n">
        <v>95.76</v>
      </c>
      <c r="P3293" s="1" t="s">
        <v>2030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2028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2827</v>
      </c>
      <c r="N3294" s="1" t="n">
        <v>10</v>
      </c>
      <c r="O3294" s="1" t="n">
        <v>97.65</v>
      </c>
      <c r="P3294" s="1" t="s">
        <v>2030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2028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2828</v>
      </c>
      <c r="N3295" s="1" t="n">
        <v>60</v>
      </c>
      <c r="O3295" s="1" t="n">
        <v>43.87</v>
      </c>
      <c r="P3295" s="1" t="s">
        <v>2030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2028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3585</v>
      </c>
      <c r="N3296" s="1" t="n">
        <v>5</v>
      </c>
      <c r="O3296" s="1" t="n">
        <v>71.78</v>
      </c>
      <c r="P3296" s="1" t="s">
        <v>2030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2028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3586</v>
      </c>
      <c r="N3297" s="1" t="n">
        <v>12</v>
      </c>
      <c r="O3297" s="1" t="n">
        <v>83.88</v>
      </c>
      <c r="P3297" s="1" t="s">
        <v>2030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2028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3587</v>
      </c>
      <c r="N3298" s="1" t="n">
        <v>12</v>
      </c>
      <c r="O3298" s="1" t="n">
        <v>58.8</v>
      </c>
      <c r="P3298" s="1" t="s">
        <v>2030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2028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3588</v>
      </c>
      <c r="N3299" s="1" t="n">
        <v>12</v>
      </c>
      <c r="O3299" s="1" t="n">
        <v>83.88</v>
      </c>
      <c r="P3299" s="1" t="s">
        <v>2030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2028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3589</v>
      </c>
      <c r="N3300" s="1" t="n">
        <v>3</v>
      </c>
      <c r="O3300" s="1" t="n">
        <v>43.74</v>
      </c>
      <c r="P3300" s="1" t="s">
        <v>2030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2028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3590</v>
      </c>
      <c r="N3301" s="1" t="n">
        <v>3</v>
      </c>
      <c r="O3301" s="1" t="n">
        <v>35.64</v>
      </c>
      <c r="P3301" s="1" t="s">
        <v>2030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2028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3591</v>
      </c>
      <c r="N3302" s="1" t="n">
        <v>3</v>
      </c>
      <c r="O3302" s="1" t="n">
        <v>35.64</v>
      </c>
      <c r="P3302" s="1" t="s">
        <v>2030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2028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3592</v>
      </c>
      <c r="N3303" s="1" t="n">
        <v>3</v>
      </c>
      <c r="O3303" s="1" t="n">
        <v>43.74</v>
      </c>
      <c r="P3303" s="1" t="s">
        <v>2030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2028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3593</v>
      </c>
      <c r="N3304" s="1" t="n">
        <v>3</v>
      </c>
      <c r="O3304" s="1" t="n">
        <v>35.64</v>
      </c>
      <c r="P3304" s="1" t="s">
        <v>2030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2028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3594</v>
      </c>
      <c r="N3305" s="1" t="n">
        <v>3</v>
      </c>
      <c r="O3305" s="1" t="n">
        <v>44.7</v>
      </c>
      <c r="P3305" s="1" t="s">
        <v>2030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2028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3594</v>
      </c>
      <c r="N3306" s="1" t="n">
        <v>3</v>
      </c>
      <c r="O3306" s="1" t="n">
        <v>29.97</v>
      </c>
      <c r="P3306" s="1" t="s">
        <v>2030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2028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3595</v>
      </c>
      <c r="N3307" s="1" t="n">
        <v>60</v>
      </c>
      <c r="O3307" s="1" t="n">
        <v>43.87</v>
      </c>
      <c r="P3307" s="1" t="s">
        <v>2030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2028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3596</v>
      </c>
      <c r="N3308" s="1" t="n">
        <v>3</v>
      </c>
      <c r="O3308" s="1" t="n">
        <v>59.7</v>
      </c>
      <c r="P3308" s="1" t="s">
        <v>2030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2028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3597</v>
      </c>
      <c r="N3309" s="1" t="n">
        <v>3</v>
      </c>
      <c r="O3309" s="1" t="n">
        <v>43.74</v>
      </c>
      <c r="P3309" s="1" t="s">
        <v>2030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2028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3598</v>
      </c>
      <c r="N3310" s="1" t="n">
        <v>3</v>
      </c>
      <c r="O3310" s="1" t="n">
        <v>52.5</v>
      </c>
      <c r="P3310" s="1" t="s">
        <v>2030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2028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3599</v>
      </c>
      <c r="N3311" s="1" t="n">
        <v>54</v>
      </c>
      <c r="O3311" s="1" t="n">
        <v>198.49</v>
      </c>
      <c r="P3311" s="1" t="s">
        <v>2030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2028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2589</v>
      </c>
      <c r="N3312" s="1" t="n">
        <v>12</v>
      </c>
      <c r="O3312" s="1" t="n">
        <v>45.02</v>
      </c>
      <c r="P3312" s="1" t="s">
        <v>2030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2028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3600</v>
      </c>
      <c r="N3313" s="1" t="n">
        <v>12</v>
      </c>
      <c r="O3313" s="1" t="n">
        <v>99.48</v>
      </c>
      <c r="P3313" s="1" t="s">
        <v>2030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2028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3601</v>
      </c>
      <c r="N3314" s="1" t="n">
        <v>12</v>
      </c>
      <c r="O3314" s="1" t="n">
        <v>102.36</v>
      </c>
      <c r="P3314" s="1" t="s">
        <v>2030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2028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3602</v>
      </c>
      <c r="N3315" s="1" t="n">
        <v>12</v>
      </c>
      <c r="O3315" s="1" t="n">
        <v>45.02</v>
      </c>
      <c r="P3315" s="1" t="s">
        <v>2030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2028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3603</v>
      </c>
      <c r="N3316" s="1" t="n">
        <v>12</v>
      </c>
      <c r="O3316" s="1" t="n">
        <v>45.02</v>
      </c>
      <c r="P3316" s="1" t="s">
        <v>2030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2028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3604</v>
      </c>
      <c r="N3317" s="1" t="n">
        <v>24</v>
      </c>
      <c r="O3317" s="1" t="n">
        <v>34.38</v>
      </c>
      <c r="P3317" s="1" t="s">
        <v>2030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2028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3605</v>
      </c>
      <c r="N3318" s="1" t="n">
        <v>24</v>
      </c>
      <c r="O3318" s="1" t="n">
        <v>34.38</v>
      </c>
      <c r="P3318" s="1" t="s">
        <v>2030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2028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3606</v>
      </c>
      <c r="N3319" s="1" t="n">
        <v>24</v>
      </c>
      <c r="O3319" s="1" t="n">
        <v>34.38</v>
      </c>
      <c r="P3319" s="1" t="s">
        <v>2030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2028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3607</v>
      </c>
      <c r="N3320" s="1" t="n">
        <v>40</v>
      </c>
      <c r="O3320" s="1" t="n">
        <v>234.35</v>
      </c>
      <c r="P3320" s="1" t="s">
        <v>2030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2028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3608</v>
      </c>
      <c r="N3321" s="1" t="n">
        <v>60</v>
      </c>
      <c r="O3321" s="1" t="n">
        <v>72.19</v>
      </c>
      <c r="P3321" s="1" t="s">
        <v>2030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2028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3609</v>
      </c>
      <c r="N3322" s="1" t="n">
        <v>12</v>
      </c>
      <c r="O3322" s="1" t="n">
        <v>40.64</v>
      </c>
      <c r="P3322" s="1" t="s">
        <v>2030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2028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3610</v>
      </c>
      <c r="N3323" s="1" t="n">
        <v>12</v>
      </c>
      <c r="O3323" s="1" t="n">
        <v>40.64</v>
      </c>
      <c r="P3323" s="1" t="s">
        <v>2030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2028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3611</v>
      </c>
      <c r="N3324" s="1" t="n">
        <v>12</v>
      </c>
      <c r="O3324" s="1" t="n">
        <v>40.64</v>
      </c>
      <c r="P3324" s="1" t="s">
        <v>2030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2028</v>
      </c>
      <c r="E3325" s="1" t="n">
        <v>1107</v>
      </c>
      <c r="F3325" s="1" t="s">
        <v>227</v>
      </c>
      <c r="I3325" s="1" t="n">
        <v>426652</v>
      </c>
      <c r="J3325" s="1" t="n">
        <v>24270</v>
      </c>
      <c r="K3325" s="1" t="n">
        <v>7891962050089</v>
      </c>
      <c r="L3325" s="1" t="s">
        <v>3074</v>
      </c>
      <c r="N3325" s="1" t="n">
        <v>45</v>
      </c>
      <c r="O3325" s="1" t="n">
        <v>172.89</v>
      </c>
      <c r="P3325" s="1" t="s">
        <v>2030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2028</v>
      </c>
      <c r="E3326" s="1" t="n">
        <v>1107</v>
      </c>
      <c r="F3326" s="1" t="s">
        <v>227</v>
      </c>
      <c r="I3326" s="1" t="n">
        <v>426652</v>
      </c>
      <c r="J3326" s="1" t="n">
        <v>24523</v>
      </c>
      <c r="K3326" s="1" t="n">
        <v>7891048038321</v>
      </c>
      <c r="L3326" s="1" t="s">
        <v>3612</v>
      </c>
      <c r="N3326" s="1" t="n">
        <v>12</v>
      </c>
      <c r="O3326" s="1" t="n">
        <v>40.64</v>
      </c>
      <c r="P3326" s="1" t="s">
        <v>2030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2028</v>
      </c>
      <c r="E3327" s="1" t="n">
        <v>1107</v>
      </c>
      <c r="F3327" s="1" t="s">
        <v>227</v>
      </c>
      <c r="I3327" s="1" t="n">
        <v>426652</v>
      </c>
      <c r="J3327" s="1" t="n">
        <v>24548</v>
      </c>
      <c r="K3327" s="1" t="n">
        <v>7891962050072</v>
      </c>
      <c r="L3327" s="1" t="s">
        <v>3075</v>
      </c>
      <c r="N3327" s="1" t="n">
        <v>45</v>
      </c>
      <c r="O3327" s="1" t="n">
        <v>172.89</v>
      </c>
      <c r="P3327" s="1" t="s">
        <v>2030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2028</v>
      </c>
      <c r="E3328" s="1" t="n">
        <v>1107</v>
      </c>
      <c r="F3328" s="1" t="s">
        <v>227</v>
      </c>
      <c r="I3328" s="1" t="n">
        <v>426652</v>
      </c>
      <c r="J3328" s="1" t="n">
        <v>26494</v>
      </c>
      <c r="K3328" s="1" t="n">
        <v>7891048050606</v>
      </c>
      <c r="L3328" s="1" t="s">
        <v>3613</v>
      </c>
      <c r="N3328" s="1" t="n">
        <v>15</v>
      </c>
      <c r="O3328" s="1" t="n">
        <v>22.44</v>
      </c>
      <c r="P3328" s="1" t="s">
        <v>2030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2028</v>
      </c>
      <c r="E3329" s="1" t="n">
        <v>1107</v>
      </c>
      <c r="F3329" s="1" t="s">
        <v>227</v>
      </c>
      <c r="I3329" s="1" t="n">
        <v>426652</v>
      </c>
      <c r="J3329" s="1" t="n">
        <v>26496</v>
      </c>
      <c r="K3329" s="1" t="n">
        <v>7891048050668</v>
      </c>
      <c r="L3329" s="1" t="s">
        <v>3614</v>
      </c>
      <c r="N3329" s="1" t="n">
        <v>15</v>
      </c>
      <c r="O3329" s="1" t="n">
        <v>22.44</v>
      </c>
      <c r="P3329" s="1" t="s">
        <v>2030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2028</v>
      </c>
      <c r="E3330" s="1" t="n">
        <v>1107</v>
      </c>
      <c r="F3330" s="1" t="s">
        <v>227</v>
      </c>
      <c r="I3330" s="1" t="n">
        <v>426652</v>
      </c>
      <c r="J3330" s="1" t="n">
        <v>27021</v>
      </c>
      <c r="K3330" s="1" t="n">
        <v>7891048050613</v>
      </c>
      <c r="L3330" s="1" t="s">
        <v>3615</v>
      </c>
      <c r="N3330" s="1" t="n">
        <v>15</v>
      </c>
      <c r="O3330" s="1" t="n">
        <v>22.44</v>
      </c>
      <c r="P3330" s="1" t="s">
        <v>2030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2028</v>
      </c>
      <c r="E3331" s="1" t="n">
        <v>1107</v>
      </c>
      <c r="F3331" s="1" t="s">
        <v>227</v>
      </c>
      <c r="I3331" s="1" t="n">
        <v>426652</v>
      </c>
      <c r="J3331" s="1" t="n">
        <v>27023</v>
      </c>
      <c r="K3331" s="1" t="n">
        <v>7891048050637</v>
      </c>
      <c r="L3331" s="1" t="s">
        <v>3616</v>
      </c>
      <c r="N3331" s="1" t="n">
        <v>15</v>
      </c>
      <c r="O3331" s="1" t="n">
        <v>22.44</v>
      </c>
      <c r="P3331" s="1" t="s">
        <v>2030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2028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3076</v>
      </c>
      <c r="N3332" s="1" t="n">
        <v>20</v>
      </c>
      <c r="O3332" s="1" t="n">
        <v>89.58</v>
      </c>
      <c r="P3332" s="1" t="s">
        <v>2030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2028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3077</v>
      </c>
      <c r="N3333" s="1" t="n">
        <v>20</v>
      </c>
      <c r="O3333" s="1" t="n">
        <v>89.58</v>
      </c>
      <c r="P3333" s="1" t="s">
        <v>2030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2028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3078</v>
      </c>
      <c r="N3334" s="1" t="n">
        <v>24</v>
      </c>
      <c r="O3334" s="1" t="n">
        <v>107.5</v>
      </c>
      <c r="P3334" s="1" t="s">
        <v>2030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2028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3077</v>
      </c>
      <c r="N3335" s="1" t="n">
        <v>24</v>
      </c>
      <c r="O3335" s="1" t="n">
        <v>45.86</v>
      </c>
      <c r="P3335" s="1" t="s">
        <v>2030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2028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3079</v>
      </c>
      <c r="N3336" s="1" t="n">
        <v>24</v>
      </c>
      <c r="O3336" s="1" t="n">
        <v>45.86</v>
      </c>
      <c r="P3336" s="1" t="s">
        <v>2030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2028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3617</v>
      </c>
      <c r="N3337" s="1" t="n">
        <v>15</v>
      </c>
      <c r="O3337" s="1" t="n">
        <v>22.44</v>
      </c>
      <c r="P3337" s="1" t="s">
        <v>2030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2028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3618</v>
      </c>
      <c r="N3338" s="1" t="n">
        <v>15</v>
      </c>
      <c r="O3338" s="1" t="n">
        <v>22.44</v>
      </c>
      <c r="P3338" s="1" t="s">
        <v>2030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2028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3619</v>
      </c>
      <c r="N3339" s="1" t="n">
        <v>10</v>
      </c>
      <c r="O3339" s="1" t="n">
        <v>38.01</v>
      </c>
      <c r="P3339" s="1" t="s">
        <v>2030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2028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3620</v>
      </c>
      <c r="N3340" s="1" t="n">
        <v>15</v>
      </c>
      <c r="O3340" s="1" t="n">
        <v>51.56</v>
      </c>
      <c r="P3340" s="1" t="s">
        <v>2030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2028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3621</v>
      </c>
      <c r="N3341" s="1" t="n">
        <v>10</v>
      </c>
      <c r="O3341" s="1" t="n">
        <v>49.64</v>
      </c>
      <c r="P3341" s="1" t="s">
        <v>2030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2028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3081</v>
      </c>
      <c r="N3342" s="1" t="n">
        <v>36</v>
      </c>
      <c r="O3342" s="1" t="n">
        <v>99.01</v>
      </c>
      <c r="P3342" s="1" t="s">
        <v>2030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2028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3622</v>
      </c>
      <c r="N3343" s="1" t="n">
        <v>6</v>
      </c>
      <c r="O3343" s="1" t="n">
        <v>124.73</v>
      </c>
      <c r="P3343" s="1" t="s">
        <v>2030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2028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3623</v>
      </c>
      <c r="N3344" s="1" t="n">
        <v>36</v>
      </c>
      <c r="O3344" s="1" t="n">
        <v>61.51</v>
      </c>
      <c r="P3344" s="1" t="s">
        <v>2030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2028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3085</v>
      </c>
      <c r="N3345" s="1" t="n">
        <v>36</v>
      </c>
      <c r="O3345" s="1" t="n">
        <v>61.51</v>
      </c>
      <c r="P3345" s="1" t="s">
        <v>2030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2028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3624</v>
      </c>
      <c r="N3346" s="1" t="n">
        <v>36</v>
      </c>
      <c r="O3346" s="1" t="n">
        <v>61.51</v>
      </c>
      <c r="P3346" s="1" t="s">
        <v>2030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2028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3086</v>
      </c>
      <c r="N3347" s="1" t="n">
        <v>36</v>
      </c>
      <c r="O3347" s="1" t="n">
        <v>61.51</v>
      </c>
      <c r="P3347" s="1" t="s">
        <v>2030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2028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3625</v>
      </c>
      <c r="N3348" s="1" t="n">
        <v>36</v>
      </c>
      <c r="O3348" s="1" t="n">
        <v>111.01</v>
      </c>
      <c r="P3348" s="1" t="s">
        <v>2030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2028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2373</v>
      </c>
      <c r="N3349" s="1" t="n">
        <v>36</v>
      </c>
      <c r="O3349" s="1" t="n">
        <v>33</v>
      </c>
      <c r="P3349" s="1" t="s">
        <v>2030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2028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2374</v>
      </c>
      <c r="N3350" s="1" t="n">
        <v>120</v>
      </c>
      <c r="O3350" s="1" t="n">
        <v>125</v>
      </c>
      <c r="P3350" s="1" t="s">
        <v>2030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2028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2376</v>
      </c>
      <c r="N3351" s="1" t="n">
        <v>24</v>
      </c>
      <c r="O3351" s="1" t="n">
        <v>26</v>
      </c>
      <c r="P3351" s="1" t="s">
        <v>2030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2028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3626</v>
      </c>
      <c r="N3352" s="1" t="n">
        <v>60</v>
      </c>
      <c r="O3352" s="1" t="n">
        <v>70</v>
      </c>
      <c r="P3352" s="1" t="s">
        <v>2030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2028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2377</v>
      </c>
      <c r="N3353" s="1" t="n">
        <v>24</v>
      </c>
      <c r="O3353" s="1" t="n">
        <v>26</v>
      </c>
      <c r="P3353" s="1" t="s">
        <v>2030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2028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3627</v>
      </c>
      <c r="N3354" s="1" t="n">
        <v>120</v>
      </c>
      <c r="O3354" s="1" t="n">
        <v>660.180029</v>
      </c>
      <c r="P3354" s="1" t="s">
        <v>2030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2028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2098</v>
      </c>
      <c r="N3355" s="1" t="n">
        <v>7</v>
      </c>
      <c r="O3355" s="1" t="n">
        <v>48.02</v>
      </c>
      <c r="P3355" s="1" t="s">
        <v>2030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2028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2099</v>
      </c>
      <c r="N3356" s="1" t="n">
        <v>5</v>
      </c>
      <c r="O3356" s="1" t="n">
        <v>68.5</v>
      </c>
      <c r="P3356" s="1" t="s">
        <v>2030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2028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2100</v>
      </c>
      <c r="N3357" s="1" t="n">
        <v>3</v>
      </c>
      <c r="O3357" s="1" t="n">
        <v>37.68</v>
      </c>
      <c r="P3357" s="1" t="s">
        <v>2030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2028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2101</v>
      </c>
      <c r="N3358" s="1" t="n">
        <v>3</v>
      </c>
      <c r="O3358" s="1" t="n">
        <v>37.68</v>
      </c>
      <c r="P3358" s="1" t="s">
        <v>2030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2028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2102</v>
      </c>
      <c r="N3359" s="1" t="n">
        <v>5</v>
      </c>
      <c r="O3359" s="1" t="n">
        <v>58.2</v>
      </c>
      <c r="P3359" s="1" t="s">
        <v>2030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2028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2222</v>
      </c>
      <c r="N3360" s="1" t="n">
        <v>40</v>
      </c>
      <c r="O3360" s="1" t="n">
        <v>491.24</v>
      </c>
      <c r="P3360" s="1" t="s">
        <v>2030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2028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2210</v>
      </c>
      <c r="N3361" s="1" t="n">
        <v>60</v>
      </c>
      <c r="O3361" s="1" t="n">
        <v>695.4</v>
      </c>
      <c r="P3361" s="1" t="s">
        <v>2030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2028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2557</v>
      </c>
      <c r="N3362" s="1" t="n">
        <v>8</v>
      </c>
      <c r="O3362" s="1" t="n">
        <v>100.1</v>
      </c>
      <c r="P3362" s="1" t="s">
        <v>2030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2028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3344</v>
      </c>
      <c r="N3363" s="1" t="n">
        <v>12</v>
      </c>
      <c r="O3363" s="1" t="n">
        <v>186.66</v>
      </c>
      <c r="P3363" s="1" t="s">
        <v>2030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2028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2558</v>
      </c>
      <c r="N3364" s="1" t="n">
        <v>12</v>
      </c>
      <c r="O3364" s="1" t="n">
        <v>184.92</v>
      </c>
      <c r="P3364" s="1" t="s">
        <v>2030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2028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3628</v>
      </c>
      <c r="N3365" s="1" t="n">
        <v>12</v>
      </c>
      <c r="O3365" s="1" t="n">
        <v>117.4</v>
      </c>
      <c r="P3365" s="1" t="s">
        <v>2030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2028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2563</v>
      </c>
      <c r="N3366" s="1" t="n">
        <v>90</v>
      </c>
      <c r="O3366" s="1" t="n">
        <v>155.62</v>
      </c>
      <c r="P3366" s="1" t="s">
        <v>2030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2028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3629</v>
      </c>
      <c r="N3367" s="1" t="n">
        <v>16</v>
      </c>
      <c r="O3367" s="1" t="n">
        <v>118.79</v>
      </c>
      <c r="P3367" s="1" t="s">
        <v>2030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2139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2122</v>
      </c>
      <c r="N3368" s="1" t="n">
        <v>48</v>
      </c>
      <c r="O3368" s="1" t="n">
        <v>360</v>
      </c>
      <c r="P3368" s="1" t="s">
        <v>2030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2139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2123</v>
      </c>
      <c r="N3369" s="1" t="n">
        <v>40</v>
      </c>
      <c r="O3369" s="1" t="n">
        <v>280</v>
      </c>
      <c r="P3369" s="1" t="s">
        <v>2030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2139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2125</v>
      </c>
      <c r="N3370" s="1" t="n">
        <v>20</v>
      </c>
      <c r="O3370" s="1" t="n">
        <v>55</v>
      </c>
      <c r="P3370" s="1" t="s">
        <v>2030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2139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2279</v>
      </c>
      <c r="N3371" s="1" t="n">
        <v>10</v>
      </c>
      <c r="O3371" s="1" t="n">
        <v>86.6</v>
      </c>
      <c r="P3371" s="1" t="s">
        <v>2030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2139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2126</v>
      </c>
      <c r="N3372" s="1" t="n">
        <v>2</v>
      </c>
      <c r="O3372" s="1" t="n">
        <v>24</v>
      </c>
      <c r="P3372" s="1" t="s">
        <v>2030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2139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2128</v>
      </c>
      <c r="N3373" s="1" t="n">
        <v>3</v>
      </c>
      <c r="O3373" s="1" t="n">
        <v>60</v>
      </c>
      <c r="P3373" s="1" t="s">
        <v>2030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2139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2129</v>
      </c>
      <c r="N3374" s="1" t="n">
        <v>5</v>
      </c>
      <c r="O3374" s="1" t="n">
        <v>65</v>
      </c>
      <c r="P3374" s="1" t="s">
        <v>2030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2139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2130</v>
      </c>
      <c r="N3375" s="1" t="n">
        <v>1</v>
      </c>
      <c r="O3375" s="1" t="n">
        <v>10</v>
      </c>
      <c r="P3375" s="1" t="s">
        <v>2030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2139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2280</v>
      </c>
      <c r="N3376" s="1" t="n">
        <v>3</v>
      </c>
      <c r="O3376" s="1" t="n">
        <v>33</v>
      </c>
      <c r="P3376" s="1" t="s">
        <v>2030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2139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2131</v>
      </c>
      <c r="N3377" s="1" t="n">
        <v>10</v>
      </c>
      <c r="O3377" s="1" t="n">
        <v>70</v>
      </c>
      <c r="P3377" s="1" t="s">
        <v>2030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2139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2132</v>
      </c>
      <c r="N3378" s="1" t="n">
        <v>35</v>
      </c>
      <c r="O3378" s="1" t="n">
        <v>120</v>
      </c>
      <c r="P3378" s="1" t="s">
        <v>2030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2139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2133</v>
      </c>
      <c r="N3379" s="1" t="n">
        <v>15</v>
      </c>
      <c r="O3379" s="1" t="n">
        <v>90</v>
      </c>
      <c r="P3379" s="1" t="s">
        <v>2030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2139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2134</v>
      </c>
      <c r="N3380" s="1" t="n">
        <v>15</v>
      </c>
      <c r="O3380" s="1" t="n">
        <v>75</v>
      </c>
      <c r="P3380" s="1" t="s">
        <v>2030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2139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2135</v>
      </c>
      <c r="N3381" s="1" t="n">
        <v>20</v>
      </c>
      <c r="O3381" s="1" t="n">
        <v>125</v>
      </c>
      <c r="P3381" s="1" t="s">
        <v>2030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2139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2136</v>
      </c>
      <c r="N3382" s="1" t="n">
        <v>40</v>
      </c>
      <c r="O3382" s="1" t="n">
        <v>240</v>
      </c>
      <c r="P3382" s="1" t="s">
        <v>2030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2139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2137</v>
      </c>
      <c r="N3383" s="1" t="n">
        <v>15</v>
      </c>
      <c r="O3383" s="1" t="n">
        <v>45</v>
      </c>
      <c r="P3383" s="1" t="s">
        <v>2030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2139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3630</v>
      </c>
      <c r="N3384" s="1" t="n">
        <v>20</v>
      </c>
      <c r="O3384" s="1" t="n">
        <v>100</v>
      </c>
      <c r="P3384" s="1" t="s">
        <v>2030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2028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2087</v>
      </c>
      <c r="N3385" s="1" t="n">
        <v>15</v>
      </c>
      <c r="O3385" s="1" t="n">
        <v>180</v>
      </c>
      <c r="P3385" s="1" t="s">
        <v>2030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2028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2029</v>
      </c>
      <c r="N3386" s="1" t="n">
        <v>12</v>
      </c>
      <c r="O3386" s="1" t="n">
        <v>59.88</v>
      </c>
      <c r="P3386" s="1" t="s">
        <v>2030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2028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2031</v>
      </c>
      <c r="N3387" s="1" t="n">
        <v>20</v>
      </c>
      <c r="O3387" s="1" t="n">
        <v>90</v>
      </c>
      <c r="P3387" s="1" t="s">
        <v>2030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2028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2032</v>
      </c>
      <c r="N3388" s="1" t="n">
        <v>15</v>
      </c>
      <c r="O3388" s="1" t="n">
        <v>74.85</v>
      </c>
      <c r="P3388" s="1" t="s">
        <v>2030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2028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2169</v>
      </c>
      <c r="N3389" s="1" t="n">
        <v>5</v>
      </c>
      <c r="O3389" s="1" t="n">
        <v>22.5</v>
      </c>
      <c r="P3389" s="1" t="s">
        <v>2030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2028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2033</v>
      </c>
      <c r="N3390" s="1" t="n">
        <v>12</v>
      </c>
      <c r="O3390" s="1" t="n">
        <v>59.88</v>
      </c>
      <c r="P3390" s="1" t="s">
        <v>2030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2028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2583</v>
      </c>
      <c r="N3391" s="1" t="n">
        <v>80</v>
      </c>
      <c r="O3391" s="1" t="n">
        <v>690.72</v>
      </c>
      <c r="P3391" s="1" t="s">
        <v>2030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2028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3631</v>
      </c>
      <c r="N3392" s="1" t="n">
        <v>80.8</v>
      </c>
      <c r="O3392" s="1" t="n">
        <v>690.72</v>
      </c>
      <c r="P3392" s="1" t="s">
        <v>2030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2028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2585</v>
      </c>
      <c r="N3393" s="1" t="n">
        <v>1</v>
      </c>
      <c r="O3393" s="1" t="n">
        <v>134.09</v>
      </c>
      <c r="P3393" s="1" t="s">
        <v>2030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2028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3632</v>
      </c>
      <c r="N3394" s="1" t="n">
        <v>12</v>
      </c>
      <c r="O3394" s="1" t="n">
        <v>63.48</v>
      </c>
      <c r="P3394" s="1" t="s">
        <v>2030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2028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3633</v>
      </c>
      <c r="N3395" s="1" t="n">
        <v>24</v>
      </c>
      <c r="O3395" s="1" t="n">
        <v>21.74</v>
      </c>
      <c r="P3395" s="1" t="s">
        <v>2030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2028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3634</v>
      </c>
      <c r="N3396" s="1" t="n">
        <v>13</v>
      </c>
      <c r="O3396" s="1" t="n">
        <v>83.31</v>
      </c>
      <c r="P3396" s="1" t="s">
        <v>2030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2028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2331</v>
      </c>
      <c r="N3397" s="1" t="n">
        <v>100</v>
      </c>
      <c r="O3397" s="1" t="n">
        <v>1482.28</v>
      </c>
      <c r="P3397" s="1" t="s">
        <v>2030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2028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3635</v>
      </c>
      <c r="N3398" s="1" t="n">
        <v>24</v>
      </c>
      <c r="O3398" s="1" t="n">
        <v>21.74</v>
      </c>
      <c r="P3398" s="1" t="s">
        <v>2030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2028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3636</v>
      </c>
      <c r="N3399" s="1" t="n">
        <v>24</v>
      </c>
      <c r="O3399" s="1" t="n">
        <v>21.74</v>
      </c>
      <c r="P3399" s="1" t="s">
        <v>2030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2028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2334</v>
      </c>
      <c r="N3400" s="1" t="n">
        <v>30</v>
      </c>
      <c r="O3400" s="1" t="n">
        <v>388.21</v>
      </c>
      <c r="P3400" s="1" t="s">
        <v>2030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2028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2335</v>
      </c>
      <c r="N3401" s="1" t="n">
        <v>60</v>
      </c>
      <c r="O3401" s="1" t="n">
        <v>804.66</v>
      </c>
      <c r="P3401" s="1" t="s">
        <v>2030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2028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2336</v>
      </c>
      <c r="N3402" s="1" t="n">
        <v>50</v>
      </c>
      <c r="O3402" s="1" t="n">
        <v>635.26</v>
      </c>
      <c r="P3402" s="1" t="s">
        <v>2030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2028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3637</v>
      </c>
      <c r="N3403" s="1" t="n">
        <v>20</v>
      </c>
      <c r="O3403" s="1" t="n">
        <v>73</v>
      </c>
      <c r="P3403" s="1" t="s">
        <v>2030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2028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2337</v>
      </c>
      <c r="N3404" s="1" t="n">
        <v>20</v>
      </c>
      <c r="O3404" s="1" t="n">
        <v>225.87</v>
      </c>
      <c r="P3404" s="1" t="s">
        <v>2030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2028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2338</v>
      </c>
      <c r="N3405" s="1" t="n">
        <v>60</v>
      </c>
      <c r="O3405" s="1" t="n">
        <v>705.84</v>
      </c>
      <c r="P3405" s="1" t="s">
        <v>2030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2028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2340</v>
      </c>
      <c r="N3406" s="1" t="n">
        <v>30</v>
      </c>
      <c r="O3406" s="1" t="n">
        <v>388.21</v>
      </c>
      <c r="P3406" s="1" t="s">
        <v>2030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2028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2342</v>
      </c>
      <c r="N3407" s="1" t="n">
        <v>200</v>
      </c>
      <c r="O3407" s="1" t="n">
        <v>2023.43</v>
      </c>
      <c r="P3407" s="1" t="s">
        <v>2030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2028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2343</v>
      </c>
      <c r="N3408" s="1" t="n">
        <v>20</v>
      </c>
      <c r="O3408" s="1" t="n">
        <v>188.22</v>
      </c>
      <c r="P3408" s="1" t="s">
        <v>2030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2028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2344</v>
      </c>
      <c r="N3409" s="1" t="n">
        <v>40</v>
      </c>
      <c r="O3409" s="1" t="n">
        <v>291.75</v>
      </c>
      <c r="P3409" s="1" t="s">
        <v>2030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2028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2346</v>
      </c>
      <c r="N3410" s="1" t="n">
        <v>80</v>
      </c>
      <c r="O3410" s="1" t="n">
        <v>997.6</v>
      </c>
      <c r="P3410" s="1" t="s">
        <v>2030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2028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3638</v>
      </c>
      <c r="N3411" s="1" t="n">
        <v>100</v>
      </c>
      <c r="O3411" s="1" t="n">
        <v>729.38</v>
      </c>
      <c r="P3411" s="1" t="s">
        <v>2030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2028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2051</v>
      </c>
      <c r="N3412" s="1" t="n">
        <v>5</v>
      </c>
      <c r="O3412" s="1" t="n">
        <v>7.5</v>
      </c>
      <c r="P3412" s="1" t="s">
        <v>2030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2028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2053</v>
      </c>
      <c r="N3413" s="1" t="n">
        <v>30</v>
      </c>
      <c r="O3413" s="1" t="n">
        <v>54</v>
      </c>
      <c r="P3413" s="1" t="s">
        <v>2030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2883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3639</v>
      </c>
      <c r="N3414" s="1" t="n">
        <v>1</v>
      </c>
      <c r="O3414" s="1" t="n">
        <v>155</v>
      </c>
      <c r="P3414" s="1" t="s">
        <v>2030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2883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3640</v>
      </c>
      <c r="N3415" s="1" t="n">
        <v>2</v>
      </c>
      <c r="O3415" s="1" t="n">
        <v>60</v>
      </c>
      <c r="P3415" s="1" t="s">
        <v>2030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2028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2031</v>
      </c>
      <c r="N3416" s="1" t="n">
        <v>30</v>
      </c>
      <c r="O3416" s="1" t="n">
        <v>135</v>
      </c>
      <c r="P3416" s="1" t="s">
        <v>2030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2028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2299</v>
      </c>
      <c r="N3417" s="1" t="n">
        <v>50</v>
      </c>
      <c r="O3417" s="1" t="n">
        <v>250</v>
      </c>
      <c r="P3417" s="1" t="s">
        <v>2030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2028</v>
      </c>
      <c r="E3418" s="1" t="n">
        <v>1626</v>
      </c>
      <c r="F3418" s="1" t="s">
        <v>96</v>
      </c>
      <c r="I3418" s="1" t="n">
        <v>312916</v>
      </c>
      <c r="J3418" s="1" t="n">
        <v>15731</v>
      </c>
      <c r="K3418" s="1" t="n">
        <v>7898268720050</v>
      </c>
      <c r="L3418" s="1" t="s">
        <v>3641</v>
      </c>
      <c r="N3418" s="1" t="n">
        <v>6</v>
      </c>
      <c r="O3418" s="1" t="n">
        <v>29.72</v>
      </c>
      <c r="P3418" s="1" t="s">
        <v>2030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2028</v>
      </c>
      <c r="E3419" s="1" t="n">
        <v>1626</v>
      </c>
      <c r="F3419" s="1" t="s">
        <v>96</v>
      </c>
      <c r="I3419" s="1" t="n">
        <v>312916</v>
      </c>
      <c r="J3419" s="1" t="n">
        <v>16273</v>
      </c>
      <c r="K3419" s="1" t="n">
        <v>7894904003495</v>
      </c>
      <c r="L3419" s="1" t="s">
        <v>3642</v>
      </c>
      <c r="N3419" s="1" t="n">
        <v>72</v>
      </c>
      <c r="O3419" s="1" t="n">
        <v>115.48</v>
      </c>
      <c r="P3419" s="1" t="s">
        <v>2030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2028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3643</v>
      </c>
      <c r="N3420" s="1" t="n">
        <v>6</v>
      </c>
      <c r="O3420" s="1" t="n">
        <v>34.82</v>
      </c>
      <c r="P3420" s="1" t="s">
        <v>2030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2028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2189</v>
      </c>
      <c r="N3421" s="1" t="n">
        <v>64</v>
      </c>
      <c r="O3421" s="1" t="n">
        <v>516.52</v>
      </c>
      <c r="P3421" s="1" t="s">
        <v>2030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2028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3170</v>
      </c>
      <c r="N3422" s="1" t="n">
        <v>64</v>
      </c>
      <c r="O3422" s="1" t="n">
        <v>282.95</v>
      </c>
      <c r="P3422" s="1" t="s">
        <v>2030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2028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3644</v>
      </c>
      <c r="N3423" s="1" t="n">
        <v>6</v>
      </c>
      <c r="O3423" s="1" t="n">
        <v>53.4</v>
      </c>
      <c r="P3423" s="1" t="s">
        <v>2030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2028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2190</v>
      </c>
      <c r="N3424" s="1" t="n">
        <v>5</v>
      </c>
      <c r="O3424" s="1" t="n">
        <v>63.78</v>
      </c>
      <c r="P3424" s="1" t="s">
        <v>2030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2028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3645</v>
      </c>
      <c r="N3425" s="1" t="n">
        <v>60</v>
      </c>
      <c r="O3425" s="1" t="n">
        <v>124.9</v>
      </c>
      <c r="P3425" s="1" t="s">
        <v>2030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2028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3646</v>
      </c>
      <c r="N3426" s="1" t="n">
        <v>12</v>
      </c>
      <c r="O3426" s="1" t="n">
        <v>26.28</v>
      </c>
      <c r="P3426" s="1" t="s">
        <v>2030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2028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3647</v>
      </c>
      <c r="N3427" s="1" t="n">
        <v>6</v>
      </c>
      <c r="O3427" s="1" t="n">
        <v>45.78</v>
      </c>
      <c r="P3427" s="1" t="s">
        <v>2030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2028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3648</v>
      </c>
      <c r="N3428" s="1" t="n">
        <v>24</v>
      </c>
      <c r="O3428" s="1" t="n">
        <v>118.1</v>
      </c>
      <c r="P3428" s="1" t="s">
        <v>2030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2028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3649</v>
      </c>
      <c r="N3429" s="1" t="n">
        <v>6</v>
      </c>
      <c r="O3429" s="1" t="n">
        <v>54.3</v>
      </c>
      <c r="P3429" s="1" t="s">
        <v>2030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2028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3650</v>
      </c>
      <c r="N3430" s="1" t="n">
        <v>6</v>
      </c>
      <c r="O3430" s="1" t="n">
        <v>54.3</v>
      </c>
      <c r="P3430" s="1" t="s">
        <v>2030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2028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3651</v>
      </c>
      <c r="N3431" s="1" t="n">
        <v>6</v>
      </c>
      <c r="O3431" s="1" t="n">
        <v>28.26</v>
      </c>
      <c r="P3431" s="1" t="s">
        <v>2030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2028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3652</v>
      </c>
      <c r="N3432" s="1" t="n">
        <v>48</v>
      </c>
      <c r="O3432" s="1" t="n">
        <v>169.28</v>
      </c>
      <c r="P3432" s="1" t="s">
        <v>2030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2028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3653</v>
      </c>
      <c r="N3433" s="1" t="n">
        <v>6</v>
      </c>
      <c r="O3433" s="1" t="n">
        <v>28.26</v>
      </c>
      <c r="P3433" s="1" t="s">
        <v>2030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2028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3654</v>
      </c>
      <c r="N3434" s="1" t="n">
        <v>3</v>
      </c>
      <c r="O3434" s="1" t="n">
        <v>39.66</v>
      </c>
      <c r="P3434" s="1" t="s">
        <v>2030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2028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3655</v>
      </c>
      <c r="N3435" s="1" t="n">
        <v>6</v>
      </c>
      <c r="O3435" s="1" t="n">
        <v>33.66</v>
      </c>
      <c r="P3435" s="1" t="s">
        <v>2030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2028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3656</v>
      </c>
      <c r="N3436" s="1" t="n">
        <v>3</v>
      </c>
      <c r="O3436" s="1" t="n">
        <v>46.44</v>
      </c>
      <c r="P3436" s="1" t="s">
        <v>2030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2028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3657</v>
      </c>
      <c r="N3437" s="1" t="n">
        <v>6</v>
      </c>
      <c r="O3437" s="1" t="n">
        <v>118.26</v>
      </c>
      <c r="P3437" s="1" t="s">
        <v>2030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2028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3658</v>
      </c>
      <c r="N3438" s="1" t="n">
        <v>6</v>
      </c>
      <c r="O3438" s="1" t="n">
        <v>87.9</v>
      </c>
      <c r="P3438" s="1" t="s">
        <v>2030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2028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3659</v>
      </c>
      <c r="N3439" s="1" t="n">
        <v>6</v>
      </c>
      <c r="O3439" s="1" t="n">
        <v>28.26</v>
      </c>
      <c r="P3439" s="1" t="s">
        <v>2030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2028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3660</v>
      </c>
      <c r="N3440" s="1" t="n">
        <v>6</v>
      </c>
      <c r="O3440" s="1" t="n">
        <v>59.22</v>
      </c>
      <c r="P3440" s="1" t="s">
        <v>2030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2028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3661</v>
      </c>
      <c r="N3441" s="1" t="n">
        <v>6</v>
      </c>
      <c r="O3441" s="1" t="n">
        <v>59.22</v>
      </c>
      <c r="P3441" s="1" t="s">
        <v>2030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2028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3662</v>
      </c>
      <c r="N3442" s="1" t="n">
        <v>6</v>
      </c>
      <c r="O3442" s="1" t="n">
        <v>59.22</v>
      </c>
      <c r="P3442" s="1" t="s">
        <v>2030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2028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3663</v>
      </c>
      <c r="N3443" s="1" t="n">
        <v>6</v>
      </c>
      <c r="O3443" s="1" t="n">
        <v>59.22</v>
      </c>
      <c r="P3443" s="1" t="s">
        <v>2030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2028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3664</v>
      </c>
      <c r="N3444" s="1" t="n">
        <v>6</v>
      </c>
      <c r="O3444" s="1" t="n">
        <v>31.62</v>
      </c>
      <c r="P3444" s="1" t="s">
        <v>2030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2028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3665</v>
      </c>
      <c r="N3445" s="1" t="n">
        <v>6</v>
      </c>
      <c r="O3445" s="1" t="n">
        <v>63.69</v>
      </c>
      <c r="P3445" s="1" t="s">
        <v>2030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2028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3666</v>
      </c>
      <c r="N3446" s="1" t="n">
        <v>6</v>
      </c>
      <c r="O3446" s="1" t="n">
        <v>99.96</v>
      </c>
      <c r="P3446" s="1" t="s">
        <v>2030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2028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3667</v>
      </c>
      <c r="N3447" s="1" t="n">
        <v>6</v>
      </c>
      <c r="O3447" s="1" t="n">
        <v>59.22</v>
      </c>
      <c r="P3447" s="1" t="s">
        <v>2030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2028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3668</v>
      </c>
      <c r="N3448" s="1" t="n">
        <v>6</v>
      </c>
      <c r="O3448" s="1" t="n">
        <v>87.9</v>
      </c>
      <c r="P3448" s="1" t="s">
        <v>2030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2028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3669</v>
      </c>
      <c r="N3449" s="1" t="n">
        <v>3</v>
      </c>
      <c r="O3449" s="1" t="n">
        <v>45.54</v>
      </c>
      <c r="P3449" s="1" t="s">
        <v>2030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2028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3670</v>
      </c>
      <c r="N3450" s="1" t="n">
        <v>20</v>
      </c>
      <c r="O3450" s="1" t="n">
        <v>131.77</v>
      </c>
      <c r="P3450" s="1" t="s">
        <v>2030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2028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3671</v>
      </c>
      <c r="N3451" s="1" t="n">
        <v>6</v>
      </c>
      <c r="O3451" s="1" t="n">
        <v>59.22</v>
      </c>
      <c r="P3451" s="1" t="s">
        <v>2030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2028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3672</v>
      </c>
      <c r="N3452" s="1" t="n">
        <v>6</v>
      </c>
      <c r="O3452" s="1" t="n">
        <v>59.22</v>
      </c>
      <c r="P3452" s="1" t="s">
        <v>2030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2028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3673</v>
      </c>
      <c r="N3453" s="1" t="n">
        <v>4</v>
      </c>
      <c r="O3453" s="1" t="n">
        <v>40.8</v>
      </c>
      <c r="P3453" s="1" t="s">
        <v>2030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2028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3674</v>
      </c>
      <c r="N3454" s="1" t="n">
        <v>6</v>
      </c>
      <c r="O3454" s="1" t="n">
        <v>59.22</v>
      </c>
      <c r="P3454" s="1" t="s">
        <v>2030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2028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3675</v>
      </c>
      <c r="N3455" s="1" t="n">
        <v>6</v>
      </c>
      <c r="O3455" s="1" t="n">
        <v>59.22</v>
      </c>
      <c r="P3455" s="1" t="s">
        <v>2030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2028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3676</v>
      </c>
      <c r="N3456" s="1" t="n">
        <v>4</v>
      </c>
      <c r="O3456" s="1" t="n">
        <v>40.8</v>
      </c>
      <c r="P3456" s="1" t="s">
        <v>2030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2028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3677</v>
      </c>
      <c r="N3457" s="1" t="n">
        <v>6</v>
      </c>
      <c r="O3457" s="1" t="n">
        <v>83.94</v>
      </c>
      <c r="P3457" s="1" t="s">
        <v>2030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2028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3678</v>
      </c>
      <c r="N3458" s="1" t="n">
        <v>3</v>
      </c>
      <c r="O3458" s="1" t="n">
        <v>45.54</v>
      </c>
      <c r="P3458" s="1" t="s">
        <v>2030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2028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3679</v>
      </c>
      <c r="N3459" s="1" t="n">
        <v>6</v>
      </c>
      <c r="O3459" s="1" t="n">
        <v>63.69</v>
      </c>
      <c r="P3459" s="1" t="s">
        <v>2030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2028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3680</v>
      </c>
      <c r="N3460" s="1" t="n">
        <v>4</v>
      </c>
      <c r="O3460" s="1" t="n">
        <v>63.44</v>
      </c>
      <c r="P3460" s="1" t="s">
        <v>2030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2028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3681</v>
      </c>
      <c r="N3461" s="1" t="n">
        <v>6</v>
      </c>
      <c r="O3461" s="1" t="n">
        <v>63.69</v>
      </c>
      <c r="P3461" s="1" t="s">
        <v>2030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2028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3682</v>
      </c>
      <c r="N3462" s="1" t="n">
        <v>6</v>
      </c>
      <c r="O3462" s="1" t="n">
        <v>69.48</v>
      </c>
      <c r="P3462" s="1" t="s">
        <v>2030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2028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3683</v>
      </c>
      <c r="N3463" s="1" t="n">
        <v>6</v>
      </c>
      <c r="O3463" s="1" t="n">
        <v>33.66</v>
      </c>
      <c r="P3463" s="1" t="s">
        <v>2030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2028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3684</v>
      </c>
      <c r="N3464" s="1" t="n">
        <v>6</v>
      </c>
      <c r="O3464" s="1" t="n">
        <v>87.9</v>
      </c>
      <c r="P3464" s="1" t="s">
        <v>2030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2028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3685</v>
      </c>
      <c r="N3465" s="1" t="n">
        <v>3</v>
      </c>
      <c r="O3465" s="1" t="n">
        <v>46.44</v>
      </c>
      <c r="P3465" s="1" t="s">
        <v>2030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2028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3686</v>
      </c>
      <c r="N3466" s="1" t="n">
        <v>6</v>
      </c>
      <c r="O3466" s="1" t="n">
        <v>99.96</v>
      </c>
      <c r="P3466" s="1" t="s">
        <v>2030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2028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3687</v>
      </c>
      <c r="N3467" s="1" t="n">
        <v>4</v>
      </c>
      <c r="O3467" s="1" t="n">
        <v>40.8</v>
      </c>
      <c r="P3467" s="1" t="s">
        <v>2030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2028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3688</v>
      </c>
      <c r="N3468" s="1" t="n">
        <v>6</v>
      </c>
      <c r="O3468" s="1" t="n">
        <v>63.69</v>
      </c>
      <c r="P3468" s="1" t="s">
        <v>2030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2028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3689</v>
      </c>
      <c r="N3469" s="1" t="n">
        <v>3</v>
      </c>
      <c r="O3469" s="1" t="n">
        <v>46.08</v>
      </c>
      <c r="P3469" s="1" t="s">
        <v>2030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2028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3690</v>
      </c>
      <c r="N3470" s="1" t="n">
        <v>6</v>
      </c>
      <c r="O3470" s="1" t="n">
        <v>105.3</v>
      </c>
      <c r="P3470" s="1" t="s">
        <v>2030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2028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3690</v>
      </c>
      <c r="N3471" s="1" t="n">
        <v>6</v>
      </c>
      <c r="O3471" s="1" t="n">
        <v>105.3</v>
      </c>
      <c r="P3471" s="1" t="s">
        <v>2030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2028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3690</v>
      </c>
      <c r="N3472" s="1" t="n">
        <v>6</v>
      </c>
      <c r="O3472" s="1" t="n">
        <v>105.3</v>
      </c>
      <c r="P3472" s="1" t="s">
        <v>2030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2028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3690</v>
      </c>
      <c r="N3473" s="1" t="n">
        <v>6</v>
      </c>
      <c r="O3473" s="1" t="n">
        <v>105.3</v>
      </c>
      <c r="P3473" s="1" t="s">
        <v>2030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2028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3691</v>
      </c>
      <c r="N3474" s="1" t="n">
        <v>6</v>
      </c>
      <c r="O3474" s="1" t="n">
        <v>59.22</v>
      </c>
      <c r="P3474" s="1" t="s">
        <v>2030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2028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3692</v>
      </c>
      <c r="N3475" s="1" t="n">
        <v>3</v>
      </c>
      <c r="O3475" s="1" t="n">
        <v>46.08</v>
      </c>
      <c r="P3475" s="1" t="s">
        <v>2030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2028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3693</v>
      </c>
      <c r="N3476" s="1" t="n">
        <v>6</v>
      </c>
      <c r="O3476" s="1" t="n">
        <v>83.94</v>
      </c>
      <c r="P3476" s="1" t="s">
        <v>2030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2028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3694</v>
      </c>
      <c r="N3477" s="1" t="n">
        <v>3</v>
      </c>
      <c r="O3477" s="1" t="n">
        <v>47.22</v>
      </c>
      <c r="P3477" s="1" t="s">
        <v>2030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2028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3694</v>
      </c>
      <c r="N3478" s="1" t="n">
        <v>3</v>
      </c>
      <c r="O3478" s="1" t="n">
        <v>47.22</v>
      </c>
      <c r="P3478" s="1" t="s">
        <v>2030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2028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3695</v>
      </c>
      <c r="N3479" s="1" t="n">
        <v>6</v>
      </c>
      <c r="O3479" s="1" t="n">
        <v>28.26</v>
      </c>
      <c r="P3479" s="1" t="s">
        <v>2030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2028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3696</v>
      </c>
      <c r="N3480" s="1" t="n">
        <v>6</v>
      </c>
      <c r="O3480" s="1" t="n">
        <v>101.76</v>
      </c>
      <c r="P3480" s="1" t="s">
        <v>2030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2028</v>
      </c>
      <c r="E3481" s="1" t="n">
        <v>1675</v>
      </c>
      <c r="F3481" s="1" t="s">
        <v>293</v>
      </c>
      <c r="I3481" s="1" t="n">
        <v>501201</v>
      </c>
      <c r="J3481" s="1" t="n">
        <v>79798</v>
      </c>
      <c r="K3481" s="1" t="n">
        <v>7908966528404</v>
      </c>
      <c r="L3481" s="1" t="s">
        <v>3697</v>
      </c>
      <c r="N3481" s="1" t="n">
        <v>6</v>
      </c>
      <c r="O3481" s="1" t="n">
        <v>83.94</v>
      </c>
      <c r="P3481" s="1" t="s">
        <v>2030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2028</v>
      </c>
      <c r="E3482" s="1" t="n">
        <v>1675</v>
      </c>
      <c r="F3482" s="1" t="s">
        <v>293</v>
      </c>
      <c r="I3482" s="1" t="n">
        <v>501201</v>
      </c>
      <c r="J3482" s="1" t="n">
        <v>79799</v>
      </c>
      <c r="K3482" s="1" t="n">
        <v>7908966528534</v>
      </c>
      <c r="L3482" s="1" t="s">
        <v>3698</v>
      </c>
      <c r="N3482" s="1" t="n">
        <v>4</v>
      </c>
      <c r="O3482" s="1" t="n">
        <v>63.44</v>
      </c>
      <c r="P3482" s="1" t="s">
        <v>2030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2028</v>
      </c>
      <c r="E3483" s="1" t="n">
        <v>1675</v>
      </c>
      <c r="F3483" s="1" t="s">
        <v>293</v>
      </c>
      <c r="I3483" s="1" t="n">
        <v>501201</v>
      </c>
      <c r="J3483" s="1" t="n">
        <v>81717</v>
      </c>
      <c r="K3483" s="1" t="n">
        <v>7891150045316</v>
      </c>
      <c r="L3483" s="1" t="s">
        <v>3699</v>
      </c>
      <c r="N3483" s="1" t="n">
        <v>6</v>
      </c>
      <c r="O3483" s="1" t="n">
        <v>69.48</v>
      </c>
      <c r="P3483" s="1" t="s">
        <v>2030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2028</v>
      </c>
      <c r="E3484" s="1" t="n">
        <v>1675</v>
      </c>
      <c r="F3484" s="1" t="s">
        <v>293</v>
      </c>
      <c r="I3484" s="1" t="n">
        <v>501201</v>
      </c>
      <c r="J3484" s="1" t="n">
        <v>81718</v>
      </c>
      <c r="K3484" s="1" t="n">
        <v>7891150044555</v>
      </c>
      <c r="L3484" s="1" t="s">
        <v>3700</v>
      </c>
      <c r="N3484" s="1" t="n">
        <v>6</v>
      </c>
      <c r="O3484" s="1" t="n">
        <v>69.48</v>
      </c>
      <c r="P3484" s="1" t="s">
        <v>2030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2028</v>
      </c>
      <c r="E3485" s="1" t="n">
        <v>1675</v>
      </c>
      <c r="F3485" s="1" t="s">
        <v>293</v>
      </c>
      <c r="I3485" s="1" t="n">
        <v>501201</v>
      </c>
      <c r="J3485" s="1" t="n">
        <v>81719</v>
      </c>
      <c r="K3485" s="1" t="n">
        <v>7891150095670</v>
      </c>
      <c r="L3485" s="1" t="s">
        <v>3701</v>
      </c>
      <c r="N3485" s="1" t="n">
        <v>6</v>
      </c>
      <c r="O3485" s="1" t="n">
        <v>39.72</v>
      </c>
      <c r="P3485" s="1" t="s">
        <v>2030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2028</v>
      </c>
      <c r="E3486" s="1" t="n">
        <v>1675</v>
      </c>
      <c r="F3486" s="1" t="s">
        <v>293</v>
      </c>
      <c r="I3486" s="1" t="n">
        <v>501201</v>
      </c>
      <c r="J3486" s="1" t="n">
        <v>81720</v>
      </c>
      <c r="K3486" s="1" t="n">
        <v>7891150095694</v>
      </c>
      <c r="L3486" s="1" t="s">
        <v>3702</v>
      </c>
      <c r="N3486" s="1" t="n">
        <v>6</v>
      </c>
      <c r="O3486" s="1" t="n">
        <v>58.68</v>
      </c>
      <c r="P3486" s="1" t="s">
        <v>2030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2028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3703</v>
      </c>
      <c r="N3487" s="1" t="n">
        <v>3</v>
      </c>
      <c r="O3487" s="1" t="n">
        <v>39.78</v>
      </c>
      <c r="P3487" s="1" t="s">
        <v>2030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2028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3704</v>
      </c>
      <c r="N3488" s="1" t="n">
        <v>3</v>
      </c>
      <c r="O3488" s="1" t="n">
        <v>39.78</v>
      </c>
      <c r="P3488" s="1" t="s">
        <v>2030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2028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3705</v>
      </c>
      <c r="N3489" s="1" t="n">
        <v>3</v>
      </c>
      <c r="O3489" s="1" t="n">
        <v>39.78</v>
      </c>
      <c r="P3489" s="1" t="s">
        <v>2030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2028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2148</v>
      </c>
      <c r="N3490" s="1" t="n">
        <v>12</v>
      </c>
      <c r="O3490" s="1" t="n">
        <v>101.71</v>
      </c>
      <c r="P3490" s="1" t="s">
        <v>2030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2028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2049</v>
      </c>
      <c r="N3491" s="1" t="n">
        <v>6</v>
      </c>
      <c r="O3491" s="1" t="n">
        <v>50.85</v>
      </c>
      <c r="P3491" s="1" t="s">
        <v>2030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2028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3706</v>
      </c>
      <c r="N3492" s="1" t="n">
        <v>12</v>
      </c>
      <c r="O3492" s="1" t="n">
        <v>101.71</v>
      </c>
      <c r="P3492" s="1" t="s">
        <v>2030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2028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2149</v>
      </c>
      <c r="N3493" s="1" t="n">
        <v>6</v>
      </c>
      <c r="O3493" s="1" t="n">
        <v>50.85</v>
      </c>
      <c r="P3493" s="1" t="s">
        <v>2030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2028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2051</v>
      </c>
      <c r="N3494" s="1" t="n">
        <v>16</v>
      </c>
      <c r="O3494" s="1" t="n">
        <v>24</v>
      </c>
      <c r="P3494" s="1" t="s">
        <v>2030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2028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2052</v>
      </c>
      <c r="N3495" s="1" t="n">
        <v>12</v>
      </c>
      <c r="O3495" s="1" t="n">
        <v>42</v>
      </c>
      <c r="P3495" s="1" t="s">
        <v>2030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2028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2053</v>
      </c>
      <c r="N3496" s="1" t="n">
        <v>60</v>
      </c>
      <c r="O3496" s="1" t="n">
        <v>108</v>
      </c>
      <c r="P3496" s="1" t="s">
        <v>2030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2028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2055</v>
      </c>
      <c r="N3497" s="1" t="n">
        <v>9</v>
      </c>
      <c r="O3497" s="1" t="n">
        <v>52.11</v>
      </c>
      <c r="P3497" s="1" t="s">
        <v>2030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2028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2056</v>
      </c>
      <c r="N3498" s="1" t="n">
        <v>27</v>
      </c>
      <c r="O3498" s="1" t="n">
        <v>179.67</v>
      </c>
      <c r="P3498" s="1" t="s">
        <v>2030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2028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2243</v>
      </c>
      <c r="N3499" s="1" t="n">
        <v>24</v>
      </c>
      <c r="O3499" s="1" t="n">
        <v>135.78</v>
      </c>
      <c r="P3499" s="1" t="s">
        <v>2030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2028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2843</v>
      </c>
      <c r="N3500" s="1" t="n">
        <v>9</v>
      </c>
      <c r="O3500" s="1" t="n">
        <v>52.11</v>
      </c>
      <c r="P3500" s="1" t="s">
        <v>2030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2028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3707</v>
      </c>
      <c r="N3501" s="1" t="n">
        <v>20</v>
      </c>
      <c r="O3501" s="1" t="n">
        <v>83.4</v>
      </c>
      <c r="P3501" s="1" t="s">
        <v>2030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2028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3708</v>
      </c>
      <c r="N3502" s="1" t="n">
        <v>48</v>
      </c>
      <c r="O3502" s="1" t="n">
        <v>138.24</v>
      </c>
      <c r="P3502" s="1" t="s">
        <v>2030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2028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3709</v>
      </c>
      <c r="N3503" s="1" t="n">
        <v>60</v>
      </c>
      <c r="O3503" s="1" t="n">
        <v>308.4</v>
      </c>
      <c r="P3503" s="1" t="s">
        <v>2030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2028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3710</v>
      </c>
      <c r="N3504" s="1" t="n">
        <v>6</v>
      </c>
      <c r="O3504" s="1" t="n">
        <v>20.66</v>
      </c>
      <c r="P3504" s="1" t="s">
        <v>2030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2028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3711</v>
      </c>
      <c r="N3505" s="1" t="n">
        <v>6</v>
      </c>
      <c r="O3505" s="1" t="n">
        <v>58.8</v>
      </c>
      <c r="P3505" s="1" t="s">
        <v>2030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2028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3712</v>
      </c>
      <c r="N3506" s="1" t="n">
        <v>6</v>
      </c>
      <c r="O3506" s="1" t="n">
        <v>58.8</v>
      </c>
      <c r="P3506" s="1" t="s">
        <v>2030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2028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3713</v>
      </c>
      <c r="N3507" s="1" t="n">
        <v>6</v>
      </c>
      <c r="O3507" s="1" t="n">
        <v>58.8</v>
      </c>
      <c r="P3507" s="1" t="s">
        <v>2030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2028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3143</v>
      </c>
      <c r="N3508" s="1" t="n">
        <v>24</v>
      </c>
      <c r="O3508" s="1" t="n">
        <v>147.6</v>
      </c>
      <c r="P3508" s="1" t="s">
        <v>2030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2028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3714</v>
      </c>
      <c r="N3509" s="1" t="n">
        <v>12</v>
      </c>
      <c r="O3509" s="1" t="n">
        <v>68.16</v>
      </c>
      <c r="P3509" s="1" t="s">
        <v>2030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2028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3715</v>
      </c>
      <c r="N3510" s="1" t="n">
        <v>12</v>
      </c>
      <c r="O3510" s="1" t="n">
        <v>68.16</v>
      </c>
      <c r="P3510" s="1" t="s">
        <v>2030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2028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3716</v>
      </c>
      <c r="N3511" s="1" t="n">
        <v>12</v>
      </c>
      <c r="O3511" s="1" t="n">
        <v>102.24</v>
      </c>
      <c r="P3511" s="1" t="s">
        <v>2030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2028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3717</v>
      </c>
      <c r="N3512" s="1" t="n">
        <v>60</v>
      </c>
      <c r="O3512" s="1" t="n">
        <v>142.2</v>
      </c>
      <c r="P3512" s="1" t="s">
        <v>2030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2028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3718</v>
      </c>
      <c r="N3513" s="1" t="n">
        <v>12</v>
      </c>
      <c r="O3513" s="1" t="n">
        <v>45.6</v>
      </c>
      <c r="P3513" s="1" t="s">
        <v>2030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2028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3719</v>
      </c>
      <c r="N3514" s="1" t="n">
        <v>12</v>
      </c>
      <c r="O3514" s="1" t="n">
        <v>80.04</v>
      </c>
      <c r="P3514" s="1" t="s">
        <v>2030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2028</v>
      </c>
      <c r="E3515" s="1" t="n">
        <v>10012</v>
      </c>
      <c r="F3515" s="1" t="s">
        <v>176</v>
      </c>
      <c r="I3515" s="1" t="n">
        <v>1962669</v>
      </c>
      <c r="J3515" s="1" t="n">
        <v>16161</v>
      </c>
      <c r="K3515" s="1" t="n">
        <v>7896111901786</v>
      </c>
      <c r="L3515" s="1" t="s">
        <v>3720</v>
      </c>
      <c r="N3515" s="1" t="n">
        <v>6</v>
      </c>
      <c r="O3515" s="1" t="n">
        <v>20.66</v>
      </c>
      <c r="P3515" s="1" t="s">
        <v>2030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2028</v>
      </c>
      <c r="E3516" s="1" t="n">
        <v>10012</v>
      </c>
      <c r="F3516" s="1" t="s">
        <v>176</v>
      </c>
      <c r="I3516" s="1" t="n">
        <v>1962669</v>
      </c>
      <c r="J3516" s="1" t="n">
        <v>104270</v>
      </c>
      <c r="K3516" s="1" t="n">
        <v>7896007200313</v>
      </c>
      <c r="L3516" s="1" t="s">
        <v>3721</v>
      </c>
      <c r="N3516" s="1" t="n">
        <v>12</v>
      </c>
      <c r="O3516" s="1" t="n">
        <v>54.96</v>
      </c>
      <c r="P3516" s="1" t="s">
        <v>2030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2028</v>
      </c>
      <c r="E3517" s="1" t="n">
        <v>10012</v>
      </c>
      <c r="F3517" s="1" t="s">
        <v>176</v>
      </c>
      <c r="I3517" s="1" t="n">
        <v>1962669</v>
      </c>
      <c r="J3517" s="1" t="n">
        <v>104306</v>
      </c>
      <c r="K3517" s="1" t="n">
        <v>7891060773071</v>
      </c>
      <c r="L3517" s="1" t="s">
        <v>3722</v>
      </c>
      <c r="N3517" s="1" t="n">
        <v>6</v>
      </c>
      <c r="O3517" s="1" t="n">
        <v>50.28</v>
      </c>
      <c r="P3517" s="1" t="s">
        <v>2030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2028</v>
      </c>
      <c r="E3518" s="1" t="n">
        <v>10012</v>
      </c>
      <c r="F3518" s="1" t="s">
        <v>176</v>
      </c>
      <c r="I3518" s="1" t="n">
        <v>1962669</v>
      </c>
      <c r="J3518" s="1" t="n">
        <v>104418</v>
      </c>
      <c r="K3518" s="1" t="n">
        <v>7896007200368</v>
      </c>
      <c r="L3518" s="1" t="s">
        <v>3723</v>
      </c>
      <c r="N3518" s="1" t="n">
        <v>12</v>
      </c>
      <c r="O3518" s="1" t="n">
        <v>68.16</v>
      </c>
      <c r="P3518" s="1" t="s">
        <v>2030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2028</v>
      </c>
      <c r="E3519" s="1" t="n">
        <v>10012</v>
      </c>
      <c r="F3519" s="1" t="s">
        <v>176</v>
      </c>
      <c r="I3519" s="1" t="n">
        <v>1962669</v>
      </c>
      <c r="J3519" s="1" t="n">
        <v>104496</v>
      </c>
      <c r="K3519" s="1" t="n">
        <v>7896046703004</v>
      </c>
      <c r="L3519" s="1" t="s">
        <v>3724</v>
      </c>
      <c r="N3519" s="1" t="n">
        <v>6</v>
      </c>
      <c r="O3519" s="1" t="n">
        <v>58.8</v>
      </c>
      <c r="P3519" s="1" t="s">
        <v>2030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2028</v>
      </c>
      <c r="E3520" s="1" t="n">
        <v>10012</v>
      </c>
      <c r="F3520" s="1" t="s">
        <v>176</v>
      </c>
      <c r="I3520" s="1" t="n">
        <v>1962669</v>
      </c>
      <c r="J3520" s="1" t="n">
        <v>104777</v>
      </c>
      <c r="K3520" s="1" t="n">
        <v>7896007200399</v>
      </c>
      <c r="L3520" s="1" t="s">
        <v>3725</v>
      </c>
      <c r="N3520" s="1" t="n">
        <v>12</v>
      </c>
      <c r="O3520" s="1" t="n">
        <v>98.28</v>
      </c>
      <c r="P3520" s="1" t="s">
        <v>2030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2028</v>
      </c>
      <c r="E3521" s="1" t="n">
        <v>10012</v>
      </c>
      <c r="F3521" s="1" t="s">
        <v>176</v>
      </c>
      <c r="I3521" s="1" t="n">
        <v>1962669</v>
      </c>
      <c r="J3521" s="1" t="n">
        <v>105813</v>
      </c>
      <c r="K3521" s="1" t="n">
        <v>7896007200504</v>
      </c>
      <c r="L3521" s="1" t="s">
        <v>3726</v>
      </c>
      <c r="N3521" s="1" t="n">
        <v>24</v>
      </c>
      <c r="O3521" s="1" t="n">
        <v>35.04</v>
      </c>
      <c r="P3521" s="1" t="s">
        <v>2030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2028</v>
      </c>
      <c r="E3522" s="1" t="n">
        <v>10012</v>
      </c>
      <c r="F3522" s="1" t="s">
        <v>176</v>
      </c>
      <c r="I3522" s="1" t="n">
        <v>1962669</v>
      </c>
      <c r="J3522" s="1" t="n">
        <v>106382</v>
      </c>
      <c r="K3522" s="1" t="n">
        <v>7896111907252</v>
      </c>
      <c r="L3522" s="1" t="s">
        <v>3727</v>
      </c>
      <c r="N3522" s="1" t="n">
        <v>6</v>
      </c>
      <c r="O3522" s="1" t="n">
        <v>20.66</v>
      </c>
      <c r="P3522" s="1" t="s">
        <v>2030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2028</v>
      </c>
      <c r="E3523" s="1" t="n">
        <v>10012</v>
      </c>
      <c r="F3523" s="1" t="s">
        <v>176</v>
      </c>
      <c r="I3523" s="1" t="n">
        <v>1962669</v>
      </c>
      <c r="J3523" s="1" t="n">
        <v>108864</v>
      </c>
      <c r="K3523" s="1" t="n">
        <v>7896512900043</v>
      </c>
      <c r="L3523" s="1" t="s">
        <v>3728</v>
      </c>
      <c r="N3523" s="1" t="n">
        <v>12</v>
      </c>
      <c r="O3523" s="1" t="n">
        <v>91.68</v>
      </c>
      <c r="P3523" s="1" t="s">
        <v>2030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2028</v>
      </c>
      <c r="E3524" s="1" t="n">
        <v>10012</v>
      </c>
      <c r="F3524" s="1" t="s">
        <v>176</v>
      </c>
      <c r="I3524" s="1" t="n">
        <v>1962669</v>
      </c>
      <c r="J3524" s="1" t="n">
        <v>13689</v>
      </c>
      <c r="K3524" s="1" t="n">
        <v>7896111907672</v>
      </c>
      <c r="L3524" s="1" t="s">
        <v>3729</v>
      </c>
      <c r="N3524" s="1" t="n">
        <v>6</v>
      </c>
      <c r="O3524" s="1" t="n">
        <v>20.66</v>
      </c>
      <c r="P3524" s="1" t="s">
        <v>2030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2028</v>
      </c>
      <c r="E3525" s="1" t="n">
        <v>10012</v>
      </c>
      <c r="F3525" s="1" t="s">
        <v>176</v>
      </c>
      <c r="I3525" s="1" t="n">
        <v>1962669</v>
      </c>
      <c r="J3525" s="1" t="n">
        <v>14777</v>
      </c>
      <c r="K3525" s="1" t="n">
        <v>7898148110131</v>
      </c>
      <c r="L3525" s="1" t="s">
        <v>3730</v>
      </c>
      <c r="N3525" s="1" t="n">
        <v>6</v>
      </c>
      <c r="O3525" s="1" t="n">
        <v>83.16</v>
      </c>
      <c r="P3525" s="1" t="s">
        <v>2030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2028</v>
      </c>
      <c r="E3526" s="1" t="n">
        <v>10012</v>
      </c>
      <c r="F3526" s="1" t="s">
        <v>176</v>
      </c>
      <c r="I3526" s="1" t="n">
        <v>1962669</v>
      </c>
      <c r="J3526" s="1" t="n">
        <v>16152</v>
      </c>
      <c r="K3526" s="1" t="n">
        <v>7896111945001</v>
      </c>
      <c r="L3526" s="1" t="s">
        <v>3731</v>
      </c>
      <c r="N3526" s="1" t="n">
        <v>6</v>
      </c>
      <c r="O3526" s="1" t="n">
        <v>20.66</v>
      </c>
      <c r="P3526" s="1" t="s">
        <v>2030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2028</v>
      </c>
      <c r="E3527" s="1" t="n">
        <v>10012</v>
      </c>
      <c r="F3527" s="1" t="s">
        <v>176</v>
      </c>
      <c r="I3527" s="1" t="n">
        <v>1962669</v>
      </c>
      <c r="J3527" s="1" t="n">
        <v>16154</v>
      </c>
      <c r="K3527" s="1" t="n">
        <v>7896111941454</v>
      </c>
      <c r="L3527" s="1" t="s">
        <v>3732</v>
      </c>
      <c r="N3527" s="1" t="n">
        <v>6</v>
      </c>
      <c r="O3527" s="1" t="n">
        <v>20.66</v>
      </c>
      <c r="P3527" s="1" t="s">
        <v>2030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2028</v>
      </c>
      <c r="E3528" s="1" t="n">
        <v>10012</v>
      </c>
      <c r="F3528" s="1" t="s">
        <v>176</v>
      </c>
      <c r="I3528" s="1" t="n">
        <v>1962669</v>
      </c>
      <c r="J3528" s="1" t="n">
        <v>16155</v>
      </c>
      <c r="K3528" s="1" t="n">
        <v>7896111944912</v>
      </c>
      <c r="L3528" s="1" t="s">
        <v>3733</v>
      </c>
      <c r="N3528" s="1" t="n">
        <v>6</v>
      </c>
      <c r="O3528" s="1" t="n">
        <v>20.66</v>
      </c>
      <c r="P3528" s="1" t="s">
        <v>2030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2028</v>
      </c>
      <c r="E3529" s="1" t="n">
        <v>10012</v>
      </c>
      <c r="F3529" s="1" t="s">
        <v>176</v>
      </c>
      <c r="I3529" s="1" t="n">
        <v>1962669</v>
      </c>
      <c r="J3529" s="1" t="n">
        <v>16156</v>
      </c>
      <c r="K3529" s="1" t="n">
        <v>7896111947869</v>
      </c>
      <c r="L3529" s="1" t="s">
        <v>3734</v>
      </c>
      <c r="N3529" s="1" t="n">
        <v>6</v>
      </c>
      <c r="O3529" s="1" t="n">
        <v>20.66</v>
      </c>
      <c r="P3529" s="1" t="s">
        <v>2030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2028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3735</v>
      </c>
      <c r="N3530" s="1" t="n">
        <v>12</v>
      </c>
      <c r="O3530" s="1" t="n">
        <v>66.12</v>
      </c>
      <c r="P3530" s="1" t="s">
        <v>2030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2028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3736</v>
      </c>
      <c r="N3531" s="1" t="n">
        <v>12</v>
      </c>
      <c r="O3531" s="1" t="n">
        <v>107.16</v>
      </c>
      <c r="P3531" s="1" t="s">
        <v>2030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2028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3737</v>
      </c>
      <c r="N3532" s="1" t="n">
        <v>6</v>
      </c>
      <c r="O3532" s="1" t="n">
        <v>20.66</v>
      </c>
      <c r="P3532" s="1" t="s">
        <v>2030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2028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3738</v>
      </c>
      <c r="N3533" s="1" t="n">
        <v>6</v>
      </c>
      <c r="O3533" s="1" t="n">
        <v>20.66</v>
      </c>
      <c r="P3533" s="1" t="s">
        <v>2030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2028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3739</v>
      </c>
      <c r="N3534" s="1" t="n">
        <v>6</v>
      </c>
      <c r="O3534" s="1" t="n">
        <v>20.66</v>
      </c>
      <c r="P3534" s="1" t="s">
        <v>2030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2028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3740</v>
      </c>
      <c r="N3535" s="1" t="n">
        <v>6</v>
      </c>
      <c r="O3535" s="1" t="n">
        <v>117.24</v>
      </c>
      <c r="P3535" s="1" t="s">
        <v>2030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2028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3741</v>
      </c>
      <c r="N3536" s="1" t="n">
        <v>12</v>
      </c>
      <c r="O3536" s="1" t="n">
        <v>107.16</v>
      </c>
      <c r="P3536" s="1" t="s">
        <v>2030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2028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3742</v>
      </c>
      <c r="N3537" s="1" t="n">
        <v>18</v>
      </c>
      <c r="O3537" s="1" t="n">
        <v>72.63</v>
      </c>
      <c r="P3537" s="1" t="s">
        <v>2030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2028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3743</v>
      </c>
      <c r="N3538" s="1" t="n">
        <v>24</v>
      </c>
      <c r="O3538" s="1" t="n">
        <v>60</v>
      </c>
      <c r="P3538" s="1" t="s">
        <v>2030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2028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3744</v>
      </c>
      <c r="N3539" s="1" t="n">
        <v>48</v>
      </c>
      <c r="O3539" s="1" t="n">
        <v>84.96</v>
      </c>
      <c r="P3539" s="1" t="s">
        <v>2030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2028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3745</v>
      </c>
      <c r="N3540" s="1" t="n">
        <v>48</v>
      </c>
      <c r="O3540" s="1" t="n">
        <v>84.96</v>
      </c>
      <c r="P3540" s="1" t="s">
        <v>2030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2028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3746</v>
      </c>
      <c r="N3541" s="1" t="n">
        <v>12</v>
      </c>
      <c r="O3541" s="1" t="n">
        <v>102.24</v>
      </c>
      <c r="P3541" s="1" t="s">
        <v>2030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2028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3747</v>
      </c>
      <c r="N3542" s="1" t="n">
        <v>36</v>
      </c>
      <c r="O3542" s="1" t="n">
        <v>60.48</v>
      </c>
      <c r="P3542" s="1" t="s">
        <v>2030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2028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3748</v>
      </c>
      <c r="N3543" s="1" t="n">
        <v>3</v>
      </c>
      <c r="O3543" s="1" t="n">
        <v>20.64</v>
      </c>
      <c r="P3543" s="1" t="s">
        <v>2030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2028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3749</v>
      </c>
      <c r="N3544" s="1" t="n">
        <v>6</v>
      </c>
      <c r="O3544" s="1" t="n">
        <v>61.02</v>
      </c>
      <c r="P3544" s="1" t="s">
        <v>2030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2028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3750</v>
      </c>
      <c r="N3545" s="1" t="n">
        <v>24</v>
      </c>
      <c r="O3545" s="1" t="n">
        <v>278.64</v>
      </c>
      <c r="P3545" s="1" t="s">
        <v>2030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2028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3751</v>
      </c>
      <c r="N3546" s="1" t="n">
        <v>12</v>
      </c>
      <c r="O3546" s="1" t="n">
        <v>158.16</v>
      </c>
      <c r="P3546" s="1" t="s">
        <v>2030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2028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3752</v>
      </c>
      <c r="N3547" s="1" t="n">
        <v>12</v>
      </c>
      <c r="O3547" s="1" t="n">
        <v>68.16</v>
      </c>
      <c r="P3547" s="1" t="s">
        <v>2030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2028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3753</v>
      </c>
      <c r="N3548" s="1" t="n">
        <v>6</v>
      </c>
      <c r="O3548" s="1" t="n">
        <v>20.66</v>
      </c>
      <c r="P3548" s="1" t="s">
        <v>2030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2028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3754</v>
      </c>
      <c r="N3549" s="1" t="n">
        <v>6</v>
      </c>
      <c r="O3549" s="1" t="n">
        <v>20.66</v>
      </c>
      <c r="P3549" s="1" t="s">
        <v>2030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2028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3754</v>
      </c>
      <c r="N3550" s="1" t="n">
        <v>6</v>
      </c>
      <c r="O3550" s="1" t="n">
        <v>20.66</v>
      </c>
      <c r="P3550" s="1" t="s">
        <v>2030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2028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3755</v>
      </c>
      <c r="N3551" s="1" t="n">
        <v>6</v>
      </c>
      <c r="O3551" s="1" t="n">
        <v>20.66</v>
      </c>
      <c r="P3551" s="1" t="s">
        <v>2030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2028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3756</v>
      </c>
      <c r="N3552" s="1" t="n">
        <v>12</v>
      </c>
      <c r="O3552" s="1" t="n">
        <v>67.56</v>
      </c>
      <c r="P3552" s="1" t="s">
        <v>2030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2028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3757</v>
      </c>
      <c r="N3553" s="1" t="n">
        <v>3</v>
      </c>
      <c r="O3553" s="1" t="n">
        <v>24.09</v>
      </c>
      <c r="P3553" s="1" t="s">
        <v>2030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2028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3758</v>
      </c>
      <c r="N3554" s="1" t="n">
        <v>8</v>
      </c>
      <c r="O3554" s="1" t="n">
        <v>158.48</v>
      </c>
      <c r="P3554" s="1" t="s">
        <v>2030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2028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3759</v>
      </c>
      <c r="N3555" s="1" t="n">
        <v>3</v>
      </c>
      <c r="O3555" s="1" t="n">
        <v>24.09</v>
      </c>
      <c r="P3555" s="1" t="s">
        <v>2030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2028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3760</v>
      </c>
      <c r="N3556" s="1" t="n">
        <v>12</v>
      </c>
      <c r="O3556" s="1" t="n">
        <v>73.68</v>
      </c>
      <c r="P3556" s="1" t="s">
        <v>2030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2028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3761</v>
      </c>
      <c r="N3557" s="1" t="n">
        <v>8</v>
      </c>
      <c r="O3557" s="1" t="n">
        <v>158.48</v>
      </c>
      <c r="P3557" s="1" t="s">
        <v>2030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2028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3762</v>
      </c>
      <c r="N3558" s="1" t="n">
        <v>6</v>
      </c>
      <c r="O3558" s="1" t="n">
        <v>24.21</v>
      </c>
      <c r="P3558" s="1" t="s">
        <v>2030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2028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3763</v>
      </c>
      <c r="N3559" s="1" t="n">
        <v>6</v>
      </c>
      <c r="O3559" s="1" t="n">
        <v>24.21</v>
      </c>
      <c r="P3559" s="1" t="s">
        <v>2030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2028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3764</v>
      </c>
      <c r="N3560" s="1" t="n">
        <v>6</v>
      </c>
      <c r="O3560" s="1" t="n">
        <v>24.21</v>
      </c>
      <c r="P3560" s="1" t="s">
        <v>2030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2028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3765</v>
      </c>
      <c r="N3561" s="1" t="n">
        <v>6</v>
      </c>
      <c r="O3561" s="1" t="n">
        <v>24.21</v>
      </c>
      <c r="P3561" s="1" t="s">
        <v>2030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2028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3766</v>
      </c>
      <c r="N3562" s="1" t="n">
        <v>6</v>
      </c>
      <c r="O3562" s="1" t="n">
        <v>24.21</v>
      </c>
      <c r="P3562" s="1" t="s">
        <v>2030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2028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3767</v>
      </c>
      <c r="N3563" s="1" t="n">
        <v>6</v>
      </c>
      <c r="O3563" s="1" t="n">
        <v>139.08</v>
      </c>
      <c r="P3563" s="1" t="s">
        <v>2030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2028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3768</v>
      </c>
      <c r="N3564" s="1" t="n">
        <v>6</v>
      </c>
      <c r="O3564" s="1" t="n">
        <v>20.66</v>
      </c>
      <c r="P3564" s="1" t="s">
        <v>2030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2028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3769</v>
      </c>
      <c r="N3565" s="1" t="n">
        <v>12</v>
      </c>
      <c r="O3565" s="1" t="n">
        <v>41.32</v>
      </c>
      <c r="P3565" s="1" t="s">
        <v>2030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2028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3770</v>
      </c>
      <c r="N3566" s="1" t="n">
        <v>6</v>
      </c>
      <c r="O3566" s="1" t="n">
        <v>20.66</v>
      </c>
      <c r="P3566" s="1" t="s">
        <v>2030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2028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3771</v>
      </c>
      <c r="N3567" s="1" t="n">
        <v>3</v>
      </c>
      <c r="O3567" s="1" t="n">
        <v>20.64</v>
      </c>
      <c r="P3567" s="1" t="s">
        <v>2030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2028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3772</v>
      </c>
      <c r="N3568" s="1" t="n">
        <v>6</v>
      </c>
      <c r="O3568" s="1" t="n">
        <v>20.66</v>
      </c>
      <c r="P3568" s="1" t="s">
        <v>2030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2028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3773</v>
      </c>
      <c r="N3569" s="1" t="n">
        <v>6</v>
      </c>
      <c r="O3569" s="1" t="n">
        <v>20.66</v>
      </c>
      <c r="P3569" s="1" t="s">
        <v>2030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2028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3774</v>
      </c>
      <c r="N3570" s="1" t="n">
        <v>3</v>
      </c>
      <c r="O3570" s="1" t="n">
        <v>24.09</v>
      </c>
      <c r="P3570" s="1" t="s">
        <v>2030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2028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3775</v>
      </c>
      <c r="N3571" s="1" t="n">
        <v>6</v>
      </c>
      <c r="O3571" s="1" t="n">
        <v>20.66</v>
      </c>
      <c r="P3571" s="1" t="s">
        <v>2030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2028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3776</v>
      </c>
      <c r="N3572" s="1" t="n">
        <v>6</v>
      </c>
      <c r="O3572" s="1" t="n">
        <v>40.74</v>
      </c>
      <c r="P3572" s="1" t="s">
        <v>2030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2028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3777</v>
      </c>
      <c r="N3573" s="1" t="n">
        <v>24</v>
      </c>
      <c r="O3573" s="1" t="n">
        <v>151.68</v>
      </c>
      <c r="P3573" s="1" t="s">
        <v>2030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2028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3778</v>
      </c>
      <c r="N3574" s="1" t="n">
        <v>6</v>
      </c>
      <c r="O3574" s="1" t="n">
        <v>83.16</v>
      </c>
      <c r="P3574" s="1" t="s">
        <v>2030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2028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3779</v>
      </c>
      <c r="N3575" s="1" t="n">
        <v>6</v>
      </c>
      <c r="O3575" s="1" t="n">
        <v>20.66</v>
      </c>
      <c r="P3575" s="1" t="s">
        <v>2030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2028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3780</v>
      </c>
      <c r="N3576" s="1" t="n">
        <v>40</v>
      </c>
      <c r="O3576" s="1" t="n">
        <v>97.6</v>
      </c>
      <c r="P3576" s="1" t="s">
        <v>2030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2028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3781</v>
      </c>
      <c r="N3577" s="1" t="n">
        <v>60</v>
      </c>
      <c r="O3577" s="1" t="n">
        <v>99</v>
      </c>
      <c r="P3577" s="1" t="s">
        <v>2030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2028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3782</v>
      </c>
      <c r="N3578" s="1" t="n">
        <v>6</v>
      </c>
      <c r="O3578" s="1" t="n">
        <v>55.02</v>
      </c>
      <c r="P3578" s="1" t="s">
        <v>2030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2028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3782</v>
      </c>
      <c r="N3579" s="1" t="n">
        <v>6</v>
      </c>
      <c r="O3579" s="1" t="n">
        <v>52.44</v>
      </c>
      <c r="P3579" s="1" t="s">
        <v>2030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2028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3783</v>
      </c>
      <c r="N3580" s="1" t="n">
        <v>6</v>
      </c>
      <c r="O3580" s="1" t="n">
        <v>36.06</v>
      </c>
      <c r="P3580" s="1" t="s">
        <v>2030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2028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3783</v>
      </c>
      <c r="N3581" s="1" t="n">
        <v>6</v>
      </c>
      <c r="O3581" s="1" t="n">
        <v>36.06</v>
      </c>
      <c r="P3581" s="1" t="s">
        <v>2030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2028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3784</v>
      </c>
      <c r="N3582" s="1" t="n">
        <v>6</v>
      </c>
      <c r="O3582" s="1" t="n">
        <v>24.64</v>
      </c>
      <c r="P3582" s="1" t="s">
        <v>2030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2028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3785</v>
      </c>
      <c r="N3583" s="1" t="n">
        <v>6</v>
      </c>
      <c r="O3583" s="1" t="n">
        <v>47.46</v>
      </c>
      <c r="P3583" s="1" t="s">
        <v>2030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2028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3782</v>
      </c>
      <c r="N3584" s="1" t="n">
        <v>6</v>
      </c>
      <c r="O3584" s="1" t="n">
        <v>55.02</v>
      </c>
      <c r="P3584" s="1" t="s">
        <v>2030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2028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3786</v>
      </c>
      <c r="N3585" s="1" t="n">
        <v>6</v>
      </c>
      <c r="O3585" s="1" t="n">
        <v>22.7</v>
      </c>
      <c r="P3585" s="1" t="s">
        <v>2030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2028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3787</v>
      </c>
      <c r="N3586" s="1" t="n">
        <v>6</v>
      </c>
      <c r="O3586" s="1" t="n">
        <v>24.72</v>
      </c>
      <c r="P3586" s="1" t="s">
        <v>2030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2028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3788</v>
      </c>
      <c r="N3587" s="1" t="n">
        <v>6</v>
      </c>
      <c r="O3587" s="1" t="n">
        <v>24.72</v>
      </c>
      <c r="P3587" s="1" t="s">
        <v>2030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2028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3789</v>
      </c>
      <c r="N3588" s="1" t="n">
        <v>6</v>
      </c>
      <c r="O3588" s="1" t="n">
        <v>20.66</v>
      </c>
      <c r="P3588" s="1" t="s">
        <v>2030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2028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3790</v>
      </c>
      <c r="N3589" s="1" t="n">
        <v>6</v>
      </c>
      <c r="O3589" s="1" t="n">
        <v>20.66</v>
      </c>
      <c r="P3589" s="1" t="s">
        <v>2030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2028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3791</v>
      </c>
      <c r="N3590" s="1" t="n">
        <v>6</v>
      </c>
      <c r="O3590" s="1" t="n">
        <v>24.72</v>
      </c>
      <c r="P3590" s="1" t="s">
        <v>2030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2028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3792</v>
      </c>
      <c r="N3591" s="1" t="n">
        <v>12</v>
      </c>
      <c r="O3591" s="1" t="n">
        <v>177.6</v>
      </c>
      <c r="P3591" s="1" t="s">
        <v>2030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2028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3793</v>
      </c>
      <c r="N3592" s="1" t="n">
        <v>12</v>
      </c>
      <c r="O3592" s="1" t="n">
        <v>177.6</v>
      </c>
      <c r="P3592" s="1" t="s">
        <v>2030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2028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3794</v>
      </c>
      <c r="N3593" s="1" t="n">
        <v>12</v>
      </c>
      <c r="O3593" s="1" t="n">
        <v>107.16</v>
      </c>
      <c r="P3593" s="1" t="s">
        <v>2030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2139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2120</v>
      </c>
      <c r="N3594" s="1" t="n">
        <v>15</v>
      </c>
      <c r="O3594" s="1" t="n">
        <v>210</v>
      </c>
      <c r="P3594" s="1" t="s">
        <v>2030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2883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3795</v>
      </c>
      <c r="N3595" s="1" t="n">
        <v>8</v>
      </c>
      <c r="O3595" s="1" t="n">
        <v>80.87</v>
      </c>
      <c r="P3595" s="1" t="s">
        <v>2030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2883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3796</v>
      </c>
      <c r="N3596" s="1" t="n">
        <v>6</v>
      </c>
      <c r="O3596" s="1" t="n">
        <v>153.03</v>
      </c>
      <c r="P3596" s="1" t="s">
        <v>2030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2883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3797</v>
      </c>
      <c r="N3597" s="1" t="n">
        <v>2</v>
      </c>
      <c r="O3597" s="1" t="n">
        <v>58.49</v>
      </c>
      <c r="P3597" s="1" t="s">
        <v>2030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2028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2035</v>
      </c>
      <c r="N3598" s="1" t="n">
        <v>79.2</v>
      </c>
      <c r="O3598" s="1" t="n">
        <v>2605.68</v>
      </c>
      <c r="P3598" s="1" t="s">
        <v>2030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2028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2036</v>
      </c>
      <c r="N3599" s="1" t="n">
        <v>62.8</v>
      </c>
      <c r="O3599" s="1" t="n">
        <v>1438.12</v>
      </c>
      <c r="P3599" s="1" t="s">
        <v>2030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2028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3798</v>
      </c>
      <c r="N3600" s="1" t="n">
        <v>10</v>
      </c>
      <c r="O3600" s="1" t="n">
        <v>86</v>
      </c>
      <c r="P3600" s="1" t="s">
        <v>2030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2028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2097</v>
      </c>
      <c r="N3601" s="1" t="n">
        <v>10</v>
      </c>
      <c r="O3601" s="1" t="n">
        <v>106.7</v>
      </c>
      <c r="P3601" s="1" t="s">
        <v>2030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2028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2098</v>
      </c>
      <c r="N3602" s="1" t="n">
        <v>5</v>
      </c>
      <c r="O3602" s="1" t="n">
        <v>34.3</v>
      </c>
      <c r="P3602" s="1" t="s">
        <v>2030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2028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2102</v>
      </c>
      <c r="N3603" s="1" t="n">
        <v>3</v>
      </c>
      <c r="O3603" s="1" t="n">
        <v>34.92</v>
      </c>
      <c r="P3603" s="1" t="s">
        <v>2030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2028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2053</v>
      </c>
      <c r="N3604" s="1" t="n">
        <v>65</v>
      </c>
      <c r="O3604" s="1" t="n">
        <v>117</v>
      </c>
      <c r="P3604" s="1" t="s">
        <v>2030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2139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2121</v>
      </c>
      <c r="N3605" s="1" t="n">
        <v>13</v>
      </c>
      <c r="O3605" s="1" t="n">
        <v>93.86</v>
      </c>
      <c r="P3605" s="1" t="s">
        <v>2030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2139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2278</v>
      </c>
      <c r="N3606" s="1" t="n">
        <v>5</v>
      </c>
      <c r="O3606" s="1" t="n">
        <v>25</v>
      </c>
      <c r="P3606" s="1" t="s">
        <v>2030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2139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2122</v>
      </c>
      <c r="N3607" s="1" t="n">
        <v>24</v>
      </c>
      <c r="O3607" s="1" t="n">
        <v>170</v>
      </c>
      <c r="P3607" s="1" t="s">
        <v>2030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2139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2844</v>
      </c>
      <c r="N3608" s="1" t="n">
        <v>3</v>
      </c>
      <c r="O3608" s="1" t="n">
        <v>36</v>
      </c>
      <c r="P3608" s="1" t="s">
        <v>2030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2139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2123</v>
      </c>
      <c r="N3609" s="1" t="n">
        <v>20</v>
      </c>
      <c r="O3609" s="1" t="n">
        <v>140</v>
      </c>
      <c r="P3609" s="1" t="s">
        <v>2030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2139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2125</v>
      </c>
      <c r="N3610" s="1" t="n">
        <v>20</v>
      </c>
      <c r="O3610" s="1" t="n">
        <v>55</v>
      </c>
      <c r="P3610" s="1" t="s">
        <v>2030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2139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2279</v>
      </c>
      <c r="N3611" s="1" t="n">
        <v>9</v>
      </c>
      <c r="O3611" s="1" t="n">
        <v>77.94</v>
      </c>
      <c r="P3611" s="1" t="s">
        <v>2030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2139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2126</v>
      </c>
      <c r="N3612" s="1" t="n">
        <v>2</v>
      </c>
      <c r="O3612" s="1" t="n">
        <v>20</v>
      </c>
      <c r="P3612" s="1" t="s">
        <v>2030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2139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2127</v>
      </c>
      <c r="N3613" s="1" t="n">
        <v>6</v>
      </c>
      <c r="O3613" s="1" t="n">
        <v>24</v>
      </c>
      <c r="P3613" s="1" t="s">
        <v>2030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2139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2128</v>
      </c>
      <c r="N3614" s="1" t="n">
        <v>13</v>
      </c>
      <c r="O3614" s="1" t="n">
        <v>210</v>
      </c>
      <c r="P3614" s="1" t="s">
        <v>2030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2139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2129</v>
      </c>
      <c r="N3615" s="1" t="n">
        <v>3</v>
      </c>
      <c r="O3615" s="1" t="n">
        <v>30</v>
      </c>
      <c r="P3615" s="1" t="s">
        <v>2030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2139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2130</v>
      </c>
      <c r="N3616" s="1" t="n">
        <v>1</v>
      </c>
      <c r="O3616" s="1" t="n">
        <v>10</v>
      </c>
      <c r="P3616" s="1" t="s">
        <v>2030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2139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2182</v>
      </c>
      <c r="N3617" s="1" t="n">
        <v>20</v>
      </c>
      <c r="O3617" s="1" t="n">
        <v>100</v>
      </c>
      <c r="P3617" s="1" t="s">
        <v>2030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2139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2183</v>
      </c>
      <c r="N3618" s="1" t="n">
        <v>8</v>
      </c>
      <c r="O3618" s="1" t="n">
        <v>43.04</v>
      </c>
      <c r="P3618" s="1" t="s">
        <v>2030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2139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2131</v>
      </c>
      <c r="N3619" s="1" t="n">
        <v>20</v>
      </c>
      <c r="O3619" s="1" t="n">
        <v>140</v>
      </c>
      <c r="P3619" s="1" t="s">
        <v>2030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2139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2132</v>
      </c>
      <c r="N3620" s="1" t="n">
        <v>20.98</v>
      </c>
      <c r="O3620" s="1" t="n">
        <v>80</v>
      </c>
      <c r="P3620" s="1" t="s">
        <v>2030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2139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2133</v>
      </c>
      <c r="N3621" s="1" t="n">
        <v>14</v>
      </c>
      <c r="O3621" s="1" t="n">
        <v>70</v>
      </c>
      <c r="P3621" s="1" t="s">
        <v>2030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2139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2845</v>
      </c>
      <c r="N3622" s="1" t="n">
        <v>1.1</v>
      </c>
      <c r="O3622" s="1" t="n">
        <v>50</v>
      </c>
      <c r="P3622" s="1" t="s">
        <v>2030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2139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2185</v>
      </c>
      <c r="N3623" s="1" t="n">
        <v>13</v>
      </c>
      <c r="O3623" s="1" t="n">
        <v>86.58</v>
      </c>
      <c r="P3623" s="1" t="s">
        <v>2030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2139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2135</v>
      </c>
      <c r="N3624" s="1" t="n">
        <v>20</v>
      </c>
      <c r="O3624" s="1" t="n">
        <v>125</v>
      </c>
      <c r="P3624" s="1" t="s">
        <v>2030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2139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3799</v>
      </c>
      <c r="N3625" s="1" t="n">
        <v>15</v>
      </c>
      <c r="O3625" s="1" t="n">
        <v>45</v>
      </c>
      <c r="P3625" s="1" t="s">
        <v>2030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2139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2281</v>
      </c>
      <c r="N3626" s="1" t="n">
        <v>5</v>
      </c>
      <c r="O3626" s="1" t="n">
        <v>35</v>
      </c>
      <c r="P3626" s="1" t="s">
        <v>2030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2139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2136</v>
      </c>
      <c r="N3627" s="1" t="n">
        <v>40</v>
      </c>
      <c r="O3627" s="1" t="n">
        <v>240</v>
      </c>
      <c r="P3627" s="1" t="s">
        <v>2030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2139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2137</v>
      </c>
      <c r="N3628" s="1" t="n">
        <v>10</v>
      </c>
      <c r="O3628" s="1" t="n">
        <v>30</v>
      </c>
      <c r="P3628" s="1" t="s">
        <v>2030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2139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3800</v>
      </c>
      <c r="N3629" s="1" t="n">
        <v>7</v>
      </c>
      <c r="O3629" s="1" t="n">
        <v>9.94</v>
      </c>
      <c r="P3629" s="1" t="s">
        <v>2030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2139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2120</v>
      </c>
      <c r="N3630" s="1" t="n">
        <v>13</v>
      </c>
      <c r="O3630" s="1" t="n">
        <v>182</v>
      </c>
      <c r="P3630" s="1" t="s">
        <v>2030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2057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2088</v>
      </c>
      <c r="N3631" s="1" t="n">
        <v>3</v>
      </c>
      <c r="O3631" s="1" t="n">
        <v>21.75</v>
      </c>
      <c r="P3631" s="1" t="s">
        <v>2030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2057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2089</v>
      </c>
      <c r="N3632" s="1" t="n">
        <v>2</v>
      </c>
      <c r="O3632" s="1" t="n">
        <v>11</v>
      </c>
      <c r="P3632" s="1" t="s">
        <v>2030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2057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2090</v>
      </c>
      <c r="N3633" s="1" t="n">
        <v>10</v>
      </c>
      <c r="O3633" s="1" t="n">
        <v>65</v>
      </c>
      <c r="P3633" s="1" t="s">
        <v>2030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2057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2091</v>
      </c>
      <c r="N3634" s="1" t="n">
        <v>3</v>
      </c>
      <c r="O3634" s="1" t="n">
        <v>16.5</v>
      </c>
      <c r="P3634" s="1" t="s">
        <v>2030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2057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2175</v>
      </c>
      <c r="N3635" s="1" t="n">
        <v>3</v>
      </c>
      <c r="O3635" s="1" t="n">
        <v>16.5</v>
      </c>
      <c r="P3635" s="1" t="s">
        <v>2030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2057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2092</v>
      </c>
      <c r="N3636" s="1" t="n">
        <v>3</v>
      </c>
      <c r="O3636" s="1" t="n">
        <v>16.5</v>
      </c>
      <c r="P3636" s="1" t="s">
        <v>2030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2057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2093</v>
      </c>
      <c r="N3637" s="1" t="n">
        <v>5</v>
      </c>
      <c r="O3637" s="1" t="n">
        <v>42</v>
      </c>
      <c r="P3637" s="1" t="s">
        <v>2030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2057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2032</v>
      </c>
      <c r="N3638" s="1" t="n">
        <v>2</v>
      </c>
      <c r="O3638" s="1" t="n">
        <v>11</v>
      </c>
      <c r="P3638" s="1" t="s">
        <v>2030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2057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2094</v>
      </c>
      <c r="N3639" s="1" t="n">
        <v>3</v>
      </c>
      <c r="O3639" s="1" t="n">
        <v>16.5</v>
      </c>
      <c r="P3639" s="1" t="s">
        <v>2030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2057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2037</v>
      </c>
      <c r="N3640" s="1" t="n">
        <v>5</v>
      </c>
      <c r="O3640" s="1" t="n">
        <v>20.67</v>
      </c>
      <c r="P3640" s="1" t="s">
        <v>2030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2057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2038</v>
      </c>
      <c r="N3641" s="1" t="n">
        <v>20</v>
      </c>
      <c r="O3641" s="1" t="n">
        <v>37.59</v>
      </c>
      <c r="P3641" s="1" t="s">
        <v>2030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2057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2039</v>
      </c>
      <c r="N3642" s="1" t="n">
        <v>10</v>
      </c>
      <c r="O3642" s="1" t="n">
        <v>41.35</v>
      </c>
      <c r="P3642" s="1" t="s">
        <v>2030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2057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2040</v>
      </c>
      <c r="N3643" s="1" t="n">
        <v>3</v>
      </c>
      <c r="O3643" s="1" t="n">
        <v>12.4</v>
      </c>
      <c r="P3643" s="1" t="s">
        <v>2030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2057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2041</v>
      </c>
      <c r="N3644" s="1" t="n">
        <v>20</v>
      </c>
      <c r="O3644" s="1" t="n">
        <v>75.18</v>
      </c>
      <c r="P3644" s="1" t="s">
        <v>2030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2057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2042</v>
      </c>
      <c r="N3645" s="1" t="n">
        <v>5</v>
      </c>
      <c r="O3645" s="1" t="n">
        <v>41.35</v>
      </c>
      <c r="P3645" s="1" t="s">
        <v>2030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2057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2043</v>
      </c>
      <c r="N3646" s="1" t="n">
        <v>3</v>
      </c>
      <c r="O3646" s="1" t="n">
        <v>24.81</v>
      </c>
      <c r="P3646" s="1" t="s">
        <v>2030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2057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2044</v>
      </c>
      <c r="N3647" s="1" t="n">
        <v>5</v>
      </c>
      <c r="O3647" s="1" t="n">
        <v>41.35</v>
      </c>
      <c r="P3647" s="1" t="s">
        <v>2030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2057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2045</v>
      </c>
      <c r="N3648" s="1" t="n">
        <v>30</v>
      </c>
      <c r="O3648" s="1" t="n">
        <v>33.83</v>
      </c>
      <c r="P3648" s="1" t="s">
        <v>2030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2057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2046</v>
      </c>
      <c r="N3649" s="1" t="n">
        <v>5</v>
      </c>
      <c r="O3649" s="1" t="n">
        <v>20.67</v>
      </c>
      <c r="P3649" s="1" t="s">
        <v>2030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2057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2047</v>
      </c>
      <c r="N3650" s="1" t="n">
        <v>3</v>
      </c>
      <c r="O3650" s="1" t="n">
        <v>12.4</v>
      </c>
      <c r="P3650" s="1" t="s">
        <v>2030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2057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3655</v>
      </c>
      <c r="N3651" s="1" t="n">
        <v>6</v>
      </c>
      <c r="O3651" s="1" t="n">
        <v>44.97</v>
      </c>
      <c r="P3651" s="1" t="s">
        <v>2030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2057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3801</v>
      </c>
      <c r="N3652" s="1" t="n">
        <v>6</v>
      </c>
      <c r="O3652" s="1" t="n">
        <v>79.24</v>
      </c>
      <c r="P3652" s="1" t="s">
        <v>2030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2057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3802</v>
      </c>
      <c r="N3653" s="1" t="n">
        <v>4</v>
      </c>
      <c r="O3653" s="1" t="n">
        <v>58.7</v>
      </c>
      <c r="P3653" s="1" t="s">
        <v>2030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2057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3803</v>
      </c>
      <c r="N3654" s="1" t="n">
        <v>36</v>
      </c>
      <c r="O3654" s="1" t="n">
        <v>111.6</v>
      </c>
      <c r="P3654" s="1" t="s">
        <v>2030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2057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3804</v>
      </c>
      <c r="N3655" s="1" t="n">
        <v>36</v>
      </c>
      <c r="O3655" s="1" t="n">
        <v>111.6</v>
      </c>
      <c r="P3655" s="1" t="s">
        <v>2030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2057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3805</v>
      </c>
      <c r="N3656" s="1" t="n">
        <v>48</v>
      </c>
      <c r="O3656" s="1" t="n">
        <v>147.6</v>
      </c>
      <c r="P3656" s="1" t="s">
        <v>2030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2057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2327</v>
      </c>
      <c r="N3657" s="1" t="n">
        <v>24</v>
      </c>
      <c r="O3657" s="1" t="n">
        <v>130</v>
      </c>
      <c r="P3657" s="1" t="s">
        <v>2030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2057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3806</v>
      </c>
      <c r="N3658" s="1" t="n">
        <v>10</v>
      </c>
      <c r="O3658" s="1" t="n">
        <v>111.9</v>
      </c>
      <c r="P3658" s="1" t="s">
        <v>2030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2057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3807</v>
      </c>
      <c r="N3659" s="1" t="n">
        <v>5</v>
      </c>
      <c r="O3659" s="1" t="n">
        <v>153.69</v>
      </c>
      <c r="P3659" s="1" t="s">
        <v>2030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2057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3808</v>
      </c>
      <c r="N3660" s="1" t="n">
        <v>24</v>
      </c>
      <c r="O3660" s="1" t="n">
        <v>60.04</v>
      </c>
      <c r="P3660" s="1" t="s">
        <v>2030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2057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3809</v>
      </c>
      <c r="N3661" s="1" t="n">
        <v>10</v>
      </c>
      <c r="O3661" s="1" t="n">
        <v>98.32</v>
      </c>
      <c r="P3661" s="1" t="s">
        <v>2030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2057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3810</v>
      </c>
      <c r="N3662" s="1" t="n">
        <v>6</v>
      </c>
      <c r="O3662" s="1" t="n">
        <v>49.14</v>
      </c>
      <c r="P3662" s="1" t="s">
        <v>2030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2057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3811</v>
      </c>
      <c r="N3663" s="1" t="n">
        <v>6</v>
      </c>
      <c r="O3663" s="1" t="n">
        <v>49.14</v>
      </c>
      <c r="P3663" s="1" t="s">
        <v>2030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2057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3812</v>
      </c>
      <c r="N3664" s="1" t="n">
        <v>12</v>
      </c>
      <c r="O3664" s="1" t="n">
        <v>88.52</v>
      </c>
      <c r="P3664" s="1" t="s">
        <v>2030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2057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3813</v>
      </c>
      <c r="N3665" s="1" t="n">
        <v>12</v>
      </c>
      <c r="O3665" s="1" t="n">
        <v>88.52</v>
      </c>
      <c r="P3665" s="1" t="s">
        <v>2030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2057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3814</v>
      </c>
      <c r="N3666" s="1" t="n">
        <v>12</v>
      </c>
      <c r="O3666" s="1" t="n">
        <v>43.94</v>
      </c>
      <c r="P3666" s="1" t="s">
        <v>2030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2057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3815</v>
      </c>
      <c r="N3667" s="1" t="n">
        <v>6</v>
      </c>
      <c r="O3667" s="1" t="n">
        <v>49.14</v>
      </c>
      <c r="P3667" s="1" t="s">
        <v>2030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2057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3816</v>
      </c>
      <c r="N3668" s="1" t="n">
        <v>6</v>
      </c>
      <c r="O3668" s="1" t="n">
        <v>42.49</v>
      </c>
      <c r="P3668" s="1" t="s">
        <v>2030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2057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3817</v>
      </c>
      <c r="N3669" s="1" t="n">
        <v>96</v>
      </c>
      <c r="O3669" s="1" t="n">
        <v>220.15</v>
      </c>
      <c r="P3669" s="1" t="s">
        <v>2030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2057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3818</v>
      </c>
      <c r="N3670" s="1" t="n">
        <v>72</v>
      </c>
      <c r="O3670" s="1" t="n">
        <v>165.11</v>
      </c>
      <c r="P3670" s="1" t="s">
        <v>2030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2057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3819</v>
      </c>
      <c r="N3671" s="1" t="n">
        <v>72</v>
      </c>
      <c r="O3671" s="1" t="n">
        <v>165.11</v>
      </c>
      <c r="P3671" s="1" t="s">
        <v>2030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2065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2066</v>
      </c>
      <c r="N3672" s="1" t="n">
        <v>2.508</v>
      </c>
      <c r="O3672" s="1" t="n">
        <v>47.83</v>
      </c>
      <c r="P3672" s="1" t="s">
        <v>2030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2065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2066</v>
      </c>
      <c r="N3673" s="1" t="n">
        <v>3.118</v>
      </c>
      <c r="O3673" s="1" t="n">
        <v>64.29</v>
      </c>
      <c r="P3673" s="1" t="s">
        <v>2030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2065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2067</v>
      </c>
      <c r="N3674" s="1" t="n">
        <v>8.75</v>
      </c>
      <c r="O3674" s="1" t="n">
        <v>180.77</v>
      </c>
      <c r="P3674" s="1" t="s">
        <v>2030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2065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2068</v>
      </c>
      <c r="N3675" s="1" t="n">
        <v>25.88</v>
      </c>
      <c r="O3675" s="1" t="n">
        <v>616.95</v>
      </c>
      <c r="P3675" s="1" t="s">
        <v>2030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2065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2069</v>
      </c>
      <c r="N3676" s="1" t="n">
        <v>15.38</v>
      </c>
      <c r="O3676" s="1" t="n">
        <v>391.1</v>
      </c>
      <c r="P3676" s="1" t="s">
        <v>2030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2065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2167</v>
      </c>
      <c r="N3677" s="1" t="n">
        <v>0.71</v>
      </c>
      <c r="O3677" s="1" t="n">
        <v>16.93</v>
      </c>
      <c r="P3677" s="1" t="s">
        <v>2030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2065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2071</v>
      </c>
      <c r="N3678" s="1" t="n">
        <v>2.448</v>
      </c>
      <c r="O3678" s="1" t="n">
        <v>71.52</v>
      </c>
      <c r="P3678" s="1" t="s">
        <v>2030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2065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2072</v>
      </c>
      <c r="N3679" s="1" t="n">
        <v>2.792</v>
      </c>
      <c r="O3679" s="1" t="n">
        <v>71.97</v>
      </c>
      <c r="P3679" s="1" t="s">
        <v>2030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2065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2072</v>
      </c>
      <c r="N3680" s="1" t="n">
        <v>2.5</v>
      </c>
      <c r="O3680" s="1" t="n">
        <v>59.6</v>
      </c>
      <c r="P3680" s="1" t="s">
        <v>2030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2065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2073</v>
      </c>
      <c r="N3681" s="1" t="n">
        <v>14.24</v>
      </c>
      <c r="O3681" s="1" t="n">
        <v>477.2</v>
      </c>
      <c r="P3681" s="1" t="s">
        <v>2030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2065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2074</v>
      </c>
      <c r="N3682" s="1" t="n">
        <v>11.71</v>
      </c>
      <c r="O3682" s="1" t="n">
        <v>442.74</v>
      </c>
      <c r="P3682" s="1" t="s">
        <v>2030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2065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2075</v>
      </c>
      <c r="N3683" s="1" t="n">
        <v>6.145</v>
      </c>
      <c r="O3683" s="1" t="n">
        <v>264.02</v>
      </c>
      <c r="P3683" s="1" t="s">
        <v>2030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2065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2076</v>
      </c>
      <c r="N3684" s="1" t="n">
        <v>12.2</v>
      </c>
      <c r="O3684" s="1" t="n">
        <v>555.63</v>
      </c>
      <c r="P3684" s="1" t="s">
        <v>2030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2065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2077</v>
      </c>
      <c r="N3685" s="1" t="n">
        <v>4.694</v>
      </c>
      <c r="O3685" s="1" t="n">
        <v>217.82</v>
      </c>
      <c r="P3685" s="1" t="s">
        <v>2030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2065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2078</v>
      </c>
      <c r="N3686" s="1" t="n">
        <v>1.692</v>
      </c>
      <c r="O3686" s="1" t="n">
        <v>69.79</v>
      </c>
      <c r="P3686" s="1" t="s">
        <v>2030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2065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2079</v>
      </c>
      <c r="N3687" s="1" t="n">
        <v>1.93</v>
      </c>
      <c r="O3687" s="1" t="n">
        <v>116.1</v>
      </c>
      <c r="P3687" s="1" t="s">
        <v>2030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2065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2080</v>
      </c>
      <c r="N3688" s="1" t="n">
        <v>1.444</v>
      </c>
      <c r="O3688" s="1" t="n">
        <v>86.86</v>
      </c>
      <c r="P3688" s="1" t="s">
        <v>2030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2065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3364</v>
      </c>
      <c r="N3689" s="1" t="n">
        <v>1.124</v>
      </c>
      <c r="O3689" s="1" t="n">
        <v>40.56</v>
      </c>
      <c r="P3689" s="1" t="s">
        <v>2030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2065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3364</v>
      </c>
      <c r="N3690" s="1" t="n">
        <v>3.406</v>
      </c>
      <c r="O3690" s="1" t="n">
        <v>113.68</v>
      </c>
      <c r="P3690" s="1" t="s">
        <v>2030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2065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2081</v>
      </c>
      <c r="N3691" s="1" t="n">
        <v>1.884</v>
      </c>
      <c r="O3691" s="1" t="n">
        <v>71.23</v>
      </c>
      <c r="P3691" s="1" t="s">
        <v>2030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2065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2082</v>
      </c>
      <c r="N3692" s="1" t="n">
        <v>1.238</v>
      </c>
      <c r="O3692" s="1" t="n">
        <v>3.18</v>
      </c>
      <c r="P3692" s="1" t="s">
        <v>2030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2065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2082</v>
      </c>
      <c r="N3693" s="1" t="n">
        <v>0.608</v>
      </c>
      <c r="O3693" s="1" t="n">
        <v>1.45</v>
      </c>
      <c r="P3693" s="1" t="s">
        <v>2030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2065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3365</v>
      </c>
      <c r="N3694" s="1" t="n">
        <v>2.476</v>
      </c>
      <c r="O3694" s="1" t="n">
        <v>9.82</v>
      </c>
      <c r="P3694" s="1" t="s">
        <v>2030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2065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3365</v>
      </c>
      <c r="N3695" s="1" t="n">
        <v>12.305</v>
      </c>
      <c r="O3695" s="1" t="n">
        <v>52.77</v>
      </c>
      <c r="P3695" s="1" t="s">
        <v>2030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2065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2084</v>
      </c>
      <c r="N3696" s="1" t="n">
        <v>0.582</v>
      </c>
      <c r="O3696" s="1" t="n">
        <v>0</v>
      </c>
      <c r="P3696" s="1" t="s">
        <v>2030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2065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2084</v>
      </c>
      <c r="N3697" s="1" t="n">
        <v>0.236</v>
      </c>
      <c r="O3697" s="1" t="n">
        <v>0</v>
      </c>
      <c r="P3697" s="1" t="s">
        <v>2030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2085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2066</v>
      </c>
      <c r="N3698" s="1" t="n">
        <v>3.118</v>
      </c>
      <c r="O3698" s="1" t="n">
        <v>64.29</v>
      </c>
      <c r="P3698" s="1" t="s">
        <v>2030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2085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2071</v>
      </c>
      <c r="N3699" s="1" t="n">
        <v>2.448</v>
      </c>
      <c r="O3699" s="1" t="n">
        <v>71.52</v>
      </c>
      <c r="P3699" s="1" t="s">
        <v>2030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2085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2072</v>
      </c>
      <c r="N3700" s="1" t="n">
        <v>2.792</v>
      </c>
      <c r="O3700" s="1" t="n">
        <v>71.97</v>
      </c>
      <c r="P3700" s="1" t="s">
        <v>2030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2085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2073</v>
      </c>
      <c r="N3701" s="1" t="n">
        <v>14.24</v>
      </c>
      <c r="O3701" s="1" t="n">
        <v>477.2</v>
      </c>
      <c r="P3701" s="1" t="s">
        <v>2030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2085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2074</v>
      </c>
      <c r="N3702" s="1" t="n">
        <v>11.71</v>
      </c>
      <c r="O3702" s="1" t="n">
        <v>442.74</v>
      </c>
      <c r="P3702" s="1" t="s">
        <v>2030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2085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2075</v>
      </c>
      <c r="N3703" s="1" t="n">
        <v>6.145</v>
      </c>
      <c r="O3703" s="1" t="n">
        <v>264.02</v>
      </c>
      <c r="P3703" s="1" t="s">
        <v>2030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2085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2076</v>
      </c>
      <c r="N3704" s="1" t="n">
        <v>12.2</v>
      </c>
      <c r="O3704" s="1" t="n">
        <v>555.63</v>
      </c>
      <c r="P3704" s="1" t="s">
        <v>2030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2085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2077</v>
      </c>
      <c r="N3705" s="1" t="n">
        <v>4.694</v>
      </c>
      <c r="O3705" s="1" t="n">
        <v>217.82</v>
      </c>
      <c r="P3705" s="1" t="s">
        <v>2030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2085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2078</v>
      </c>
      <c r="N3706" s="1" t="n">
        <v>1.692</v>
      </c>
      <c r="O3706" s="1" t="n">
        <v>69.79</v>
      </c>
      <c r="P3706" s="1" t="s">
        <v>2030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2085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2079</v>
      </c>
      <c r="N3707" s="1" t="n">
        <v>1.93</v>
      </c>
      <c r="O3707" s="1" t="n">
        <v>116.1</v>
      </c>
      <c r="P3707" s="1" t="s">
        <v>2030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2085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2080</v>
      </c>
      <c r="N3708" s="1" t="n">
        <v>1.444</v>
      </c>
      <c r="O3708" s="1" t="n">
        <v>86.86</v>
      </c>
      <c r="P3708" s="1" t="s">
        <v>2030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2085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3364</v>
      </c>
      <c r="N3709" s="1" t="n">
        <v>1.124</v>
      </c>
      <c r="O3709" s="1" t="n">
        <v>40.56</v>
      </c>
      <c r="P3709" s="1" t="s">
        <v>2030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2085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2081</v>
      </c>
      <c r="N3710" s="1" t="n">
        <v>1.884</v>
      </c>
      <c r="O3710" s="1" t="n">
        <v>71.23</v>
      </c>
      <c r="P3710" s="1" t="s">
        <v>2030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2085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2082</v>
      </c>
      <c r="N3711" s="1" t="n">
        <v>1.238</v>
      </c>
      <c r="O3711" s="1" t="n">
        <v>3.18</v>
      </c>
      <c r="P3711" s="1" t="s">
        <v>2030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2085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3365</v>
      </c>
      <c r="N3712" s="1" t="n">
        <v>12.305</v>
      </c>
      <c r="O3712" s="1" t="n">
        <v>52.77</v>
      </c>
      <c r="P3712" s="1" t="s">
        <v>2030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2085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2084</v>
      </c>
      <c r="N3713" s="1" t="n">
        <v>0.236</v>
      </c>
      <c r="O3713" s="1" t="n">
        <v>0</v>
      </c>
      <c r="P3713" s="1" t="s">
        <v>2030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2085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2066</v>
      </c>
      <c r="N3714" s="1" t="n">
        <v>2.508</v>
      </c>
      <c r="O3714" s="1" t="n">
        <v>47.83</v>
      </c>
      <c r="P3714" s="1" t="s">
        <v>2030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2085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2067</v>
      </c>
      <c r="N3715" s="1" t="n">
        <v>8.75</v>
      </c>
      <c r="O3715" s="1" t="n">
        <v>180.77</v>
      </c>
      <c r="P3715" s="1" t="s">
        <v>2030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2085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2068</v>
      </c>
      <c r="N3716" s="1" t="n">
        <v>25.88</v>
      </c>
      <c r="O3716" s="1" t="n">
        <v>616.95</v>
      </c>
      <c r="P3716" s="1" t="s">
        <v>2030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2085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2069</v>
      </c>
      <c r="N3717" s="1" t="n">
        <v>15.38</v>
      </c>
      <c r="O3717" s="1" t="n">
        <v>391.1</v>
      </c>
      <c r="P3717" s="1" t="s">
        <v>2030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2085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2167</v>
      </c>
      <c r="N3718" s="1" t="n">
        <v>0.71</v>
      </c>
      <c r="O3718" s="1" t="n">
        <v>16.93</v>
      </c>
      <c r="P3718" s="1" t="s">
        <v>2030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2085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2072</v>
      </c>
      <c r="N3719" s="1" t="n">
        <v>2.5</v>
      </c>
      <c r="O3719" s="1" t="n">
        <v>59.6</v>
      </c>
      <c r="P3719" s="1" t="s">
        <v>2030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2085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3364</v>
      </c>
      <c r="N3720" s="1" t="n">
        <v>3.406</v>
      </c>
      <c r="O3720" s="1" t="n">
        <v>113.68</v>
      </c>
      <c r="P3720" s="1" t="s">
        <v>2030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2085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2082</v>
      </c>
      <c r="N3721" s="1" t="n">
        <v>0.608</v>
      </c>
      <c r="O3721" s="1" t="n">
        <v>1.45</v>
      </c>
      <c r="P3721" s="1" t="s">
        <v>2030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2085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3365</v>
      </c>
      <c r="N3722" s="1" t="n">
        <v>2.476</v>
      </c>
      <c r="O3722" s="1" t="n">
        <v>9.82</v>
      </c>
      <c r="P3722" s="1" t="s">
        <v>2030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2085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2084</v>
      </c>
      <c r="N3723" s="1" t="n">
        <v>0.582</v>
      </c>
      <c r="O3723" s="1" t="n">
        <v>0</v>
      </c>
      <c r="P3723" s="1" t="s">
        <v>2030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2028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2051</v>
      </c>
      <c r="N3724" s="1" t="n">
        <v>15</v>
      </c>
      <c r="O3724" s="1" t="n">
        <v>22.5</v>
      </c>
      <c r="P3724" s="1" t="s">
        <v>2030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2028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2053</v>
      </c>
      <c r="N3725" s="1" t="n">
        <v>30</v>
      </c>
      <c r="O3725" s="1" t="n">
        <v>54</v>
      </c>
      <c r="P3725" s="1" t="s">
        <v>2030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2057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3820</v>
      </c>
      <c r="N3726" s="1" t="n">
        <v>6</v>
      </c>
      <c r="O3726" s="1" t="n">
        <v>60</v>
      </c>
      <c r="P3726" s="1" t="s">
        <v>2030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2057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3821</v>
      </c>
      <c r="N3727" s="1" t="n">
        <v>4</v>
      </c>
      <c r="O3727" s="1" t="n">
        <v>40</v>
      </c>
      <c r="P3727" s="1" t="s">
        <v>2030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2057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3822</v>
      </c>
      <c r="N3728" s="1" t="n">
        <v>4</v>
      </c>
      <c r="O3728" s="1" t="n">
        <v>40</v>
      </c>
      <c r="P3728" s="1" t="s">
        <v>2030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2057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3823</v>
      </c>
      <c r="N3729" s="1" t="n">
        <v>6</v>
      </c>
      <c r="O3729" s="1" t="n">
        <v>60</v>
      </c>
      <c r="P3729" s="1" t="s">
        <v>2030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2057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2894</v>
      </c>
      <c r="N3730" s="1" t="n">
        <v>12</v>
      </c>
      <c r="O3730" s="1" t="n">
        <v>51.36</v>
      </c>
      <c r="P3730" s="1" t="s">
        <v>2030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2057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2895</v>
      </c>
      <c r="N3731" s="1" t="n">
        <v>12</v>
      </c>
      <c r="O3731" s="1" t="n">
        <v>24</v>
      </c>
      <c r="P3731" s="1" t="s">
        <v>2030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2057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2898</v>
      </c>
      <c r="N3732" s="1" t="n">
        <v>12</v>
      </c>
      <c r="O3732" s="1" t="n">
        <v>51.36</v>
      </c>
      <c r="P3732" s="1" t="s">
        <v>2030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2057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2899</v>
      </c>
      <c r="N3733" s="1" t="n">
        <v>6</v>
      </c>
      <c r="O3733" s="1" t="n">
        <v>25.68</v>
      </c>
      <c r="P3733" s="1" t="s">
        <v>2030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2057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3824</v>
      </c>
      <c r="N3734" s="1" t="n">
        <v>12</v>
      </c>
      <c r="O3734" s="1" t="n">
        <v>51.36</v>
      </c>
      <c r="P3734" s="1" t="s">
        <v>2030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2057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2894</v>
      </c>
      <c r="N3735" s="1" t="n">
        <v>12</v>
      </c>
      <c r="O3735" s="1" t="n">
        <v>51.36</v>
      </c>
      <c r="P3735" s="1" t="s">
        <v>2030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2057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2894</v>
      </c>
      <c r="N3736" s="1" t="n">
        <v>12</v>
      </c>
      <c r="O3736" s="1" t="n">
        <v>51.36</v>
      </c>
      <c r="P3736" s="1" t="s">
        <v>2030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2057</v>
      </c>
      <c r="E3737" s="1" t="n">
        <v>1136</v>
      </c>
      <c r="F3737" s="1" t="s">
        <v>1166</v>
      </c>
      <c r="I3737" s="1" t="n">
        <v>51899</v>
      </c>
      <c r="J3737" s="1" t="n">
        <v>102960</v>
      </c>
      <c r="K3737" s="1" t="n">
        <v>7896221400087</v>
      </c>
      <c r="L3737" s="1" t="s">
        <v>3825</v>
      </c>
      <c r="N3737" s="1" t="n">
        <v>10</v>
      </c>
      <c r="O3737" s="1" t="n">
        <v>50.76</v>
      </c>
      <c r="P3737" s="1" t="s">
        <v>2030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2057</v>
      </c>
      <c r="E3738" s="1" t="n">
        <v>1136</v>
      </c>
      <c r="F3738" s="1" t="s">
        <v>1166</v>
      </c>
      <c r="I3738" s="1" t="n">
        <v>51899</v>
      </c>
      <c r="J3738" s="1" t="n">
        <v>103992</v>
      </c>
      <c r="K3738" s="1" t="n">
        <v>7896221400018</v>
      </c>
      <c r="L3738" s="1" t="s">
        <v>3826</v>
      </c>
      <c r="N3738" s="1" t="n">
        <v>40</v>
      </c>
      <c r="O3738" s="1" t="n">
        <v>91.69</v>
      </c>
      <c r="P3738" s="1" t="s">
        <v>2030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2057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3827</v>
      </c>
      <c r="N3739" s="1" t="n">
        <v>50</v>
      </c>
      <c r="O3739" s="1" t="n">
        <v>244.93</v>
      </c>
      <c r="P3739" s="1" t="s">
        <v>2030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2057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3828</v>
      </c>
      <c r="N3740" s="1" t="n">
        <v>10</v>
      </c>
      <c r="O3740" s="1" t="n">
        <v>50.76</v>
      </c>
      <c r="P3740" s="1" t="s">
        <v>2030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2057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3829</v>
      </c>
      <c r="N3741" s="1" t="n">
        <v>10</v>
      </c>
      <c r="O3741" s="1" t="n">
        <v>50.76</v>
      </c>
      <c r="P3741" s="1" t="s">
        <v>2030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2057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3830</v>
      </c>
      <c r="N3742" s="1" t="n">
        <v>30</v>
      </c>
      <c r="O3742" s="1" t="n">
        <v>88.19</v>
      </c>
      <c r="P3742" s="1" t="s">
        <v>2030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2057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3831</v>
      </c>
      <c r="N3743" s="1" t="n">
        <v>30</v>
      </c>
      <c r="O3743" s="1" t="n">
        <v>88.19</v>
      </c>
      <c r="P3743" s="1" t="s">
        <v>2030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2057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2074</v>
      </c>
      <c r="N3744" s="1" t="n">
        <v>29.11</v>
      </c>
      <c r="O3744" s="1" t="n">
        <v>1047.67</v>
      </c>
      <c r="P3744" s="1" t="s">
        <v>2030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2057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2075</v>
      </c>
      <c r="N3745" s="1" t="n">
        <v>48.85</v>
      </c>
      <c r="O3745" s="1" t="n">
        <v>1880.73</v>
      </c>
      <c r="P3745" s="1" t="s">
        <v>2030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2057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2076</v>
      </c>
      <c r="N3746" s="1" t="n">
        <v>101.782</v>
      </c>
      <c r="O3746" s="1" t="n">
        <v>3968.48</v>
      </c>
      <c r="P3746" s="1" t="s">
        <v>2030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2057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2077</v>
      </c>
      <c r="N3747" s="1" t="n">
        <v>20.491</v>
      </c>
      <c r="O3747" s="1" t="n">
        <v>880.91</v>
      </c>
      <c r="P3747" s="1" t="s">
        <v>2030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2057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2930</v>
      </c>
      <c r="N3748" s="1" t="n">
        <v>45.868</v>
      </c>
      <c r="O3748" s="1" t="n">
        <v>641.69</v>
      </c>
      <c r="P3748" s="1" t="s">
        <v>2030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2057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3832</v>
      </c>
      <c r="N3749" s="1" t="n">
        <v>6</v>
      </c>
      <c r="O3749" s="1" t="n">
        <v>36</v>
      </c>
      <c r="P3749" s="1" t="s">
        <v>2030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2057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3833</v>
      </c>
      <c r="N3750" s="1" t="n">
        <v>25</v>
      </c>
      <c r="O3750" s="1" t="n">
        <v>55</v>
      </c>
      <c r="P3750" s="1" t="s">
        <v>2030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2057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3099</v>
      </c>
      <c r="N3751" s="1" t="n">
        <v>12</v>
      </c>
      <c r="O3751" s="1" t="n">
        <v>64.08</v>
      </c>
      <c r="P3751" s="1" t="s">
        <v>2030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2057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3834</v>
      </c>
      <c r="N3752" s="1" t="n">
        <v>27</v>
      </c>
      <c r="O3752" s="1" t="n">
        <v>90.18</v>
      </c>
      <c r="P3752" s="1" t="s">
        <v>2030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2057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3100</v>
      </c>
      <c r="N3753" s="1" t="n">
        <v>12</v>
      </c>
      <c r="O3753" s="1" t="n">
        <v>167.04</v>
      </c>
      <c r="P3753" s="1" t="s">
        <v>2030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2057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3101</v>
      </c>
      <c r="N3754" s="1" t="n">
        <v>5</v>
      </c>
      <c r="O3754" s="1" t="n">
        <v>56.95</v>
      </c>
      <c r="P3754" s="1" t="s">
        <v>2030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2057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3835</v>
      </c>
      <c r="N3755" s="1" t="n">
        <v>16</v>
      </c>
      <c r="O3755" s="1" t="n">
        <v>41.44</v>
      </c>
      <c r="P3755" s="1" t="s">
        <v>2030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2057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3836</v>
      </c>
      <c r="N3756" s="1" t="n">
        <v>16</v>
      </c>
      <c r="O3756" s="1" t="n">
        <v>41.44</v>
      </c>
      <c r="P3756" s="1" t="s">
        <v>2030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2057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3103</v>
      </c>
      <c r="N3757" s="1" t="n">
        <v>14</v>
      </c>
      <c r="O3757" s="1" t="n">
        <v>59.22</v>
      </c>
      <c r="P3757" s="1" t="s">
        <v>2030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2057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3105</v>
      </c>
      <c r="N3758" s="1" t="n">
        <v>60</v>
      </c>
      <c r="O3758" s="1" t="n">
        <v>132</v>
      </c>
      <c r="P3758" s="1" t="s">
        <v>2030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2057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3106</v>
      </c>
      <c r="N3759" s="1" t="n">
        <v>5</v>
      </c>
      <c r="O3759" s="1" t="n">
        <v>56.95</v>
      </c>
      <c r="P3759" s="1" t="s">
        <v>2030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2057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3107</v>
      </c>
      <c r="N3760" s="1" t="n">
        <v>5</v>
      </c>
      <c r="O3760" s="1" t="n">
        <v>56.95</v>
      </c>
      <c r="P3760" s="1" t="s">
        <v>2030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2057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3837</v>
      </c>
      <c r="N3761" s="1" t="n">
        <v>16</v>
      </c>
      <c r="O3761" s="1" t="n">
        <v>96.16</v>
      </c>
      <c r="P3761" s="1" t="s">
        <v>2030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2057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3838</v>
      </c>
      <c r="N3762" s="1" t="n">
        <v>5</v>
      </c>
      <c r="O3762" s="1" t="n">
        <v>70.45</v>
      </c>
      <c r="P3762" s="1" t="s">
        <v>2030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2057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3108</v>
      </c>
      <c r="N3763" s="1" t="n">
        <v>30</v>
      </c>
      <c r="O3763" s="1" t="n">
        <v>189.6</v>
      </c>
      <c r="P3763" s="1" t="s">
        <v>2030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2057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3109</v>
      </c>
      <c r="N3764" s="1" t="n">
        <v>56</v>
      </c>
      <c r="O3764" s="1" t="n">
        <v>180.88</v>
      </c>
      <c r="P3764" s="1" t="s">
        <v>2030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2057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3110</v>
      </c>
      <c r="N3765" s="1" t="n">
        <v>10</v>
      </c>
      <c r="O3765" s="1" t="n">
        <v>129.6</v>
      </c>
      <c r="P3765" s="1" t="s">
        <v>2030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2057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3111</v>
      </c>
      <c r="N3766" s="1" t="n">
        <v>20</v>
      </c>
      <c r="O3766" s="1" t="n">
        <v>51.4</v>
      </c>
      <c r="P3766" s="1" t="s">
        <v>2030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2057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3112</v>
      </c>
      <c r="N3767" s="1" t="n">
        <v>6</v>
      </c>
      <c r="O3767" s="1" t="n">
        <v>78.12</v>
      </c>
      <c r="P3767" s="1" t="s">
        <v>2030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2057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3113</v>
      </c>
      <c r="N3768" s="1" t="n">
        <v>28</v>
      </c>
      <c r="O3768" s="1" t="n">
        <v>90.44</v>
      </c>
      <c r="P3768" s="1" t="s">
        <v>2030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2057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3114</v>
      </c>
      <c r="N3769" s="1" t="n">
        <v>6</v>
      </c>
      <c r="O3769" s="1" t="n">
        <v>73.2</v>
      </c>
      <c r="P3769" s="1" t="s">
        <v>2030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2057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3115</v>
      </c>
      <c r="N3770" s="1" t="n">
        <v>10</v>
      </c>
      <c r="O3770" s="1" t="n">
        <v>76.2</v>
      </c>
      <c r="P3770" s="1" t="s">
        <v>2030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2057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3116</v>
      </c>
      <c r="N3771" s="1" t="n">
        <v>16</v>
      </c>
      <c r="O3771" s="1" t="n">
        <v>99.36</v>
      </c>
      <c r="P3771" s="1" t="s">
        <v>2030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2057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3117</v>
      </c>
      <c r="N3772" s="1" t="n">
        <v>20</v>
      </c>
      <c r="O3772" s="1" t="n">
        <v>124.2</v>
      </c>
      <c r="P3772" s="1" t="s">
        <v>2030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2057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3118</v>
      </c>
      <c r="N3773" s="1" t="n">
        <v>58</v>
      </c>
      <c r="O3773" s="1" t="n">
        <v>212.28</v>
      </c>
      <c r="P3773" s="1" t="s">
        <v>2030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2057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3119</v>
      </c>
      <c r="N3774" s="1" t="n">
        <v>12</v>
      </c>
      <c r="O3774" s="1" t="n">
        <v>21</v>
      </c>
      <c r="P3774" s="1" t="s">
        <v>2030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2057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3120</v>
      </c>
      <c r="N3775" s="1" t="n">
        <v>12</v>
      </c>
      <c r="O3775" s="1" t="n">
        <v>21</v>
      </c>
      <c r="P3775" s="1" t="s">
        <v>2030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2057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3122</v>
      </c>
      <c r="N3776" s="1" t="n">
        <v>12</v>
      </c>
      <c r="O3776" s="1" t="n">
        <v>21</v>
      </c>
      <c r="P3776" s="1" t="s">
        <v>2030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2057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3123</v>
      </c>
      <c r="N3777" s="1" t="n">
        <v>21</v>
      </c>
      <c r="O3777" s="1" t="n">
        <v>82.74</v>
      </c>
      <c r="P3777" s="1" t="s">
        <v>2030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2057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3124</v>
      </c>
      <c r="N3778" s="1" t="n">
        <v>12</v>
      </c>
      <c r="O3778" s="1" t="n">
        <v>153.6</v>
      </c>
      <c r="P3778" s="1" t="s">
        <v>2030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2057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3125</v>
      </c>
      <c r="N3779" s="1" t="n">
        <v>16</v>
      </c>
      <c r="O3779" s="1" t="n">
        <v>53.12</v>
      </c>
      <c r="P3779" s="1" t="s">
        <v>2030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2057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3839</v>
      </c>
      <c r="N3780" s="1" t="n">
        <v>36</v>
      </c>
      <c r="O3780" s="1" t="n">
        <v>141.84</v>
      </c>
      <c r="P3780" s="1" t="s">
        <v>2030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2057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3110</v>
      </c>
      <c r="N3781" s="1" t="n">
        <v>20</v>
      </c>
      <c r="O3781" s="1" t="n">
        <v>167.6</v>
      </c>
      <c r="P3781" s="1" t="s">
        <v>2030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2057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2420</v>
      </c>
      <c r="N3782" s="1" t="n">
        <v>14</v>
      </c>
      <c r="O3782" s="1" t="n">
        <v>118.86</v>
      </c>
      <c r="P3782" s="1" t="s">
        <v>2030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2057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3127</v>
      </c>
      <c r="N3783" s="1" t="n">
        <v>12</v>
      </c>
      <c r="O3783" s="1" t="n">
        <v>21</v>
      </c>
      <c r="P3783" s="1" t="s">
        <v>2030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2057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3128</v>
      </c>
      <c r="N3784" s="1" t="n">
        <v>16</v>
      </c>
      <c r="O3784" s="1" t="n">
        <v>99.36</v>
      </c>
      <c r="P3784" s="1" t="s">
        <v>2030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2057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3129</v>
      </c>
      <c r="N3785" s="1" t="n">
        <v>7</v>
      </c>
      <c r="O3785" s="1" t="n">
        <v>56.49</v>
      </c>
      <c r="P3785" s="1" t="s">
        <v>2030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2057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3840</v>
      </c>
      <c r="N3786" s="1" t="n">
        <v>16</v>
      </c>
      <c r="O3786" s="1" t="n">
        <v>71.2</v>
      </c>
      <c r="P3786" s="1" t="s">
        <v>2030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2057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3132</v>
      </c>
      <c r="N3787" s="1" t="n">
        <v>15</v>
      </c>
      <c r="O3787" s="1" t="n">
        <v>48.45</v>
      </c>
      <c r="P3787" s="1" t="s">
        <v>2030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2057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3133</v>
      </c>
      <c r="N3788" s="1" t="n">
        <v>20</v>
      </c>
      <c r="O3788" s="1" t="n">
        <v>64.6</v>
      </c>
      <c r="P3788" s="1" t="s">
        <v>2030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2057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3134</v>
      </c>
      <c r="N3789" s="1" t="n">
        <v>25</v>
      </c>
      <c r="O3789" s="1" t="n">
        <v>80.75</v>
      </c>
      <c r="P3789" s="1" t="s">
        <v>2030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2057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3841</v>
      </c>
      <c r="N3790" s="1" t="n">
        <v>10</v>
      </c>
      <c r="O3790" s="1" t="n">
        <v>70.1</v>
      </c>
      <c r="P3790" s="1" t="s">
        <v>2030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2057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3842</v>
      </c>
      <c r="N3791" s="1" t="n">
        <v>60</v>
      </c>
      <c r="O3791" s="1" t="n">
        <v>479.64</v>
      </c>
      <c r="P3791" s="1" t="s">
        <v>2030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2057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3842</v>
      </c>
      <c r="N3792" s="1" t="n">
        <v>80</v>
      </c>
      <c r="O3792" s="1" t="n">
        <v>639.52</v>
      </c>
      <c r="P3792" s="1" t="s">
        <v>2030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2057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3842</v>
      </c>
      <c r="N3793" s="1" t="n">
        <v>60</v>
      </c>
      <c r="O3793" s="1" t="n">
        <v>479.64</v>
      </c>
      <c r="P3793" s="1" t="s">
        <v>2030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2057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3843</v>
      </c>
      <c r="N3794" s="1" t="n">
        <v>6</v>
      </c>
      <c r="O3794" s="1" t="n">
        <v>109.14</v>
      </c>
      <c r="P3794" s="1" t="s">
        <v>2030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2057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3844</v>
      </c>
      <c r="N3795" s="1" t="n">
        <v>72</v>
      </c>
      <c r="O3795" s="1" t="n">
        <v>46.77</v>
      </c>
      <c r="P3795" s="1" t="s">
        <v>2030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2057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3845</v>
      </c>
      <c r="N3796" s="1" t="n">
        <v>72</v>
      </c>
      <c r="O3796" s="1" t="n">
        <v>46.77</v>
      </c>
      <c r="P3796" s="1" t="s">
        <v>2030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2057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3846</v>
      </c>
      <c r="N3797" s="1" t="n">
        <v>12</v>
      </c>
      <c r="O3797" s="1" t="n">
        <v>97.08</v>
      </c>
      <c r="P3797" s="1" t="s">
        <v>2030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2057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3847</v>
      </c>
      <c r="N3798" s="1" t="n">
        <v>6</v>
      </c>
      <c r="O3798" s="1" t="n">
        <v>90.54</v>
      </c>
      <c r="P3798" s="1" t="s">
        <v>2030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2057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3848</v>
      </c>
      <c r="N3799" s="1" t="n">
        <v>6</v>
      </c>
      <c r="O3799" s="1" t="n">
        <v>70.74</v>
      </c>
      <c r="P3799" s="1" t="s">
        <v>2030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2057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3849</v>
      </c>
      <c r="N3800" s="1" t="n">
        <v>6</v>
      </c>
      <c r="O3800" s="1" t="n">
        <v>66.9</v>
      </c>
      <c r="P3800" s="1" t="s">
        <v>2030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2057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3850</v>
      </c>
      <c r="N3801" s="1" t="n">
        <v>6</v>
      </c>
      <c r="O3801" s="1" t="n">
        <v>90.54</v>
      </c>
      <c r="P3801" s="1" t="s">
        <v>2030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2057</v>
      </c>
      <c r="E3802" s="1" t="n">
        <v>1636</v>
      </c>
      <c r="F3802" s="1" t="s">
        <v>98</v>
      </c>
      <c r="I3802" s="1" t="n">
        <v>3218196</v>
      </c>
      <c r="J3802" s="1" t="n">
        <v>29235</v>
      </c>
      <c r="K3802" s="1" t="n">
        <v>7891150064539</v>
      </c>
      <c r="L3802" s="1" t="s">
        <v>3851</v>
      </c>
      <c r="N3802" s="1" t="n">
        <v>16</v>
      </c>
      <c r="O3802" s="1" t="n">
        <v>214.24</v>
      </c>
      <c r="P3802" s="1" t="s">
        <v>2030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2057</v>
      </c>
      <c r="E3803" s="1" t="n">
        <v>1636</v>
      </c>
      <c r="F3803" s="1" t="s">
        <v>98</v>
      </c>
      <c r="I3803" s="1" t="n">
        <v>3218196</v>
      </c>
      <c r="J3803" s="1" t="n">
        <v>29883</v>
      </c>
      <c r="K3803" s="1" t="n">
        <v>7891150064652</v>
      </c>
      <c r="L3803" s="1" t="s">
        <v>3852</v>
      </c>
      <c r="N3803" s="1" t="n">
        <v>10</v>
      </c>
      <c r="O3803" s="1" t="n">
        <v>133.9</v>
      </c>
      <c r="P3803" s="1" t="s">
        <v>2030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2057</v>
      </c>
      <c r="E3804" s="1" t="n">
        <v>1636</v>
      </c>
      <c r="F3804" s="1" t="s">
        <v>98</v>
      </c>
      <c r="I3804" s="1" t="n">
        <v>3218196</v>
      </c>
      <c r="J3804" s="1" t="n">
        <v>30152</v>
      </c>
      <c r="K3804" s="1" t="n">
        <v>7891150064522</v>
      </c>
      <c r="L3804" s="1" t="s">
        <v>3853</v>
      </c>
      <c r="N3804" s="1" t="n">
        <v>27</v>
      </c>
      <c r="O3804" s="1" t="n">
        <v>215.72</v>
      </c>
      <c r="P3804" s="1" t="s">
        <v>2030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2057</v>
      </c>
      <c r="E3805" s="1" t="n">
        <v>1636</v>
      </c>
      <c r="F3805" s="1" t="s">
        <v>98</v>
      </c>
      <c r="I3805" s="1" t="n">
        <v>3218196</v>
      </c>
      <c r="J3805" s="1" t="n">
        <v>30904</v>
      </c>
      <c r="K3805" s="1" t="n">
        <v>7891150012370</v>
      </c>
      <c r="L3805" s="1" t="s">
        <v>3854</v>
      </c>
      <c r="N3805" s="1" t="n">
        <v>72</v>
      </c>
      <c r="O3805" s="1" t="n">
        <v>61.05</v>
      </c>
      <c r="P3805" s="1" t="s">
        <v>2030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2057</v>
      </c>
      <c r="E3806" s="1" t="n">
        <v>1636</v>
      </c>
      <c r="F3806" s="1" t="s">
        <v>98</v>
      </c>
      <c r="I3806" s="1" t="n">
        <v>3218196</v>
      </c>
      <c r="J3806" s="1" t="n">
        <v>33439</v>
      </c>
      <c r="K3806" s="1" t="n">
        <v>7891150064928</v>
      </c>
      <c r="L3806" s="1" t="s">
        <v>3855</v>
      </c>
      <c r="N3806" s="1" t="n">
        <v>6</v>
      </c>
      <c r="O3806" s="1" t="n">
        <v>81.9</v>
      </c>
      <c r="P3806" s="1" t="s">
        <v>2030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2057</v>
      </c>
      <c r="E3807" s="1" t="n">
        <v>1636</v>
      </c>
      <c r="F3807" s="1" t="s">
        <v>98</v>
      </c>
      <c r="I3807" s="1" t="n">
        <v>3218196</v>
      </c>
      <c r="J3807" s="1" t="n">
        <v>33442</v>
      </c>
      <c r="K3807" s="1" t="n">
        <v>7891150066519</v>
      </c>
      <c r="L3807" s="1" t="s">
        <v>3856</v>
      </c>
      <c r="N3807" s="1" t="n">
        <v>6</v>
      </c>
      <c r="O3807" s="1" t="n">
        <v>54.3</v>
      </c>
      <c r="P3807" s="1" t="s">
        <v>2030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2057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3857</v>
      </c>
      <c r="N3808" s="1" t="n">
        <v>6</v>
      </c>
      <c r="O3808" s="1" t="n">
        <v>69.9</v>
      </c>
      <c r="P3808" s="1" t="s">
        <v>2030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2057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3858</v>
      </c>
      <c r="N3809" s="1" t="n">
        <v>24</v>
      </c>
      <c r="O3809" s="1" t="n">
        <v>83.75</v>
      </c>
      <c r="P3809" s="1" t="s">
        <v>2030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2057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3859</v>
      </c>
      <c r="N3810" s="1" t="n">
        <v>10</v>
      </c>
      <c r="O3810" s="1" t="n">
        <v>133.9</v>
      </c>
      <c r="P3810" s="1" t="s">
        <v>2030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2057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3860</v>
      </c>
      <c r="N3811" s="1" t="n">
        <v>16</v>
      </c>
      <c r="O3811" s="1" t="n">
        <v>174.24</v>
      </c>
      <c r="P3811" s="1" t="s">
        <v>2030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2057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3861</v>
      </c>
      <c r="N3812" s="1" t="n">
        <v>6</v>
      </c>
      <c r="O3812" s="1" t="n">
        <v>81.9</v>
      </c>
      <c r="P3812" s="1" t="s">
        <v>2030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2057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3862</v>
      </c>
      <c r="N3813" s="1" t="n">
        <v>6</v>
      </c>
      <c r="O3813" s="1" t="n">
        <v>49.74</v>
      </c>
      <c r="P3813" s="1" t="s">
        <v>2030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2057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3863</v>
      </c>
      <c r="N3814" s="1" t="n">
        <v>6</v>
      </c>
      <c r="O3814" s="1" t="n">
        <v>49.74</v>
      </c>
      <c r="P3814" s="1" t="s">
        <v>2030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2057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3864</v>
      </c>
      <c r="N3815" s="1" t="n">
        <v>6</v>
      </c>
      <c r="O3815" s="1" t="n">
        <v>49.74</v>
      </c>
      <c r="P3815" s="1" t="s">
        <v>2030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2057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3351</v>
      </c>
      <c r="N3816" s="1" t="n">
        <v>81</v>
      </c>
      <c r="O3816" s="1" t="n">
        <v>242.19</v>
      </c>
      <c r="P3816" s="1" t="s">
        <v>2030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2057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3865</v>
      </c>
      <c r="N3817" s="1" t="n">
        <v>32</v>
      </c>
      <c r="O3817" s="1" t="n">
        <v>193.61</v>
      </c>
      <c r="P3817" s="1" t="s">
        <v>2030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2057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3866</v>
      </c>
      <c r="N3818" s="1" t="n">
        <v>32</v>
      </c>
      <c r="O3818" s="1" t="n">
        <v>193.61</v>
      </c>
      <c r="P3818" s="1" t="s">
        <v>2030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2057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3352</v>
      </c>
      <c r="N3819" s="1" t="n">
        <v>81</v>
      </c>
      <c r="O3819" s="1" t="n">
        <v>242.19</v>
      </c>
      <c r="P3819" s="1" t="s">
        <v>2030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2057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3353</v>
      </c>
      <c r="N3820" s="1" t="n">
        <v>81</v>
      </c>
      <c r="O3820" s="1" t="n">
        <v>242.19</v>
      </c>
      <c r="P3820" s="1" t="s">
        <v>2030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2057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3867</v>
      </c>
      <c r="N3821" s="1" t="n">
        <v>32</v>
      </c>
      <c r="O3821" s="1" t="n">
        <v>193.61</v>
      </c>
      <c r="P3821" s="1" t="s">
        <v>2030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2057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3867</v>
      </c>
      <c r="N3822" s="1" t="n">
        <v>32</v>
      </c>
      <c r="O3822" s="1" t="n">
        <v>193.61</v>
      </c>
      <c r="P3822" s="1" t="s">
        <v>2030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2057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3353</v>
      </c>
      <c r="N3823" s="1" t="n">
        <v>81</v>
      </c>
      <c r="O3823" s="1" t="n">
        <v>242.19</v>
      </c>
      <c r="P3823" s="1" t="s">
        <v>2030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2057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3868</v>
      </c>
      <c r="N3824" s="1" t="n">
        <v>12</v>
      </c>
      <c r="O3824" s="1" t="n">
        <v>125.05</v>
      </c>
      <c r="P3824" s="1" t="s">
        <v>2030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2057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3869</v>
      </c>
      <c r="N3825" s="1" t="n">
        <v>12</v>
      </c>
      <c r="O3825" s="1" t="n">
        <v>59.75</v>
      </c>
      <c r="P3825" s="1" t="s">
        <v>2030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2057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3870</v>
      </c>
      <c r="N3826" s="1" t="n">
        <v>84</v>
      </c>
      <c r="O3826" s="1" t="n">
        <v>110</v>
      </c>
      <c r="P3826" s="1" t="s">
        <v>2030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2057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3871</v>
      </c>
      <c r="N3827" s="1" t="n">
        <v>24</v>
      </c>
      <c r="O3827" s="1" t="n">
        <v>221.18</v>
      </c>
      <c r="P3827" s="1" t="s">
        <v>2030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2057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3872</v>
      </c>
      <c r="N3828" s="1" t="n">
        <v>24</v>
      </c>
      <c r="O3828" s="1" t="n">
        <v>221.18</v>
      </c>
      <c r="P3828" s="1" t="s">
        <v>2030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2057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3873</v>
      </c>
      <c r="N3829" s="1" t="n">
        <v>24</v>
      </c>
      <c r="O3829" s="1" t="n">
        <v>221.18</v>
      </c>
      <c r="P3829" s="1" t="s">
        <v>2030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2057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3874</v>
      </c>
      <c r="N3830" s="1" t="n">
        <v>6</v>
      </c>
      <c r="O3830" s="1" t="n">
        <v>82.81</v>
      </c>
      <c r="P3830" s="1" t="s">
        <v>2030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2057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3875</v>
      </c>
      <c r="N3831" s="1" t="n">
        <v>6</v>
      </c>
      <c r="O3831" s="1" t="n">
        <v>68.97</v>
      </c>
      <c r="P3831" s="1" t="s">
        <v>2030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2057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3876</v>
      </c>
      <c r="N3832" s="1" t="n">
        <v>36</v>
      </c>
      <c r="O3832" s="1" t="n">
        <v>128.59</v>
      </c>
      <c r="P3832" s="1" t="s">
        <v>2030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2057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3877</v>
      </c>
      <c r="N3833" s="1" t="n">
        <v>6</v>
      </c>
      <c r="O3833" s="1" t="n">
        <v>82.81</v>
      </c>
      <c r="P3833" s="1" t="s">
        <v>2030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2057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2857</v>
      </c>
      <c r="N3834" s="1" t="n">
        <v>24</v>
      </c>
      <c r="O3834" s="1" t="n">
        <v>165.6</v>
      </c>
      <c r="P3834" s="1" t="s">
        <v>2030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2057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2858</v>
      </c>
      <c r="N3835" s="1" t="n">
        <v>12</v>
      </c>
      <c r="O3835" s="1" t="n">
        <v>82.8</v>
      </c>
      <c r="P3835" s="1" t="s">
        <v>2030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2057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3878</v>
      </c>
      <c r="N3836" s="1" t="n">
        <v>12</v>
      </c>
      <c r="O3836" s="1" t="n">
        <v>150.19</v>
      </c>
      <c r="P3836" s="1" t="s">
        <v>2030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2057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3879</v>
      </c>
      <c r="N3837" s="1" t="n">
        <v>6</v>
      </c>
      <c r="O3837" s="1" t="n">
        <v>148.28</v>
      </c>
      <c r="P3837" s="1" t="s">
        <v>2030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2057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3880</v>
      </c>
      <c r="N3838" s="1" t="n">
        <v>36</v>
      </c>
      <c r="O3838" s="1" t="n">
        <v>128.59</v>
      </c>
      <c r="P3838" s="1" t="s">
        <v>2030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2057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2332</v>
      </c>
      <c r="N3839" s="1" t="n">
        <v>72</v>
      </c>
      <c r="O3839" s="1" t="n">
        <v>160.35</v>
      </c>
      <c r="P3839" s="1" t="s">
        <v>2030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2057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3881</v>
      </c>
      <c r="N3840" s="1" t="n">
        <v>72</v>
      </c>
      <c r="O3840" s="1" t="n">
        <v>160.35</v>
      </c>
      <c r="P3840" s="1" t="s">
        <v>2030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2057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2333</v>
      </c>
      <c r="N3841" s="1" t="n">
        <v>72</v>
      </c>
      <c r="O3841" s="1" t="n">
        <v>160.35</v>
      </c>
      <c r="P3841" s="1" t="s">
        <v>2030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2057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3882</v>
      </c>
      <c r="N3842" s="1" t="n">
        <v>72</v>
      </c>
      <c r="O3842" s="1" t="n">
        <v>160.35</v>
      </c>
      <c r="P3842" s="1" t="s">
        <v>2030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2057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3883</v>
      </c>
      <c r="N3843" s="1" t="n">
        <v>6</v>
      </c>
      <c r="O3843" s="1" t="n">
        <v>106.04</v>
      </c>
      <c r="P3843" s="1" t="s">
        <v>2030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2057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3884</v>
      </c>
      <c r="N3844" s="1" t="n">
        <v>12</v>
      </c>
      <c r="O3844" s="1" t="n">
        <v>107.26</v>
      </c>
      <c r="P3844" s="1" t="s">
        <v>2030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2057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3883</v>
      </c>
      <c r="N3845" s="1" t="n">
        <v>24</v>
      </c>
      <c r="O3845" s="1" t="n">
        <v>221.18</v>
      </c>
      <c r="P3845" s="1" t="s">
        <v>2030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2057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3883</v>
      </c>
      <c r="N3846" s="1" t="n">
        <v>6</v>
      </c>
      <c r="O3846" s="1" t="n">
        <v>106.04</v>
      </c>
      <c r="P3846" s="1" t="s">
        <v>2030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2057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3885</v>
      </c>
      <c r="N3847" s="1" t="n">
        <v>3</v>
      </c>
      <c r="O3847" s="1" t="n">
        <v>16.28</v>
      </c>
      <c r="P3847" s="1" t="s">
        <v>2030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2057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3885</v>
      </c>
      <c r="N3848" s="1" t="n">
        <v>6</v>
      </c>
      <c r="O3848" s="1" t="n">
        <v>27.78</v>
      </c>
      <c r="P3848" s="1" t="s">
        <v>2030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2057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3885</v>
      </c>
      <c r="N3849" s="1" t="n">
        <v>3</v>
      </c>
      <c r="O3849" s="1" t="n">
        <v>26.41</v>
      </c>
      <c r="P3849" s="1" t="s">
        <v>2030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2057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3886</v>
      </c>
      <c r="N3850" s="1" t="n">
        <v>2</v>
      </c>
      <c r="O3850" s="1" t="n">
        <v>27.91</v>
      </c>
      <c r="P3850" s="1" t="s">
        <v>2030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2057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3885</v>
      </c>
      <c r="N3851" s="1" t="n">
        <v>3</v>
      </c>
      <c r="O3851" s="1" t="n">
        <v>28.24</v>
      </c>
      <c r="P3851" s="1" t="s">
        <v>2030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2057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3887</v>
      </c>
      <c r="N3852" s="1" t="n">
        <v>12</v>
      </c>
      <c r="O3852" s="1" t="n">
        <v>110.59</v>
      </c>
      <c r="P3852" s="1" t="s">
        <v>2030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2057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3888</v>
      </c>
      <c r="N3853" s="1" t="n">
        <v>36</v>
      </c>
      <c r="O3853" s="1" t="n">
        <v>128.59</v>
      </c>
      <c r="P3853" s="1" t="s">
        <v>2030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2057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3889</v>
      </c>
      <c r="N3854" s="1" t="n">
        <v>24</v>
      </c>
      <c r="O3854" s="1" t="n">
        <v>221.18</v>
      </c>
      <c r="P3854" s="1" t="s">
        <v>2030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2057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3890</v>
      </c>
      <c r="N3855" s="1" t="n">
        <v>24</v>
      </c>
      <c r="O3855" s="1" t="n">
        <v>200.74</v>
      </c>
      <c r="P3855" s="1" t="s">
        <v>2030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2057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3891</v>
      </c>
      <c r="N3856" s="1" t="n">
        <v>3</v>
      </c>
      <c r="O3856" s="1" t="n">
        <v>37.28</v>
      </c>
      <c r="P3856" s="1" t="s">
        <v>2030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2057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3892</v>
      </c>
      <c r="N3857" s="1" t="n">
        <v>3</v>
      </c>
      <c r="O3857" s="1" t="n">
        <v>37.28</v>
      </c>
      <c r="P3857" s="1" t="s">
        <v>2030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2057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3893</v>
      </c>
      <c r="N3858" s="1" t="n">
        <v>3</v>
      </c>
      <c r="O3858" s="1" t="n">
        <v>37.28</v>
      </c>
      <c r="P3858" s="1" t="s">
        <v>2030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2057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3894</v>
      </c>
      <c r="N3859" s="1" t="n">
        <v>3</v>
      </c>
      <c r="O3859" s="1" t="n">
        <v>33.53</v>
      </c>
      <c r="P3859" s="1" t="s">
        <v>2030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2057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3895</v>
      </c>
      <c r="N3860" s="1" t="n">
        <v>48</v>
      </c>
      <c r="O3860" s="1" t="n">
        <v>112.33</v>
      </c>
      <c r="P3860" s="1" t="s">
        <v>2030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2057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3896</v>
      </c>
      <c r="N3861" s="1" t="n">
        <v>24</v>
      </c>
      <c r="O3861" s="1" t="n">
        <v>56.17</v>
      </c>
      <c r="P3861" s="1" t="s">
        <v>2030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2057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3897</v>
      </c>
      <c r="N3862" s="1" t="n">
        <v>120</v>
      </c>
      <c r="O3862" s="1" t="n">
        <v>455.7</v>
      </c>
      <c r="P3862" s="1" t="s">
        <v>2030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2057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2605</v>
      </c>
      <c r="N3863" s="1" t="n">
        <v>48</v>
      </c>
      <c r="O3863" s="1" t="n">
        <v>120</v>
      </c>
      <c r="P3863" s="1" t="s">
        <v>2030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2057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3252</v>
      </c>
      <c r="N3864" s="1" t="n">
        <v>90</v>
      </c>
      <c r="O3864" s="1" t="n">
        <v>335.7</v>
      </c>
      <c r="P3864" s="1" t="s">
        <v>2030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2057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2609</v>
      </c>
      <c r="N3865" s="1" t="n">
        <v>40</v>
      </c>
      <c r="O3865" s="1" t="n">
        <v>115</v>
      </c>
      <c r="P3865" s="1" t="s">
        <v>2030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2057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3898</v>
      </c>
      <c r="N3866" s="1" t="n">
        <v>30</v>
      </c>
      <c r="O3866" s="1" t="n">
        <v>115.9</v>
      </c>
      <c r="P3866" s="1" t="s">
        <v>2030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2057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3899</v>
      </c>
      <c r="N3867" s="1" t="n">
        <v>20</v>
      </c>
      <c r="O3867" s="1" t="n">
        <v>151.9</v>
      </c>
      <c r="P3867" s="1" t="s">
        <v>2030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2057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2612</v>
      </c>
      <c r="N3868" s="1" t="n">
        <v>40</v>
      </c>
      <c r="O3868" s="1" t="n">
        <v>207</v>
      </c>
      <c r="P3868" s="1" t="s">
        <v>2030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2057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2192</v>
      </c>
      <c r="N3869" s="1" t="n">
        <v>15</v>
      </c>
      <c r="O3869" s="1" t="n">
        <v>84</v>
      </c>
      <c r="P3869" s="1" t="s">
        <v>2030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2057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2034</v>
      </c>
      <c r="N3870" s="1" t="n">
        <v>50</v>
      </c>
      <c r="O3870" s="1" t="n">
        <v>449.5</v>
      </c>
      <c r="P3870" s="1" t="s">
        <v>2030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2057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2035</v>
      </c>
      <c r="N3871" s="1" t="n">
        <v>75</v>
      </c>
      <c r="O3871" s="1" t="n">
        <v>2467.5</v>
      </c>
      <c r="P3871" s="1" t="s">
        <v>2030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2057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2036</v>
      </c>
      <c r="N3872" s="1" t="n">
        <v>71</v>
      </c>
      <c r="O3872" s="1" t="n">
        <v>1625.9</v>
      </c>
      <c r="P3872" s="1" t="s">
        <v>2030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2057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2212</v>
      </c>
      <c r="N3873" s="1" t="n">
        <v>60</v>
      </c>
      <c r="O3873" s="1" t="n">
        <v>154.5</v>
      </c>
      <c r="P3873" s="1" t="s">
        <v>2030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2057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2213</v>
      </c>
      <c r="N3874" s="1" t="n">
        <v>24</v>
      </c>
      <c r="O3874" s="1" t="n">
        <v>75</v>
      </c>
      <c r="P3874" s="1" t="s">
        <v>2030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2057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3900</v>
      </c>
      <c r="N3875" s="1" t="n">
        <v>12</v>
      </c>
      <c r="O3875" s="1" t="n">
        <v>127.9</v>
      </c>
      <c r="P3875" s="1" t="s">
        <v>2030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2057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3901</v>
      </c>
      <c r="N3876" s="1" t="n">
        <v>48</v>
      </c>
      <c r="O3876" s="1" t="n">
        <v>371.8</v>
      </c>
      <c r="P3876" s="1" t="s">
        <v>2030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2057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2217</v>
      </c>
      <c r="N3877" s="1" t="n">
        <v>48</v>
      </c>
      <c r="O3877" s="1" t="n">
        <v>429.8</v>
      </c>
      <c r="P3877" s="1" t="s">
        <v>2030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2057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3902</v>
      </c>
      <c r="N3878" s="1" t="n">
        <v>48</v>
      </c>
      <c r="O3878" s="1" t="n">
        <v>429.8</v>
      </c>
      <c r="P3878" s="1" t="s">
        <v>2030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2057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3903</v>
      </c>
      <c r="N3879" s="1" t="n">
        <v>300</v>
      </c>
      <c r="O3879" s="1" t="n">
        <v>809</v>
      </c>
      <c r="P3879" s="1" t="s">
        <v>2030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2057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3904</v>
      </c>
      <c r="N3880" s="1" t="n">
        <v>6</v>
      </c>
      <c r="O3880" s="1" t="n">
        <v>187.9</v>
      </c>
      <c r="P3880" s="1" t="s">
        <v>2030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2057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3905</v>
      </c>
      <c r="N3881" s="1" t="n">
        <v>48</v>
      </c>
      <c r="O3881" s="1" t="n">
        <v>206</v>
      </c>
      <c r="P3881" s="1" t="s">
        <v>2030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2057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3906</v>
      </c>
      <c r="N3882" s="1" t="n">
        <v>6</v>
      </c>
      <c r="O3882" s="1" t="n">
        <v>187.9</v>
      </c>
      <c r="P3882" s="1" t="s">
        <v>2030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2057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3907</v>
      </c>
      <c r="N3883" s="1" t="n">
        <v>100</v>
      </c>
      <c r="O3883" s="1" t="n">
        <v>85.9</v>
      </c>
      <c r="P3883" s="1" t="s">
        <v>2030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2057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2709</v>
      </c>
      <c r="N3884" s="1" t="n">
        <v>24</v>
      </c>
      <c r="O3884" s="1" t="n">
        <v>155.8</v>
      </c>
      <c r="P3884" s="1" t="s">
        <v>2030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2057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3908</v>
      </c>
      <c r="N3885" s="1" t="n">
        <v>24</v>
      </c>
      <c r="O3885" s="1" t="n">
        <v>155.8</v>
      </c>
      <c r="P3885" s="1" t="s">
        <v>2030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2057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3909</v>
      </c>
      <c r="N3886" s="1" t="n">
        <v>24</v>
      </c>
      <c r="O3886" s="1" t="n">
        <v>62.2</v>
      </c>
      <c r="P3886" s="1" t="s">
        <v>2030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2057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2700</v>
      </c>
      <c r="N3887" s="1" t="n">
        <v>48</v>
      </c>
      <c r="O3887" s="1" t="n">
        <v>64.83</v>
      </c>
      <c r="P3887" s="1" t="s">
        <v>2030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2057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2598</v>
      </c>
      <c r="N3888" s="1" t="n">
        <v>20</v>
      </c>
      <c r="O3888" s="1" t="n">
        <v>119.43</v>
      </c>
      <c r="P3888" s="1" t="s">
        <v>2030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2057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2534</v>
      </c>
      <c r="N3889" s="1" t="n">
        <v>24</v>
      </c>
      <c r="O3889" s="1" t="n">
        <v>39</v>
      </c>
      <c r="P3889" s="1" t="s">
        <v>2030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2057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3910</v>
      </c>
      <c r="N3890" s="1" t="n">
        <v>36</v>
      </c>
      <c r="O3890" s="1" t="n">
        <v>50.04</v>
      </c>
      <c r="P3890" s="1" t="s">
        <v>2030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2057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3911</v>
      </c>
      <c r="N3891" s="1" t="n">
        <v>36</v>
      </c>
      <c r="O3891" s="1" t="n">
        <v>50.05</v>
      </c>
      <c r="P3891" s="1" t="s">
        <v>2030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2057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3912</v>
      </c>
      <c r="N3892" s="1" t="n">
        <v>40</v>
      </c>
      <c r="O3892" s="1" t="n">
        <v>62.8</v>
      </c>
      <c r="P3892" s="1" t="s">
        <v>2030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2057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2536</v>
      </c>
      <c r="N3893" s="1" t="n">
        <v>36</v>
      </c>
      <c r="O3893" s="1" t="n">
        <v>150.87</v>
      </c>
      <c r="P3893" s="1" t="s">
        <v>2030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2057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2537</v>
      </c>
      <c r="N3894" s="1" t="n">
        <v>20</v>
      </c>
      <c r="O3894" s="1" t="n">
        <v>68</v>
      </c>
      <c r="P3894" s="1" t="s">
        <v>2030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2057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3913</v>
      </c>
      <c r="N3895" s="1" t="n">
        <v>36</v>
      </c>
      <c r="O3895" s="1" t="n">
        <v>50.04</v>
      </c>
      <c r="P3895" s="1" t="s">
        <v>2030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2057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3914</v>
      </c>
      <c r="N3896" s="1" t="n">
        <v>108</v>
      </c>
      <c r="O3896" s="1" t="n">
        <v>150.12</v>
      </c>
      <c r="P3896" s="1" t="s">
        <v>2030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2057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3915</v>
      </c>
      <c r="N3897" s="1" t="n">
        <v>108</v>
      </c>
      <c r="O3897" s="1" t="n">
        <v>150.12</v>
      </c>
      <c r="P3897" s="1" t="s">
        <v>2030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2057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3916</v>
      </c>
      <c r="N3898" s="1" t="n">
        <v>20</v>
      </c>
      <c r="O3898" s="1" t="n">
        <v>93.04</v>
      </c>
      <c r="P3898" s="1" t="s">
        <v>2030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2057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2538</v>
      </c>
      <c r="N3899" s="1" t="n">
        <v>36</v>
      </c>
      <c r="O3899" s="1" t="n">
        <v>150.87</v>
      </c>
      <c r="P3899" s="1" t="s">
        <v>2030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2057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2539</v>
      </c>
      <c r="N3900" s="1" t="n">
        <v>36</v>
      </c>
      <c r="O3900" s="1" t="n">
        <v>150.87</v>
      </c>
      <c r="P3900" s="1" t="s">
        <v>2030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2057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3917</v>
      </c>
      <c r="N3901" s="1" t="n">
        <v>108</v>
      </c>
      <c r="O3901" s="1" t="n">
        <v>150.15</v>
      </c>
      <c r="P3901" s="1" t="s">
        <v>2030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2057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3918</v>
      </c>
      <c r="N3902" s="1" t="n">
        <v>108</v>
      </c>
      <c r="O3902" s="1" t="n">
        <v>150.12</v>
      </c>
      <c r="P3902" s="1" t="s">
        <v>2030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2057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3919</v>
      </c>
      <c r="N3903" s="1" t="n">
        <v>40</v>
      </c>
      <c r="O3903" s="1" t="n">
        <v>62.8</v>
      </c>
      <c r="P3903" s="1" t="s">
        <v>2030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2057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3920</v>
      </c>
      <c r="N3904" s="1" t="n">
        <v>40</v>
      </c>
      <c r="O3904" s="1" t="n">
        <v>62.8</v>
      </c>
      <c r="P3904" s="1" t="s">
        <v>2030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2057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3921</v>
      </c>
      <c r="N3905" s="1" t="n">
        <v>40</v>
      </c>
      <c r="O3905" s="1" t="n">
        <v>62.8</v>
      </c>
      <c r="P3905" s="1" t="s">
        <v>2030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2057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3922</v>
      </c>
      <c r="N3906" s="1" t="n">
        <v>36</v>
      </c>
      <c r="O3906" s="1" t="n">
        <v>50.19</v>
      </c>
      <c r="P3906" s="1" t="s">
        <v>2030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2057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3923</v>
      </c>
      <c r="N3907" s="1" t="n">
        <v>20</v>
      </c>
      <c r="O3907" s="1" t="n">
        <v>68</v>
      </c>
      <c r="P3907" s="1" t="s">
        <v>2030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2057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3924</v>
      </c>
      <c r="N3908" s="1" t="n">
        <v>36</v>
      </c>
      <c r="O3908" s="1" t="n">
        <v>50.05</v>
      </c>
      <c r="P3908" s="1" t="s">
        <v>2030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2057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2848</v>
      </c>
      <c r="N3909" s="1" t="n">
        <v>42</v>
      </c>
      <c r="O3909" s="1" t="n">
        <v>85.3</v>
      </c>
      <c r="P3909" s="1" t="s">
        <v>2030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2057</v>
      </c>
      <c r="E3910" s="1" t="n">
        <v>1718</v>
      </c>
      <c r="F3910" s="1" t="s">
        <v>222</v>
      </c>
      <c r="I3910" s="1" t="n">
        <v>682520</v>
      </c>
      <c r="J3910" s="1" t="n">
        <v>16774</v>
      </c>
      <c r="K3910" s="1" t="n">
        <v>7895800430002</v>
      </c>
      <c r="L3910" s="1" t="s">
        <v>2850</v>
      </c>
      <c r="N3910" s="1" t="n">
        <v>42</v>
      </c>
      <c r="O3910" s="1" t="n">
        <v>85.3</v>
      </c>
      <c r="P3910" s="1" t="s">
        <v>2030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2057</v>
      </c>
      <c r="E3911" s="1" t="n">
        <v>1718</v>
      </c>
      <c r="F3911" s="1" t="s">
        <v>222</v>
      </c>
      <c r="I3911" s="1" t="n">
        <v>682520</v>
      </c>
      <c r="J3911" s="1" t="n">
        <v>16778</v>
      </c>
      <c r="K3911" s="1" t="n">
        <v>7895800304228</v>
      </c>
      <c r="L3911" s="1" t="s">
        <v>2851</v>
      </c>
      <c r="N3911" s="1" t="n">
        <v>105</v>
      </c>
      <c r="O3911" s="1" t="n">
        <v>213.25</v>
      </c>
      <c r="P3911" s="1" t="s">
        <v>2030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2057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2852</v>
      </c>
      <c r="N3912" s="1" t="n">
        <v>105</v>
      </c>
      <c r="O3912" s="1" t="n">
        <v>213.25</v>
      </c>
      <c r="P3912" s="1" t="s">
        <v>2030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2057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2983</v>
      </c>
      <c r="N3913" s="1" t="n">
        <v>16</v>
      </c>
      <c r="O3913" s="1" t="n">
        <v>26.3</v>
      </c>
      <c r="P3913" s="1" t="s">
        <v>2030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2057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2985</v>
      </c>
      <c r="N3914" s="1" t="n">
        <v>16</v>
      </c>
      <c r="O3914" s="1" t="n">
        <v>26.3</v>
      </c>
      <c r="P3914" s="1" t="s">
        <v>2030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2057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2994</v>
      </c>
      <c r="N3915" s="1" t="n">
        <v>105</v>
      </c>
      <c r="O3915" s="1" t="n">
        <v>140.35</v>
      </c>
      <c r="P3915" s="1" t="s">
        <v>2030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2057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2995</v>
      </c>
      <c r="N3916" s="1" t="n">
        <v>63</v>
      </c>
      <c r="O3916" s="1" t="n">
        <v>84.21</v>
      </c>
      <c r="P3916" s="1" t="s">
        <v>2030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2057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2997</v>
      </c>
      <c r="N3917" s="1" t="n">
        <v>42</v>
      </c>
      <c r="O3917" s="1" t="n">
        <v>56.14</v>
      </c>
      <c r="P3917" s="1" t="s">
        <v>2030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2057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2999</v>
      </c>
      <c r="N3918" s="1" t="n">
        <v>105</v>
      </c>
      <c r="O3918" s="1" t="n">
        <v>140.35</v>
      </c>
      <c r="P3918" s="1" t="s">
        <v>2030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2057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3001</v>
      </c>
      <c r="N3919" s="1" t="n">
        <v>42</v>
      </c>
      <c r="O3919" s="1" t="n">
        <v>56.14</v>
      </c>
      <c r="P3919" s="1" t="s">
        <v>2030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2057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3925</v>
      </c>
      <c r="N3920" s="1" t="n">
        <v>105</v>
      </c>
      <c r="O3920" s="1" t="n">
        <v>213.25</v>
      </c>
      <c r="P3920" s="1" t="s">
        <v>2030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2057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3926</v>
      </c>
      <c r="N3921" s="1" t="n">
        <v>28</v>
      </c>
      <c r="O3921" s="1" t="n">
        <v>79.42</v>
      </c>
      <c r="P3921" s="1" t="s">
        <v>2030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2057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3004</v>
      </c>
      <c r="N3922" s="1" t="n">
        <v>20</v>
      </c>
      <c r="O3922" s="1" t="n">
        <v>51.08</v>
      </c>
      <c r="P3922" s="1" t="s">
        <v>2030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2057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3927</v>
      </c>
      <c r="N3923" s="1" t="n">
        <v>28</v>
      </c>
      <c r="O3923" s="1" t="n">
        <v>79.42</v>
      </c>
      <c r="P3923" s="1" t="s">
        <v>2030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2057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2854</v>
      </c>
      <c r="N3924" s="1" t="n">
        <v>120</v>
      </c>
      <c r="O3924" s="1" t="n">
        <v>34.12</v>
      </c>
      <c r="P3924" s="1" t="s">
        <v>2030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2057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3928</v>
      </c>
      <c r="N3925" s="1" t="n">
        <v>120</v>
      </c>
      <c r="O3925" s="1" t="n">
        <v>34.12</v>
      </c>
      <c r="P3925" s="1" t="s">
        <v>2030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2057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2855</v>
      </c>
      <c r="N3926" s="1" t="n">
        <v>120</v>
      </c>
      <c r="O3926" s="1" t="n">
        <v>34.12</v>
      </c>
      <c r="P3926" s="1" t="s">
        <v>2030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2057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3929</v>
      </c>
      <c r="N3927" s="1" t="n">
        <v>120</v>
      </c>
      <c r="O3927" s="1" t="n">
        <v>34.12</v>
      </c>
      <c r="P3927" s="1" t="s">
        <v>2030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2057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3930</v>
      </c>
      <c r="N3928" s="1" t="n">
        <v>42</v>
      </c>
      <c r="O3928" s="1" t="n">
        <v>56.14</v>
      </c>
      <c r="P3928" s="1" t="s">
        <v>2030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2057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2240</v>
      </c>
      <c r="N3929" s="1" t="n">
        <v>18</v>
      </c>
      <c r="O3929" s="1" t="n">
        <v>101.83</v>
      </c>
      <c r="P3929" s="1" t="s">
        <v>2030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2057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2841</v>
      </c>
      <c r="N3930" s="1" t="n">
        <v>180</v>
      </c>
      <c r="O3930" s="1" t="n">
        <v>527.47</v>
      </c>
      <c r="P3930" s="1" t="s">
        <v>2030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2057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2147</v>
      </c>
      <c r="N3931" s="1" t="n">
        <v>6</v>
      </c>
      <c r="O3931" s="1" t="n">
        <v>60.87</v>
      </c>
      <c r="P3931" s="1" t="s">
        <v>2030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2057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3931</v>
      </c>
      <c r="N3932" s="1" t="n">
        <v>6</v>
      </c>
      <c r="O3932" s="1" t="n">
        <v>29.3</v>
      </c>
      <c r="P3932" s="1" t="s">
        <v>2030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2057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3932</v>
      </c>
      <c r="N3933" s="1" t="n">
        <v>6</v>
      </c>
      <c r="O3933" s="1" t="n">
        <v>100.55</v>
      </c>
      <c r="P3933" s="1" t="s">
        <v>2030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2057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2048</v>
      </c>
      <c r="N3934" s="1" t="n">
        <v>24</v>
      </c>
      <c r="O3934" s="1" t="n">
        <v>203.42</v>
      </c>
      <c r="P3934" s="1" t="s">
        <v>2030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2057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3933</v>
      </c>
      <c r="N3935" s="1" t="n">
        <v>18</v>
      </c>
      <c r="O3935" s="1" t="n">
        <v>86.08</v>
      </c>
      <c r="P3935" s="1" t="s">
        <v>2030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2057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2149</v>
      </c>
      <c r="N3936" s="1" t="n">
        <v>6</v>
      </c>
      <c r="O3936" s="1" t="n">
        <v>50.85</v>
      </c>
      <c r="P3936" s="1" t="s">
        <v>2030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2057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3934</v>
      </c>
      <c r="N3937" s="1" t="n">
        <v>6</v>
      </c>
      <c r="O3937" s="1" t="n">
        <v>29.3</v>
      </c>
      <c r="P3937" s="1" t="s">
        <v>2030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2057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3935</v>
      </c>
      <c r="N3938" s="1" t="n">
        <v>16</v>
      </c>
      <c r="O3938" s="1" t="n">
        <v>113.25</v>
      </c>
      <c r="P3938" s="1" t="s">
        <v>2030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2057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3935</v>
      </c>
      <c r="N3939" s="1" t="n">
        <v>16</v>
      </c>
      <c r="O3939" s="1" t="n">
        <v>113.25</v>
      </c>
      <c r="P3939" s="1" t="s">
        <v>2030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2057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3936</v>
      </c>
      <c r="N3940" s="1" t="n">
        <v>16</v>
      </c>
      <c r="O3940" s="1" t="n">
        <v>104.03</v>
      </c>
      <c r="P3940" s="1" t="s">
        <v>2030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2057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3937</v>
      </c>
      <c r="N3941" s="1" t="n">
        <v>16</v>
      </c>
      <c r="O3941" s="1" t="n">
        <v>115.2</v>
      </c>
      <c r="P3941" s="1" t="s">
        <v>2030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2057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3938</v>
      </c>
      <c r="N3942" s="1" t="n">
        <v>16</v>
      </c>
      <c r="O3942" s="1" t="n">
        <v>148.05</v>
      </c>
      <c r="P3942" s="1" t="s">
        <v>2030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2057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2627</v>
      </c>
      <c r="N3943" s="1" t="n">
        <v>30</v>
      </c>
      <c r="O3943" s="1" t="n">
        <v>43.91</v>
      </c>
      <c r="P3943" s="1" t="s">
        <v>2030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2057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2754</v>
      </c>
      <c r="N3944" s="1" t="n">
        <v>30</v>
      </c>
      <c r="O3944" s="1" t="n">
        <v>74.59</v>
      </c>
      <c r="P3944" s="1" t="s">
        <v>2030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2057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2755</v>
      </c>
      <c r="N3945" s="1" t="n">
        <v>30</v>
      </c>
      <c r="O3945" s="1" t="n">
        <v>74.38</v>
      </c>
      <c r="P3945" s="1" t="s">
        <v>2030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2057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3939</v>
      </c>
      <c r="N3946" s="1" t="n">
        <v>27</v>
      </c>
      <c r="O3946" s="1" t="n">
        <v>118.51</v>
      </c>
      <c r="P3946" s="1" t="s">
        <v>2030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2057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2718</v>
      </c>
      <c r="N3947" s="1" t="n">
        <v>6</v>
      </c>
      <c r="O3947" s="1" t="n">
        <v>33.54</v>
      </c>
      <c r="P3947" s="1" t="s">
        <v>2030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2057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2721</v>
      </c>
      <c r="N3948" s="1" t="n">
        <v>12</v>
      </c>
      <c r="O3948" s="1" t="n">
        <v>137.43</v>
      </c>
      <c r="P3948" s="1" t="s">
        <v>2030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2057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2726</v>
      </c>
      <c r="N3949" s="1" t="n">
        <v>6</v>
      </c>
      <c r="O3949" s="1" t="n">
        <v>33.53</v>
      </c>
      <c r="P3949" s="1" t="s">
        <v>2030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2057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2728</v>
      </c>
      <c r="N3950" s="1" t="n">
        <v>12</v>
      </c>
      <c r="O3950" s="1" t="n">
        <v>70.49</v>
      </c>
      <c r="P3950" s="1" t="s">
        <v>2030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2057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2730</v>
      </c>
      <c r="N3951" s="1" t="n">
        <v>6</v>
      </c>
      <c r="O3951" s="1" t="n">
        <v>33.54</v>
      </c>
      <c r="P3951" s="1" t="s">
        <v>2030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2057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3940</v>
      </c>
      <c r="N3952" s="1" t="n">
        <v>6</v>
      </c>
      <c r="O3952" s="1" t="n">
        <v>144.82</v>
      </c>
      <c r="P3952" s="1" t="s">
        <v>2030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2057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3941</v>
      </c>
      <c r="N3953" s="1" t="n">
        <v>1</v>
      </c>
      <c r="O3953" s="1" t="n">
        <v>51.75</v>
      </c>
      <c r="P3953" s="1" t="s">
        <v>2030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2057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3942</v>
      </c>
      <c r="N3954" s="1" t="n">
        <v>21</v>
      </c>
      <c r="O3954" s="1" t="n">
        <v>128.18</v>
      </c>
      <c r="P3954" s="1" t="s">
        <v>2030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2057</v>
      </c>
      <c r="E3955" s="1" t="n">
        <v>10009</v>
      </c>
      <c r="F3955" s="1" t="s">
        <v>469</v>
      </c>
      <c r="I3955" s="1" t="n">
        <v>1427668</v>
      </c>
      <c r="J3955" s="1" t="n">
        <v>47560</v>
      </c>
      <c r="K3955" s="1" t="n">
        <v>7891000319505</v>
      </c>
      <c r="L3955" s="1" t="s">
        <v>3340</v>
      </c>
      <c r="N3955" s="1" t="n">
        <v>12</v>
      </c>
      <c r="O3955" s="1" t="n">
        <v>72.85</v>
      </c>
      <c r="P3955" s="1" t="s">
        <v>2030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2057</v>
      </c>
      <c r="E3956" s="1" t="n">
        <v>10009</v>
      </c>
      <c r="F3956" s="1" t="s">
        <v>469</v>
      </c>
      <c r="I3956" s="1" t="n">
        <v>1427668</v>
      </c>
      <c r="J3956" s="1" t="n">
        <v>47563</v>
      </c>
      <c r="K3956" s="1" t="n">
        <v>7891000319543</v>
      </c>
      <c r="L3956" s="1" t="s">
        <v>3341</v>
      </c>
      <c r="N3956" s="1" t="n">
        <v>12</v>
      </c>
      <c r="O3956" s="1" t="n">
        <v>72.85</v>
      </c>
      <c r="P3956" s="1" t="s">
        <v>2030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2057</v>
      </c>
      <c r="E3957" s="1" t="n">
        <v>10009</v>
      </c>
      <c r="F3957" s="1" t="s">
        <v>469</v>
      </c>
      <c r="I3957" s="1" t="n">
        <v>1427668</v>
      </c>
      <c r="J3957" s="1" t="n">
        <v>47564</v>
      </c>
      <c r="K3957" s="1" t="n">
        <v>7891000319628</v>
      </c>
      <c r="L3957" s="1" t="s">
        <v>3342</v>
      </c>
      <c r="N3957" s="1" t="n">
        <v>12</v>
      </c>
      <c r="O3957" s="1" t="n">
        <v>72.85</v>
      </c>
      <c r="P3957" s="1" t="s">
        <v>2030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2057</v>
      </c>
      <c r="E3958" s="1" t="n">
        <v>10009</v>
      </c>
      <c r="F3958" s="1" t="s">
        <v>469</v>
      </c>
      <c r="I3958" s="1" t="n">
        <v>1427668</v>
      </c>
      <c r="J3958" s="1" t="n">
        <v>48868</v>
      </c>
      <c r="K3958" s="1" t="n">
        <v>7891000359822</v>
      </c>
      <c r="L3958" s="1" t="s">
        <v>2742</v>
      </c>
      <c r="N3958" s="1" t="n">
        <v>54</v>
      </c>
      <c r="O3958" s="1" t="n">
        <v>118.94</v>
      </c>
      <c r="P3958" s="1" t="s">
        <v>2030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2057</v>
      </c>
      <c r="E3959" s="1" t="n">
        <v>10009</v>
      </c>
      <c r="F3959" s="1" t="s">
        <v>469</v>
      </c>
      <c r="I3959" s="1" t="n">
        <v>1427668</v>
      </c>
      <c r="J3959" s="1" t="n">
        <v>51568</v>
      </c>
      <c r="K3959" s="1" t="n">
        <v>7891000368572</v>
      </c>
      <c r="L3959" s="1" t="s">
        <v>2758</v>
      </c>
      <c r="N3959" s="1" t="n">
        <v>16</v>
      </c>
      <c r="O3959" s="1" t="n">
        <v>119.67</v>
      </c>
      <c r="P3959" s="1" t="s">
        <v>2030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2057</v>
      </c>
      <c r="E3960" s="1" t="n">
        <v>10009</v>
      </c>
      <c r="F3960" s="1" t="s">
        <v>469</v>
      </c>
      <c r="I3960" s="1" t="n">
        <v>1427668</v>
      </c>
      <c r="J3960" s="1" t="n">
        <v>52453</v>
      </c>
      <c r="K3960" s="1" t="n">
        <v>7891000368626</v>
      </c>
      <c r="L3960" s="1" t="s">
        <v>2761</v>
      </c>
      <c r="N3960" s="1" t="n">
        <v>16</v>
      </c>
      <c r="O3960" s="1" t="n">
        <v>119.67</v>
      </c>
      <c r="P3960" s="1" t="s">
        <v>2030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2057</v>
      </c>
      <c r="E3961" s="1" t="n">
        <v>10009</v>
      </c>
      <c r="F3961" s="1" t="s">
        <v>469</v>
      </c>
      <c r="I3961" s="1" t="n">
        <v>1427668</v>
      </c>
      <c r="J3961" s="1" t="n">
        <v>54317</v>
      </c>
      <c r="K3961" s="1" t="n">
        <v>7891000358764</v>
      </c>
      <c r="L3961" s="1" t="s">
        <v>3943</v>
      </c>
      <c r="N3961" s="1" t="n">
        <v>12</v>
      </c>
      <c r="O3961" s="1" t="n">
        <v>161.69</v>
      </c>
      <c r="P3961" s="1" t="s">
        <v>2030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2057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3944</v>
      </c>
      <c r="N3962" s="1" t="n">
        <v>16</v>
      </c>
      <c r="O3962" s="1" t="n">
        <v>119.67</v>
      </c>
      <c r="P3962" s="1" t="s">
        <v>2030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2057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2750</v>
      </c>
      <c r="N3963" s="1" t="n">
        <v>27</v>
      </c>
      <c r="O3963" s="1" t="n">
        <v>70.68</v>
      </c>
      <c r="P3963" s="1" t="s">
        <v>2030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2057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3945</v>
      </c>
      <c r="N3964" s="1" t="n">
        <v>14</v>
      </c>
      <c r="O3964" s="1" t="n">
        <v>102.59</v>
      </c>
      <c r="P3964" s="1" t="s">
        <v>2030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2057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2765</v>
      </c>
      <c r="N3965" s="1" t="n">
        <v>16</v>
      </c>
      <c r="O3965" s="1" t="n">
        <v>119.67</v>
      </c>
      <c r="P3965" s="1" t="s">
        <v>2030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2057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2239</v>
      </c>
      <c r="N3966" s="1" t="n">
        <v>18</v>
      </c>
      <c r="O3966" s="1" t="n">
        <v>101.83</v>
      </c>
      <c r="P3966" s="1" t="s">
        <v>2030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2057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2161</v>
      </c>
      <c r="N3967" s="1" t="n">
        <v>30</v>
      </c>
      <c r="O3967" s="1" t="n">
        <v>190.78</v>
      </c>
      <c r="P3967" s="1" t="s">
        <v>2030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2057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2153</v>
      </c>
      <c r="N3968" s="1" t="n">
        <v>18</v>
      </c>
      <c r="O3968" s="1" t="n">
        <v>134.98</v>
      </c>
      <c r="P3968" s="1" t="s">
        <v>2030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2057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2155</v>
      </c>
      <c r="N3969" s="1" t="n">
        <v>48</v>
      </c>
      <c r="O3969" s="1" t="n">
        <v>152.38</v>
      </c>
      <c r="P3969" s="1" t="s">
        <v>2030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2057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2159</v>
      </c>
      <c r="N3970" s="1" t="n">
        <v>18</v>
      </c>
      <c r="O3970" s="1" t="n">
        <v>154.03</v>
      </c>
      <c r="P3970" s="1" t="s">
        <v>2030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2057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2054</v>
      </c>
      <c r="N3971" s="1" t="n">
        <v>18</v>
      </c>
      <c r="O3971" s="1" t="n">
        <v>173.99</v>
      </c>
      <c r="P3971" s="1" t="s">
        <v>2030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2057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3946</v>
      </c>
      <c r="N3972" s="1" t="n">
        <v>6</v>
      </c>
      <c r="O3972" s="1" t="n">
        <v>45.6</v>
      </c>
      <c r="P3972" s="1" t="s">
        <v>2030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2057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2056</v>
      </c>
      <c r="N3973" s="1" t="n">
        <v>36</v>
      </c>
      <c r="O3973" s="1" t="n">
        <v>239.56</v>
      </c>
      <c r="P3973" s="1" t="s">
        <v>2030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2057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3470</v>
      </c>
      <c r="N3974" s="1" t="n">
        <v>6</v>
      </c>
      <c r="O3974" s="1" t="n">
        <v>45.6</v>
      </c>
      <c r="P3974" s="1" t="s">
        <v>2030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2057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2243</v>
      </c>
      <c r="N3975" s="1" t="n">
        <v>18</v>
      </c>
      <c r="O3975" s="1" t="n">
        <v>101.83</v>
      </c>
      <c r="P3975" s="1" t="s">
        <v>2030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2057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2161</v>
      </c>
      <c r="N3976" s="1" t="n">
        <v>78</v>
      </c>
      <c r="O3976" s="1" t="n">
        <v>688.09</v>
      </c>
      <c r="P3976" s="1" t="s">
        <v>2030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2057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3947</v>
      </c>
      <c r="N3977" s="1" t="n">
        <v>12</v>
      </c>
      <c r="O3977" s="1" t="n">
        <v>72.74</v>
      </c>
      <c r="P3977" s="1" t="s">
        <v>2030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2057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3650</v>
      </c>
      <c r="N3978" s="1" t="n">
        <v>1</v>
      </c>
      <c r="O3978" s="1" t="n">
        <v>8.59</v>
      </c>
      <c r="P3978" s="1" t="s">
        <v>2030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2057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3948</v>
      </c>
      <c r="N3979" s="1" t="n">
        <v>6</v>
      </c>
      <c r="O3979" s="1" t="n">
        <v>26.34</v>
      </c>
      <c r="P3979" s="1" t="s">
        <v>2030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2057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3949</v>
      </c>
      <c r="N3980" s="1" t="n">
        <v>3</v>
      </c>
      <c r="O3980" s="1" t="n">
        <v>25.77</v>
      </c>
      <c r="P3980" s="1" t="s">
        <v>2030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2057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3950</v>
      </c>
      <c r="N3981" s="1" t="n">
        <v>6</v>
      </c>
      <c r="O3981" s="1" t="n">
        <v>26.34</v>
      </c>
      <c r="P3981" s="1" t="s">
        <v>2030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2057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3951</v>
      </c>
      <c r="N3982" s="1" t="n">
        <v>12</v>
      </c>
      <c r="O3982" s="1" t="n">
        <v>38.98</v>
      </c>
      <c r="P3982" s="1" t="s">
        <v>2030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2057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3952</v>
      </c>
      <c r="N3983" s="1" t="n">
        <v>1</v>
      </c>
      <c r="O3983" s="1" t="n">
        <v>11</v>
      </c>
      <c r="P3983" s="1" t="s">
        <v>2030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2057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3953</v>
      </c>
      <c r="N3984" s="1" t="n">
        <v>24</v>
      </c>
      <c r="O3984" s="1" t="n">
        <v>40.46</v>
      </c>
      <c r="P3984" s="1" t="s">
        <v>2030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2057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3954</v>
      </c>
      <c r="N3985" s="1" t="n">
        <v>30</v>
      </c>
      <c r="O3985" s="1" t="n">
        <v>74.39</v>
      </c>
      <c r="P3985" s="1" t="s">
        <v>2030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2057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3955</v>
      </c>
      <c r="N3986" s="1" t="n">
        <v>2</v>
      </c>
      <c r="O3986" s="1" t="n">
        <v>21.72</v>
      </c>
      <c r="P3986" s="1" t="s">
        <v>2030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2057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3956</v>
      </c>
      <c r="N3987" s="1" t="n">
        <v>3</v>
      </c>
      <c r="O3987" s="1" t="n">
        <v>23.67</v>
      </c>
      <c r="P3987" s="1" t="s">
        <v>2030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2057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3957</v>
      </c>
      <c r="N3988" s="1" t="n">
        <v>1</v>
      </c>
      <c r="O3988" s="1" t="n">
        <v>7.89</v>
      </c>
      <c r="P3988" s="1" t="s">
        <v>2030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2057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2500</v>
      </c>
      <c r="N3989" s="1" t="n">
        <v>30</v>
      </c>
      <c r="O3989" s="1" t="n">
        <v>83.47</v>
      </c>
      <c r="P3989" s="1" t="s">
        <v>2030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2057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3332</v>
      </c>
      <c r="N3990" s="1" t="n">
        <v>1</v>
      </c>
      <c r="O3990" s="1" t="n">
        <v>7.15</v>
      </c>
      <c r="P3990" s="1" t="s">
        <v>2030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2057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3333</v>
      </c>
      <c r="N3991" s="1" t="n">
        <v>3</v>
      </c>
      <c r="O3991" s="1" t="n">
        <v>21.45</v>
      </c>
      <c r="P3991" s="1" t="s">
        <v>2030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2057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3334</v>
      </c>
      <c r="N3992" s="1" t="n">
        <v>3</v>
      </c>
      <c r="O3992" s="1" t="n">
        <v>21.45</v>
      </c>
      <c r="P3992" s="1" t="s">
        <v>2030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2057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3958</v>
      </c>
      <c r="N3993" s="1" t="n">
        <v>3</v>
      </c>
      <c r="O3993" s="1" t="n">
        <v>28.36</v>
      </c>
      <c r="P3993" s="1" t="s">
        <v>2030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2057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3959</v>
      </c>
      <c r="N3994" s="1" t="n">
        <v>3</v>
      </c>
      <c r="O3994" s="1" t="n">
        <v>24.09</v>
      </c>
      <c r="P3994" s="1" t="s">
        <v>2030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2057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3960</v>
      </c>
      <c r="N3995" s="1" t="n">
        <v>3</v>
      </c>
      <c r="O3995" s="1" t="n">
        <v>24.09</v>
      </c>
      <c r="P3995" s="1" t="s">
        <v>2030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2057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3961</v>
      </c>
      <c r="N3996" s="1" t="n">
        <v>3</v>
      </c>
      <c r="O3996" s="1" t="n">
        <v>21.45</v>
      </c>
      <c r="P3996" s="1" t="s">
        <v>2030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2057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2502</v>
      </c>
      <c r="N3997" s="1" t="n">
        <v>30</v>
      </c>
      <c r="O3997" s="1" t="n">
        <v>83.26</v>
      </c>
      <c r="P3997" s="1" t="s">
        <v>2030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2057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2503</v>
      </c>
      <c r="N3998" s="1" t="n">
        <v>30</v>
      </c>
      <c r="O3998" s="1" t="n">
        <v>83.26</v>
      </c>
      <c r="P3998" s="1" t="s">
        <v>2030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2057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2504</v>
      </c>
      <c r="N3999" s="1" t="n">
        <v>30</v>
      </c>
      <c r="O3999" s="1" t="n">
        <v>83.26</v>
      </c>
      <c r="P3999" s="1" t="s">
        <v>2030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2057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3962</v>
      </c>
      <c r="N4000" s="1" t="n">
        <v>3</v>
      </c>
      <c r="O4000" s="1" t="n">
        <v>28.36</v>
      </c>
      <c r="P4000" s="1" t="s">
        <v>2030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2057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2507</v>
      </c>
      <c r="N4001" s="1" t="n">
        <v>30</v>
      </c>
      <c r="O4001" s="1" t="n">
        <v>57.43</v>
      </c>
      <c r="P4001" s="1" t="s">
        <v>2030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2057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2509</v>
      </c>
      <c r="N4002" s="1" t="n">
        <v>60</v>
      </c>
      <c r="O4002" s="1" t="n">
        <v>114.85</v>
      </c>
      <c r="P4002" s="1" t="s">
        <v>2030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2057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2510</v>
      </c>
      <c r="N4003" s="1" t="n">
        <v>30</v>
      </c>
      <c r="O4003" s="1" t="n">
        <v>57.43</v>
      </c>
      <c r="P4003" s="1" t="s">
        <v>2030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2057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2511</v>
      </c>
      <c r="N4004" s="1" t="n">
        <v>60</v>
      </c>
      <c r="O4004" s="1" t="n">
        <v>114.85</v>
      </c>
      <c r="P4004" s="1" t="s">
        <v>2030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2057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3963</v>
      </c>
      <c r="N4005" s="1" t="n">
        <v>3</v>
      </c>
      <c r="O4005" s="1" t="n">
        <v>21.45</v>
      </c>
      <c r="P4005" s="1" t="s">
        <v>2030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2057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3964</v>
      </c>
      <c r="N4006" s="1" t="n">
        <v>1</v>
      </c>
      <c r="O4006" s="1" t="n">
        <v>10.86</v>
      </c>
      <c r="P4006" s="1" t="s">
        <v>2030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2057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2512</v>
      </c>
      <c r="N4007" s="1" t="n">
        <v>80</v>
      </c>
      <c r="O4007" s="1" t="n">
        <v>117.34</v>
      </c>
      <c r="P4007" s="1" t="s">
        <v>2030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2057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3965</v>
      </c>
      <c r="N4008" s="1" t="n">
        <v>80</v>
      </c>
      <c r="O4008" s="1" t="n">
        <v>70.42</v>
      </c>
      <c r="P4008" s="1" t="s">
        <v>2030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2057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3966</v>
      </c>
      <c r="N4009" s="1" t="n">
        <v>120</v>
      </c>
      <c r="O4009" s="1" t="n">
        <v>105.64</v>
      </c>
      <c r="P4009" s="1" t="s">
        <v>2030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2057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2513</v>
      </c>
      <c r="N4010" s="1" t="n">
        <v>80</v>
      </c>
      <c r="O4010" s="1" t="n">
        <v>117.34</v>
      </c>
      <c r="P4010" s="1" t="s">
        <v>2030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2057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2514</v>
      </c>
      <c r="N4011" s="1" t="n">
        <v>72</v>
      </c>
      <c r="O4011" s="1" t="n">
        <v>158.46</v>
      </c>
      <c r="P4011" s="1" t="s">
        <v>2030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2057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2515</v>
      </c>
      <c r="N4012" s="1" t="n">
        <v>36</v>
      </c>
      <c r="O4012" s="1" t="n">
        <v>79.23</v>
      </c>
      <c r="P4012" s="1" t="s">
        <v>2030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2057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2516</v>
      </c>
      <c r="N4013" s="1" t="n">
        <v>36</v>
      </c>
      <c r="O4013" s="1" t="n">
        <v>79.23</v>
      </c>
      <c r="P4013" s="1" t="s">
        <v>2030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2057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2517</v>
      </c>
      <c r="N4014" s="1" t="n">
        <v>72</v>
      </c>
      <c r="O4014" s="1" t="n">
        <v>158.46</v>
      </c>
      <c r="P4014" s="1" t="s">
        <v>2030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2057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2519</v>
      </c>
      <c r="N4015" s="1" t="n">
        <v>72</v>
      </c>
      <c r="O4015" s="1" t="n">
        <v>158.46</v>
      </c>
      <c r="P4015" s="1" t="s">
        <v>2030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2057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2521</v>
      </c>
      <c r="N4016" s="1" t="n">
        <v>36</v>
      </c>
      <c r="O4016" s="1" t="n">
        <v>79.23</v>
      </c>
      <c r="P4016" s="1" t="s">
        <v>2030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2057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3967</v>
      </c>
      <c r="N4017" s="1" t="n">
        <v>10</v>
      </c>
      <c r="O4017" s="1" t="n">
        <v>34.68</v>
      </c>
      <c r="P4017" s="1" t="s">
        <v>2030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2057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2522</v>
      </c>
      <c r="N4018" s="1" t="n">
        <v>72</v>
      </c>
      <c r="O4018" s="1" t="n">
        <v>158.46</v>
      </c>
      <c r="P4018" s="1" t="s">
        <v>2030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2057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2523</v>
      </c>
      <c r="N4019" s="1" t="n">
        <v>36</v>
      </c>
      <c r="O4019" s="1" t="n">
        <v>79.23</v>
      </c>
      <c r="P4019" s="1" t="s">
        <v>2030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2057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3968</v>
      </c>
      <c r="N4020" s="1" t="n">
        <v>6</v>
      </c>
      <c r="O4020" s="1" t="n">
        <v>26.34</v>
      </c>
      <c r="P4020" s="1" t="s">
        <v>2030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2057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3969</v>
      </c>
      <c r="N4021" s="1" t="n">
        <v>6</v>
      </c>
      <c r="O4021" s="1" t="n">
        <v>26.34</v>
      </c>
      <c r="P4021" s="1" t="s">
        <v>2030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2057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3970</v>
      </c>
      <c r="N4022" s="1" t="n">
        <v>6</v>
      </c>
      <c r="O4022" s="1" t="n">
        <v>28.26</v>
      </c>
      <c r="P4022" s="1" t="s">
        <v>2030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2057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3971</v>
      </c>
      <c r="N4023" s="1" t="n">
        <v>1</v>
      </c>
      <c r="O4023" s="1" t="n">
        <v>13.14</v>
      </c>
      <c r="P4023" s="1" t="s">
        <v>2030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2065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2066</v>
      </c>
      <c r="N4024" s="1" t="n">
        <v>2.61</v>
      </c>
      <c r="O4024" s="1" t="n">
        <v>49.09</v>
      </c>
      <c r="P4024" s="1" t="s">
        <v>2030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2065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2066</v>
      </c>
      <c r="N4025" s="1" t="n">
        <v>3.128</v>
      </c>
      <c r="O4025" s="1" t="n">
        <v>65.25</v>
      </c>
      <c r="P4025" s="1" t="s">
        <v>2030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2065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2067</v>
      </c>
      <c r="N4026" s="1" t="n">
        <v>7.73</v>
      </c>
      <c r="O4026" s="1" t="n">
        <v>157.49</v>
      </c>
      <c r="P4026" s="1" t="s">
        <v>2030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2065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2068</v>
      </c>
      <c r="N4027" s="1" t="n">
        <v>20.79</v>
      </c>
      <c r="O4027" s="1" t="n">
        <v>488.78</v>
      </c>
      <c r="P4027" s="1" t="s">
        <v>2030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2065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2069</v>
      </c>
      <c r="N4028" s="1" t="n">
        <v>12.805</v>
      </c>
      <c r="O4028" s="1" t="n">
        <v>321.13</v>
      </c>
      <c r="P4028" s="1" t="s">
        <v>2030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2065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2070</v>
      </c>
      <c r="N4029" s="1" t="n">
        <v>1.196</v>
      </c>
      <c r="O4029" s="1" t="n">
        <v>26.24</v>
      </c>
      <c r="P4029" s="1" t="s">
        <v>2030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2065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2167</v>
      </c>
      <c r="N4030" s="1" t="n">
        <v>8.975</v>
      </c>
      <c r="O4030" s="1" t="n">
        <v>211</v>
      </c>
      <c r="P4030" s="1" t="s">
        <v>2030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2065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2071</v>
      </c>
      <c r="N4031" s="1" t="n">
        <v>2.524</v>
      </c>
      <c r="O4031" s="1" t="n">
        <v>74.6</v>
      </c>
      <c r="P4031" s="1" t="s">
        <v>2030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2065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2072</v>
      </c>
      <c r="N4032" s="1" t="n">
        <v>4.348</v>
      </c>
      <c r="O4032" s="1" t="n">
        <v>102.22</v>
      </c>
      <c r="P4032" s="1" t="s">
        <v>2030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2065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2072</v>
      </c>
      <c r="N4033" s="1" t="n">
        <v>3.924</v>
      </c>
      <c r="O4033" s="1" t="n">
        <v>102.33</v>
      </c>
      <c r="P4033" s="1" t="s">
        <v>2030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2065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2073</v>
      </c>
      <c r="N4034" s="1" t="n">
        <v>14.6</v>
      </c>
      <c r="O4034" s="1" t="n">
        <v>495.02</v>
      </c>
      <c r="P4034" s="1" t="s">
        <v>2030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2065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2074</v>
      </c>
      <c r="N4035" s="1" t="n">
        <v>10.425</v>
      </c>
      <c r="O4035" s="1" t="n">
        <v>398.79</v>
      </c>
      <c r="P4035" s="1" t="s">
        <v>2030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2065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2075</v>
      </c>
      <c r="N4036" s="1" t="n">
        <v>5.592</v>
      </c>
      <c r="O4036" s="1" t="n">
        <v>243.09</v>
      </c>
      <c r="P4036" s="1" t="s">
        <v>2030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2065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2076</v>
      </c>
      <c r="N4037" s="1" t="n">
        <v>11.28</v>
      </c>
      <c r="O4037" s="1" t="n">
        <v>519.78</v>
      </c>
      <c r="P4037" s="1" t="s">
        <v>2030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2065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2077</v>
      </c>
      <c r="N4038" s="1" t="n">
        <v>4.378</v>
      </c>
      <c r="O4038" s="1" t="n">
        <v>205.54</v>
      </c>
      <c r="P4038" s="1" t="s">
        <v>2030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2065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2078</v>
      </c>
      <c r="N4039" s="1" t="n">
        <v>1.702</v>
      </c>
      <c r="O4039" s="1" t="n">
        <v>71.03</v>
      </c>
      <c r="P4039" s="1" t="s">
        <v>2030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2065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2079</v>
      </c>
      <c r="N4040" s="1" t="n">
        <v>1.518</v>
      </c>
      <c r="O4040" s="1" t="n">
        <v>83.29</v>
      </c>
      <c r="P4040" s="1" t="s">
        <v>2030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2065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2080</v>
      </c>
      <c r="N4041" s="1" t="n">
        <v>1.612</v>
      </c>
      <c r="O4041" s="1" t="n">
        <v>98.11</v>
      </c>
      <c r="P4041" s="1" t="s">
        <v>2030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2065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3364</v>
      </c>
      <c r="N4042" s="1" t="n">
        <v>2.394</v>
      </c>
      <c r="O4042" s="1" t="n">
        <v>87.41</v>
      </c>
      <c r="P4042" s="1" t="s">
        <v>2030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2065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3364</v>
      </c>
      <c r="N4043" s="1" t="n">
        <v>5.148</v>
      </c>
      <c r="O4043" s="1" t="n">
        <v>169.46</v>
      </c>
      <c r="P4043" s="1" t="s">
        <v>2030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2065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2081</v>
      </c>
      <c r="N4044" s="1" t="n">
        <v>1.532</v>
      </c>
      <c r="O4044" s="1" t="n">
        <v>58.6</v>
      </c>
      <c r="P4044" s="1" t="s">
        <v>2030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2065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2082</v>
      </c>
      <c r="N4045" s="1" t="n">
        <v>0.654</v>
      </c>
      <c r="O4045" s="1" t="n">
        <v>1.7</v>
      </c>
      <c r="P4045" s="1" t="s">
        <v>2030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2065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2082</v>
      </c>
      <c r="N4046" s="1" t="n">
        <v>2.354</v>
      </c>
      <c r="O4046" s="1" t="n">
        <v>5.52</v>
      </c>
      <c r="P4046" s="1" t="s">
        <v>2030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2065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3365</v>
      </c>
      <c r="N4047" s="1" t="n">
        <v>10.655</v>
      </c>
      <c r="O4047" s="1" t="n">
        <v>46.23</v>
      </c>
      <c r="P4047" s="1" t="s">
        <v>2030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2065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3365</v>
      </c>
      <c r="N4048" s="1" t="n">
        <v>2.986</v>
      </c>
      <c r="O4048" s="1" t="n">
        <v>11.68</v>
      </c>
      <c r="P4048" s="1" t="s">
        <v>2030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2065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2084</v>
      </c>
      <c r="N4049" s="1" t="n">
        <v>0.54</v>
      </c>
      <c r="O4049" s="1" t="n">
        <v>0</v>
      </c>
      <c r="P4049" s="1" t="s">
        <v>2030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2065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2084</v>
      </c>
      <c r="N4050" s="1" t="n">
        <v>0.6</v>
      </c>
      <c r="O4050" s="1" t="n">
        <v>0.02</v>
      </c>
      <c r="P4050" s="1" t="s">
        <v>2030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2085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2066</v>
      </c>
      <c r="N4051" s="1" t="n">
        <v>3.128</v>
      </c>
      <c r="O4051" s="1" t="n">
        <v>65.25</v>
      </c>
      <c r="P4051" s="1" t="s">
        <v>2030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2085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2071</v>
      </c>
      <c r="N4052" s="1" t="n">
        <v>2.524</v>
      </c>
      <c r="O4052" s="1" t="n">
        <v>74.6</v>
      </c>
      <c r="P4052" s="1" t="s">
        <v>2030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2085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2072</v>
      </c>
      <c r="N4053" s="1" t="n">
        <v>3.924</v>
      </c>
      <c r="O4053" s="1" t="n">
        <v>102.33</v>
      </c>
      <c r="P4053" s="1" t="s">
        <v>2030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2085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2073</v>
      </c>
      <c r="N4054" s="1" t="n">
        <v>14.6</v>
      </c>
      <c r="O4054" s="1" t="n">
        <v>495.02</v>
      </c>
      <c r="P4054" s="1" t="s">
        <v>2030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2085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2074</v>
      </c>
      <c r="N4055" s="1" t="n">
        <v>10.425</v>
      </c>
      <c r="O4055" s="1" t="n">
        <v>398.79</v>
      </c>
      <c r="P4055" s="1" t="s">
        <v>2030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2085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2075</v>
      </c>
      <c r="N4056" s="1" t="n">
        <v>5.592</v>
      </c>
      <c r="O4056" s="1" t="n">
        <v>243.09</v>
      </c>
      <c r="P4056" s="1" t="s">
        <v>2030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2085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2076</v>
      </c>
      <c r="N4057" s="1" t="n">
        <v>11.28</v>
      </c>
      <c r="O4057" s="1" t="n">
        <v>519.78</v>
      </c>
      <c r="P4057" s="1" t="s">
        <v>2030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2085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2077</v>
      </c>
      <c r="N4058" s="1" t="n">
        <v>4.378</v>
      </c>
      <c r="O4058" s="1" t="n">
        <v>205.54</v>
      </c>
      <c r="P4058" s="1" t="s">
        <v>2030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2085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2078</v>
      </c>
      <c r="N4059" s="1" t="n">
        <v>1.702</v>
      </c>
      <c r="O4059" s="1" t="n">
        <v>71.03</v>
      </c>
      <c r="P4059" s="1" t="s">
        <v>2030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2085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2080</v>
      </c>
      <c r="N4060" s="1" t="n">
        <v>1.612</v>
      </c>
      <c r="O4060" s="1" t="n">
        <v>98.11</v>
      </c>
      <c r="P4060" s="1" t="s">
        <v>2030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2085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3364</v>
      </c>
      <c r="N4061" s="1" t="n">
        <v>2.394</v>
      </c>
      <c r="O4061" s="1" t="n">
        <v>87.41</v>
      </c>
      <c r="P4061" s="1" t="s">
        <v>2030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2085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2081</v>
      </c>
      <c r="N4062" s="1" t="n">
        <v>1.532</v>
      </c>
      <c r="O4062" s="1" t="n">
        <v>58.6</v>
      </c>
      <c r="P4062" s="1" t="s">
        <v>2030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2085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2082</v>
      </c>
      <c r="N4063" s="1" t="n">
        <v>0.654</v>
      </c>
      <c r="O4063" s="1" t="n">
        <v>1.7</v>
      </c>
      <c r="P4063" s="1" t="s">
        <v>2030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2085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3365</v>
      </c>
      <c r="N4064" s="1" t="n">
        <v>10.655</v>
      </c>
      <c r="O4064" s="1" t="n">
        <v>46.23</v>
      </c>
      <c r="P4064" s="1" t="s">
        <v>2030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2085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2084</v>
      </c>
      <c r="N4065" s="1" t="n">
        <v>0.6</v>
      </c>
      <c r="O4065" s="1" t="n">
        <v>0.02</v>
      </c>
      <c r="P4065" s="1" t="s">
        <v>2030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2085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2066</v>
      </c>
      <c r="N4066" s="1" t="n">
        <v>2.61</v>
      </c>
      <c r="O4066" s="1" t="n">
        <v>49.09</v>
      </c>
      <c r="P4066" s="1" t="s">
        <v>2030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2085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2067</v>
      </c>
      <c r="N4067" s="1" t="n">
        <v>7.73</v>
      </c>
      <c r="O4067" s="1" t="n">
        <v>157.49</v>
      </c>
      <c r="P4067" s="1" t="s">
        <v>2030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2085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2068</v>
      </c>
      <c r="N4068" s="1" t="n">
        <v>20.79</v>
      </c>
      <c r="O4068" s="1" t="n">
        <v>488.78</v>
      </c>
      <c r="P4068" s="1" t="s">
        <v>2030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2085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2069</v>
      </c>
      <c r="N4069" s="1" t="n">
        <v>12.805</v>
      </c>
      <c r="O4069" s="1" t="n">
        <v>321.13</v>
      </c>
      <c r="P4069" s="1" t="s">
        <v>2030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2085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2070</v>
      </c>
      <c r="N4070" s="1" t="n">
        <v>1.196</v>
      </c>
      <c r="O4070" s="1" t="n">
        <v>26.24</v>
      </c>
      <c r="P4070" s="1" t="s">
        <v>2030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2085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2167</v>
      </c>
      <c r="N4071" s="1" t="n">
        <v>8.975</v>
      </c>
      <c r="O4071" s="1" t="n">
        <v>211</v>
      </c>
      <c r="P4071" s="1" t="s">
        <v>2030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2085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2072</v>
      </c>
      <c r="N4072" s="1" t="n">
        <v>4.348</v>
      </c>
      <c r="O4072" s="1" t="n">
        <v>102.22</v>
      </c>
      <c r="P4072" s="1" t="s">
        <v>2030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2085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2079</v>
      </c>
      <c r="N4073" s="1" t="n">
        <v>1.518</v>
      </c>
      <c r="O4073" s="1" t="n">
        <v>83.29</v>
      </c>
      <c r="P4073" s="1" t="s">
        <v>2030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2085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3364</v>
      </c>
      <c r="N4074" s="1" t="n">
        <v>5.148</v>
      </c>
      <c r="O4074" s="1" t="n">
        <v>169.46</v>
      </c>
      <c r="P4074" s="1" t="s">
        <v>2030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2085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2082</v>
      </c>
      <c r="N4075" s="1" t="n">
        <v>2.354</v>
      </c>
      <c r="O4075" s="1" t="n">
        <v>5.52</v>
      </c>
      <c r="P4075" s="1" t="s">
        <v>2030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2085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3365</v>
      </c>
      <c r="N4076" s="1" t="n">
        <v>2.986</v>
      </c>
      <c r="O4076" s="1" t="n">
        <v>11.68</v>
      </c>
      <c r="P4076" s="1" t="s">
        <v>2030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2085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2084</v>
      </c>
      <c r="N4077" s="1" t="n">
        <v>0.54</v>
      </c>
      <c r="O4077" s="1" t="n">
        <v>0</v>
      </c>
      <c r="P4077" s="1" t="s">
        <v>2030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2139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2120</v>
      </c>
      <c r="N4078" s="1" t="n">
        <v>20</v>
      </c>
      <c r="O4078" s="1" t="n">
        <v>280</v>
      </c>
      <c r="P4078" s="1" t="s">
        <v>2030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2139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2121</v>
      </c>
      <c r="N4079" s="1" t="n">
        <v>13</v>
      </c>
      <c r="O4079" s="1" t="n">
        <v>93.86</v>
      </c>
      <c r="P4079" s="1" t="s">
        <v>2030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2139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2122</v>
      </c>
      <c r="N4080" s="1" t="n">
        <v>24</v>
      </c>
      <c r="O4080" s="1" t="n">
        <v>180</v>
      </c>
      <c r="P4080" s="1" t="s">
        <v>2030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2139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2123</v>
      </c>
      <c r="N4081" s="1" t="n">
        <v>20</v>
      </c>
      <c r="O4081" s="1" t="n">
        <v>140</v>
      </c>
      <c r="P4081" s="1" t="s">
        <v>2030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2139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2124</v>
      </c>
      <c r="N4082" s="1" t="n">
        <v>6</v>
      </c>
      <c r="O4082" s="1" t="n">
        <v>21</v>
      </c>
      <c r="P4082" s="1" t="s">
        <v>2030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2139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2125</v>
      </c>
      <c r="N4083" s="1" t="n">
        <v>20</v>
      </c>
      <c r="O4083" s="1" t="n">
        <v>55</v>
      </c>
      <c r="P4083" s="1" t="s">
        <v>2030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2139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2126</v>
      </c>
      <c r="N4084" s="1" t="n">
        <v>2</v>
      </c>
      <c r="O4084" s="1" t="n">
        <v>20</v>
      </c>
      <c r="P4084" s="1" t="s">
        <v>2030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2139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2129</v>
      </c>
      <c r="N4085" s="1" t="n">
        <v>5</v>
      </c>
      <c r="O4085" s="1" t="n">
        <v>50</v>
      </c>
      <c r="P4085" s="1" t="s">
        <v>2030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2139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2280</v>
      </c>
      <c r="N4086" s="1" t="n">
        <v>3</v>
      </c>
      <c r="O4086" s="1" t="n">
        <v>33</v>
      </c>
      <c r="P4086" s="1" t="s">
        <v>2030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2139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2183</v>
      </c>
      <c r="N4087" s="1" t="n">
        <v>13</v>
      </c>
      <c r="O4087" s="1" t="n">
        <v>75</v>
      </c>
      <c r="P4087" s="1" t="s">
        <v>2030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2139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2132</v>
      </c>
      <c r="N4088" s="1" t="n">
        <v>21.435</v>
      </c>
      <c r="O4088" s="1" t="n">
        <v>76</v>
      </c>
      <c r="P4088" s="1" t="s">
        <v>2030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2139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2133</v>
      </c>
      <c r="N4089" s="1" t="n">
        <v>15</v>
      </c>
      <c r="O4089" s="1" t="n">
        <v>75</v>
      </c>
      <c r="P4089" s="1" t="s">
        <v>2030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2139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2184</v>
      </c>
      <c r="N4090" s="1" t="n">
        <v>13</v>
      </c>
      <c r="O4090" s="1" t="n">
        <v>158.86</v>
      </c>
      <c r="P4090" s="1" t="s">
        <v>2030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2139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2135</v>
      </c>
      <c r="N4091" s="1" t="n">
        <v>20</v>
      </c>
      <c r="O4091" s="1" t="n">
        <v>125</v>
      </c>
      <c r="P4091" s="1" t="s">
        <v>2030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2139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2136</v>
      </c>
      <c r="N4092" s="1" t="n">
        <v>40</v>
      </c>
      <c r="O4092" s="1" t="n">
        <v>260</v>
      </c>
      <c r="P4092" s="1" t="s">
        <v>2030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2139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2137</v>
      </c>
      <c r="N4093" s="1" t="n">
        <v>10</v>
      </c>
      <c r="O4093" s="1" t="n">
        <v>30</v>
      </c>
      <c r="P4093" s="1" t="s">
        <v>2030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2057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2095</v>
      </c>
      <c r="N4094" s="1" t="n">
        <v>10</v>
      </c>
      <c r="O4094" s="1" t="n">
        <v>120</v>
      </c>
      <c r="P4094" s="1" t="s">
        <v>2030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2057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2095</v>
      </c>
      <c r="N4095" s="1" t="n">
        <v>10</v>
      </c>
      <c r="O4095" s="1" t="n">
        <v>120</v>
      </c>
      <c r="P4095" s="1" t="s">
        <v>2030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2057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2096</v>
      </c>
      <c r="N4096" s="1" t="n">
        <v>5</v>
      </c>
      <c r="O4096" s="1" t="n">
        <v>20</v>
      </c>
      <c r="P4096" s="1" t="s">
        <v>2030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2057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2095</v>
      </c>
      <c r="N4097" s="1" t="n">
        <v>10</v>
      </c>
      <c r="O4097" s="1" t="n">
        <v>120</v>
      </c>
      <c r="P4097" s="1" t="s">
        <v>2030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2057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2095</v>
      </c>
      <c r="N4098" s="1" t="n">
        <v>10</v>
      </c>
      <c r="O4098" s="1" t="n">
        <v>120</v>
      </c>
      <c r="P4098" s="1" t="s">
        <v>2030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2057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2095</v>
      </c>
      <c r="N4099" s="1" t="n">
        <v>10</v>
      </c>
      <c r="O4099" s="1" t="n">
        <v>120</v>
      </c>
      <c r="P4099" s="1" t="s">
        <v>2030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2057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2095</v>
      </c>
      <c r="N4100" s="1" t="n">
        <v>15</v>
      </c>
      <c r="O4100" s="1" t="n">
        <v>180</v>
      </c>
      <c r="P4100" s="1" t="s">
        <v>2030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2057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2096</v>
      </c>
      <c r="N4101" s="1" t="n">
        <v>5</v>
      </c>
      <c r="O4101" s="1" t="n">
        <v>20</v>
      </c>
      <c r="P4101" s="1" t="s">
        <v>2030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2057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2095</v>
      </c>
      <c r="N4102" s="1" t="n">
        <v>10</v>
      </c>
      <c r="O4102" s="1" t="n">
        <v>120</v>
      </c>
      <c r="P4102" s="1" t="s">
        <v>2030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2057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2096</v>
      </c>
      <c r="N4103" s="1" t="n">
        <v>5</v>
      </c>
      <c r="O4103" s="1" t="n">
        <v>20</v>
      </c>
      <c r="P4103" s="1" t="s">
        <v>2030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2057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2095</v>
      </c>
      <c r="N4104" s="1" t="n">
        <v>10</v>
      </c>
      <c r="O4104" s="1" t="n">
        <v>120</v>
      </c>
      <c r="P4104" s="1" t="s">
        <v>2030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2057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2096</v>
      </c>
      <c r="N4105" s="1" t="n">
        <v>5</v>
      </c>
      <c r="O4105" s="1" t="n">
        <v>20</v>
      </c>
      <c r="P4105" s="1" t="s">
        <v>2030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2057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2086</v>
      </c>
      <c r="N4106" s="1" t="n">
        <v>1800</v>
      </c>
      <c r="O4106" s="1" t="n">
        <v>925</v>
      </c>
      <c r="P4106" s="1" t="s">
        <v>2030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2057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2296</v>
      </c>
      <c r="N4107" s="1" t="n">
        <v>20</v>
      </c>
      <c r="O4107" s="1" t="n">
        <v>180</v>
      </c>
      <c r="P4107" s="1" t="s">
        <v>2030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2057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2297</v>
      </c>
      <c r="N4108" s="1" t="n">
        <v>10</v>
      </c>
      <c r="O4108" s="1" t="n">
        <v>48</v>
      </c>
      <c r="P4108" s="1" t="s">
        <v>2030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2057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2029</v>
      </c>
      <c r="N4109" s="1" t="n">
        <v>10</v>
      </c>
      <c r="O4109" s="1" t="n">
        <v>49.9</v>
      </c>
      <c r="P4109" s="1" t="s">
        <v>2030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2057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2031</v>
      </c>
      <c r="N4110" s="1" t="n">
        <v>30</v>
      </c>
      <c r="O4110" s="1" t="n">
        <v>135</v>
      </c>
      <c r="P4110" s="1" t="s">
        <v>2030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2057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2171</v>
      </c>
      <c r="N4111" s="1" t="n">
        <v>2</v>
      </c>
      <c r="O4111" s="1" t="n">
        <v>12</v>
      </c>
      <c r="P4111" s="1" t="s">
        <v>2030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2057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2172</v>
      </c>
      <c r="N4112" s="1" t="n">
        <v>10</v>
      </c>
      <c r="O4112" s="1" t="n">
        <v>60</v>
      </c>
      <c r="P4112" s="1" t="s">
        <v>2030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2057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2173</v>
      </c>
      <c r="N4113" s="1" t="n">
        <v>3</v>
      </c>
      <c r="O4113" s="1" t="n">
        <v>18</v>
      </c>
      <c r="P4113" s="1" t="s">
        <v>2030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2057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2174</v>
      </c>
      <c r="N4114" s="1" t="n">
        <v>5</v>
      </c>
      <c r="O4114" s="1" t="n">
        <v>35</v>
      </c>
      <c r="P4114" s="1" t="s">
        <v>2030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2057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2945</v>
      </c>
      <c r="N4115" s="1" t="n">
        <v>40</v>
      </c>
      <c r="O4115" s="1" t="n">
        <v>116</v>
      </c>
      <c r="P4115" s="1" t="s">
        <v>2030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2057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3972</v>
      </c>
      <c r="N4116" s="1" t="n">
        <v>12</v>
      </c>
      <c r="O4116" s="1" t="n">
        <v>54.25</v>
      </c>
      <c r="P4116" s="1" t="s">
        <v>2030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2057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3973</v>
      </c>
      <c r="N4117" s="1" t="n">
        <v>6</v>
      </c>
      <c r="O4117" s="1" t="n">
        <v>34.62</v>
      </c>
      <c r="P4117" s="1" t="s">
        <v>2030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2057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2950</v>
      </c>
      <c r="N4118" s="1" t="n">
        <v>40</v>
      </c>
      <c r="O4118" s="1" t="n">
        <v>105.2</v>
      </c>
      <c r="P4118" s="1" t="s">
        <v>2030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2057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3974</v>
      </c>
      <c r="N4119" s="1" t="n">
        <v>30</v>
      </c>
      <c r="O4119" s="1" t="n">
        <v>43</v>
      </c>
      <c r="P4119" s="1" t="s">
        <v>2030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2057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3975</v>
      </c>
      <c r="N4120" s="1" t="n">
        <v>6</v>
      </c>
      <c r="O4120" s="1" t="n">
        <v>42.54</v>
      </c>
      <c r="P4120" s="1" t="s">
        <v>2030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2057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3976</v>
      </c>
      <c r="N4121" s="1" t="n">
        <v>30</v>
      </c>
      <c r="O4121" s="1" t="n">
        <v>43</v>
      </c>
      <c r="P4121" s="1" t="s">
        <v>2030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2057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3977</v>
      </c>
      <c r="N4122" s="1" t="n">
        <v>24</v>
      </c>
      <c r="O4122" s="1" t="n">
        <v>34</v>
      </c>
      <c r="P4122" s="1" t="s">
        <v>2030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2057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2963</v>
      </c>
      <c r="N4123" s="1" t="n">
        <v>6</v>
      </c>
      <c r="O4123" s="1" t="n">
        <v>39.54</v>
      </c>
      <c r="P4123" s="1" t="s">
        <v>2030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2057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3978</v>
      </c>
      <c r="N4124" s="1" t="n">
        <v>24</v>
      </c>
      <c r="O4124" s="1" t="n">
        <v>54</v>
      </c>
      <c r="P4124" s="1" t="s">
        <v>2030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2057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3979</v>
      </c>
      <c r="N4125" s="1" t="n">
        <v>50</v>
      </c>
      <c r="O4125" s="1" t="n">
        <v>215</v>
      </c>
      <c r="P4125" s="1" t="s">
        <v>2030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2057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3980</v>
      </c>
      <c r="N4126" s="1" t="n">
        <v>16</v>
      </c>
      <c r="O4126" s="1" t="n">
        <v>45</v>
      </c>
      <c r="P4126" s="1" t="s">
        <v>2030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2057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3981</v>
      </c>
      <c r="N4127" s="1" t="n">
        <v>40</v>
      </c>
      <c r="O4127" s="1" t="n">
        <v>120</v>
      </c>
      <c r="P4127" s="1" t="s">
        <v>2030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2057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3982</v>
      </c>
      <c r="N4128" s="1" t="n">
        <v>50</v>
      </c>
      <c r="O4128" s="1" t="n">
        <v>65</v>
      </c>
      <c r="P4128" s="1" t="s">
        <v>2030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2057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2209</v>
      </c>
      <c r="N4129" s="1" t="n">
        <v>20.2</v>
      </c>
      <c r="O4129" s="1" t="n">
        <v>664.58</v>
      </c>
      <c r="P4129" s="1" t="s">
        <v>2030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2057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2209</v>
      </c>
      <c r="N4130" s="1" t="n">
        <v>18.4</v>
      </c>
      <c r="O4130" s="1" t="n">
        <v>605.36</v>
      </c>
      <c r="P4130" s="1" t="s">
        <v>2030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2057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3983</v>
      </c>
      <c r="N4131" s="1" t="n">
        <v>72</v>
      </c>
      <c r="O4131" s="1" t="n">
        <v>308.88</v>
      </c>
      <c r="P4131" s="1" t="s">
        <v>2030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2057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3984</v>
      </c>
      <c r="N4132" s="1" t="n">
        <v>12</v>
      </c>
      <c r="O4132" s="1" t="n">
        <v>68.4</v>
      </c>
      <c r="P4132" s="1" t="s">
        <v>2030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2057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3985</v>
      </c>
      <c r="N4133" s="1" t="n">
        <v>24</v>
      </c>
      <c r="O4133" s="1" t="n">
        <v>136.8</v>
      </c>
      <c r="P4133" s="1" t="s">
        <v>2030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2057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3986</v>
      </c>
      <c r="N4134" s="1" t="n">
        <v>12</v>
      </c>
      <c r="O4134" s="1" t="n">
        <v>68.4</v>
      </c>
      <c r="P4134" s="1" t="s">
        <v>2030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2057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3987</v>
      </c>
      <c r="N4135" s="1" t="n">
        <v>12</v>
      </c>
      <c r="O4135" s="1" t="n">
        <v>68.4</v>
      </c>
      <c r="P4135" s="1" t="s">
        <v>2030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2057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3988</v>
      </c>
      <c r="N4136" s="1" t="n">
        <v>12</v>
      </c>
      <c r="O4136" s="1" t="n">
        <v>68.4</v>
      </c>
      <c r="P4136" s="1" t="s">
        <v>2030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2057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3989</v>
      </c>
      <c r="N4137" s="1" t="n">
        <v>4</v>
      </c>
      <c r="O4137" s="1" t="n">
        <v>17.64</v>
      </c>
      <c r="P4137" s="1" t="s">
        <v>2030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2057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3990</v>
      </c>
      <c r="N4138" s="1" t="n">
        <v>12</v>
      </c>
      <c r="O4138" s="1" t="n">
        <v>68.4</v>
      </c>
      <c r="P4138" s="1" t="s">
        <v>2030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2057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3991</v>
      </c>
      <c r="N4139" s="1" t="n">
        <v>12</v>
      </c>
      <c r="O4139" s="1" t="n">
        <v>68.4</v>
      </c>
      <c r="P4139" s="1" t="s">
        <v>2030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2057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3992</v>
      </c>
      <c r="N4140" s="1" t="n">
        <v>12</v>
      </c>
      <c r="O4140" s="1" t="n">
        <v>68.4</v>
      </c>
      <c r="P4140" s="1" t="s">
        <v>2030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2057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3993</v>
      </c>
      <c r="N4141" s="1" t="n">
        <v>12</v>
      </c>
      <c r="O4141" s="1" t="n">
        <v>68.4</v>
      </c>
      <c r="P4141" s="1" t="s">
        <v>2030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2057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3994</v>
      </c>
      <c r="N4142" s="1" t="n">
        <v>24</v>
      </c>
      <c r="O4142" s="1" t="n">
        <v>136.8</v>
      </c>
      <c r="P4142" s="1" t="s">
        <v>2030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2057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3995</v>
      </c>
      <c r="N4143" s="1" t="n">
        <v>12</v>
      </c>
      <c r="O4143" s="1" t="n">
        <v>68.4</v>
      </c>
      <c r="P4143" s="1" t="s">
        <v>2030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2057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3996</v>
      </c>
      <c r="N4144" s="1" t="n">
        <v>12</v>
      </c>
      <c r="O4144" s="1" t="n">
        <v>68.4</v>
      </c>
      <c r="P4144" s="1" t="s">
        <v>2030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2057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3997</v>
      </c>
      <c r="N4145" s="1" t="n">
        <v>4</v>
      </c>
      <c r="O4145" s="1" t="n">
        <v>35.32</v>
      </c>
      <c r="P4145" s="1" t="s">
        <v>2030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2057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3998</v>
      </c>
      <c r="N4146" s="1" t="n">
        <v>24</v>
      </c>
      <c r="O4146" s="1" t="n">
        <v>39.36</v>
      </c>
      <c r="P4146" s="1" t="s">
        <v>2030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2057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3999</v>
      </c>
      <c r="N4147" s="1" t="n">
        <v>24</v>
      </c>
      <c r="O4147" s="1" t="n">
        <v>39.36</v>
      </c>
      <c r="P4147" s="1" t="s">
        <v>2030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2057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4000</v>
      </c>
      <c r="N4148" s="1" t="n">
        <v>24</v>
      </c>
      <c r="O4148" s="1" t="n">
        <v>39.36</v>
      </c>
      <c r="P4148" s="1" t="s">
        <v>2030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2057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4001</v>
      </c>
      <c r="N4149" s="1" t="n">
        <v>12</v>
      </c>
      <c r="O4149" s="1" t="n">
        <v>68.4</v>
      </c>
      <c r="P4149" s="1" t="s">
        <v>2030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2057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4002</v>
      </c>
      <c r="N4150" s="1" t="n">
        <v>12</v>
      </c>
      <c r="O4150" s="1" t="n">
        <v>68.4</v>
      </c>
      <c r="P4150" s="1" t="s">
        <v>2030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2057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4003</v>
      </c>
      <c r="N4151" s="1" t="n">
        <v>15</v>
      </c>
      <c r="O4151" s="1" t="n">
        <v>23.1</v>
      </c>
      <c r="P4151" s="1" t="s">
        <v>2030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2057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4004</v>
      </c>
      <c r="N4152" s="1" t="n">
        <v>20</v>
      </c>
      <c r="O4152" s="1" t="n">
        <v>63.4</v>
      </c>
      <c r="P4152" s="1" t="s">
        <v>2030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2057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4005</v>
      </c>
      <c r="N4153" s="1" t="n">
        <v>20</v>
      </c>
      <c r="O4153" s="1" t="n">
        <v>63.4</v>
      </c>
      <c r="P4153" s="1" t="s">
        <v>2030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2057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4006</v>
      </c>
      <c r="N4154" s="1" t="n">
        <v>20</v>
      </c>
      <c r="O4154" s="1" t="n">
        <v>63.4</v>
      </c>
      <c r="P4154" s="1" t="s">
        <v>2030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2057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4007</v>
      </c>
      <c r="N4155" s="1" t="n">
        <v>24</v>
      </c>
      <c r="O4155" s="1" t="n">
        <v>113.04</v>
      </c>
      <c r="P4155" s="1" t="s">
        <v>2030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2057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4008</v>
      </c>
      <c r="N4156" s="1" t="n">
        <v>20</v>
      </c>
      <c r="O4156" s="1" t="n">
        <v>63.4</v>
      </c>
      <c r="P4156" s="1" t="s">
        <v>2030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2057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4009</v>
      </c>
      <c r="N4157" s="1" t="n">
        <v>30</v>
      </c>
      <c r="O4157" s="1" t="n">
        <v>42</v>
      </c>
      <c r="P4157" s="1" t="s">
        <v>2030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2057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4010</v>
      </c>
      <c r="N4158" s="1" t="n">
        <v>30</v>
      </c>
      <c r="O4158" s="1" t="n">
        <v>42</v>
      </c>
      <c r="P4158" s="1" t="s">
        <v>2030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2057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4011</v>
      </c>
      <c r="N4159" s="1" t="n">
        <v>30</v>
      </c>
      <c r="O4159" s="1" t="n">
        <v>42</v>
      </c>
      <c r="P4159" s="1" t="s">
        <v>2030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2057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4012</v>
      </c>
      <c r="N4160" s="1" t="n">
        <v>30</v>
      </c>
      <c r="O4160" s="1" t="n">
        <v>42</v>
      </c>
      <c r="P4160" s="1" t="s">
        <v>2030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2057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4013</v>
      </c>
      <c r="N4161" s="1" t="n">
        <v>6</v>
      </c>
      <c r="O4161" s="1" t="n">
        <v>17.1</v>
      </c>
      <c r="P4161" s="1" t="s">
        <v>2030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2057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4014</v>
      </c>
      <c r="N4162" s="1" t="n">
        <v>24</v>
      </c>
      <c r="O4162" s="1" t="n">
        <v>39.36</v>
      </c>
      <c r="P4162" s="1" t="s">
        <v>2030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2057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4015</v>
      </c>
      <c r="N4163" s="1" t="n">
        <v>24</v>
      </c>
      <c r="O4163" s="1" t="n">
        <v>39.36</v>
      </c>
      <c r="P4163" s="1" t="s">
        <v>2030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2057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4016</v>
      </c>
      <c r="N4164" s="1" t="n">
        <v>24</v>
      </c>
      <c r="O4164" s="1" t="n">
        <v>113.04</v>
      </c>
      <c r="P4164" s="1" t="s">
        <v>2030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2057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4017</v>
      </c>
      <c r="N4165" s="1" t="n">
        <v>4</v>
      </c>
      <c r="O4165" s="1" t="n">
        <v>21.36</v>
      </c>
      <c r="P4165" s="1" t="s">
        <v>2030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2057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4018</v>
      </c>
      <c r="N4166" s="1" t="n">
        <v>4</v>
      </c>
      <c r="O4166" s="1" t="n">
        <v>23.08</v>
      </c>
      <c r="P4166" s="1" t="s">
        <v>2030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2057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4019</v>
      </c>
      <c r="N4167" s="1" t="n">
        <v>12</v>
      </c>
      <c r="O4167" s="1" t="n">
        <v>68.4</v>
      </c>
      <c r="P4167" s="1" t="s">
        <v>2030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2057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4020</v>
      </c>
      <c r="N4168" s="1" t="n">
        <v>12</v>
      </c>
      <c r="O4168" s="1" t="n">
        <v>68.4</v>
      </c>
      <c r="P4168" s="1" t="s">
        <v>2030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2057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4021</v>
      </c>
      <c r="N4169" s="1" t="n">
        <v>6</v>
      </c>
      <c r="O4169" s="1" t="n">
        <v>17.1</v>
      </c>
      <c r="P4169" s="1" t="s">
        <v>2030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2057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4022</v>
      </c>
      <c r="N4170" s="1" t="n">
        <v>4</v>
      </c>
      <c r="O4170" s="1" t="n">
        <v>28.6</v>
      </c>
      <c r="P4170" s="1" t="s">
        <v>2030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2057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4023</v>
      </c>
      <c r="N4171" s="1" t="n">
        <v>6</v>
      </c>
      <c r="O4171" s="1" t="n">
        <v>25.74</v>
      </c>
      <c r="P4171" s="1" t="s">
        <v>2030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2057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4024</v>
      </c>
      <c r="N4172" s="1" t="n">
        <v>12</v>
      </c>
      <c r="O4172" s="1" t="n">
        <v>155.64</v>
      </c>
      <c r="P4172" s="1" t="s">
        <v>2030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2057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4025</v>
      </c>
      <c r="N4173" s="1" t="n">
        <v>3</v>
      </c>
      <c r="O4173" s="1" t="n">
        <v>23.91</v>
      </c>
      <c r="P4173" s="1" t="s">
        <v>2030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2057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4026</v>
      </c>
      <c r="N4174" s="1" t="n">
        <v>12</v>
      </c>
      <c r="O4174" s="1" t="n">
        <v>155.64</v>
      </c>
      <c r="P4174" s="1" t="s">
        <v>2030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2057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4027</v>
      </c>
      <c r="N4175" s="1" t="n">
        <v>6</v>
      </c>
      <c r="O4175" s="1" t="n">
        <v>47.82</v>
      </c>
      <c r="P4175" s="1" t="s">
        <v>2030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2057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4028</v>
      </c>
      <c r="N4176" s="1" t="n">
        <v>2</v>
      </c>
      <c r="O4176" s="1" t="n">
        <v>28.84</v>
      </c>
      <c r="P4176" s="1" t="s">
        <v>2030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2057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4029</v>
      </c>
      <c r="N4177" s="1" t="n">
        <v>6</v>
      </c>
      <c r="O4177" s="1" t="n">
        <v>47.82</v>
      </c>
      <c r="P4177" s="1" t="s">
        <v>2030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2057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4030</v>
      </c>
      <c r="N4178" s="1" t="n">
        <v>12</v>
      </c>
      <c r="O4178" s="1" t="n">
        <v>155.64</v>
      </c>
      <c r="P4178" s="1" t="s">
        <v>2030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2057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4031</v>
      </c>
      <c r="N4179" s="1" t="n">
        <v>1</v>
      </c>
      <c r="O4179" s="1" t="n">
        <v>12.97</v>
      </c>
      <c r="P4179" s="1" t="s">
        <v>2030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2057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4032</v>
      </c>
      <c r="N4180" s="1" t="n">
        <v>6</v>
      </c>
      <c r="O4180" s="1" t="n">
        <v>47.82</v>
      </c>
      <c r="P4180" s="1" t="s">
        <v>2030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2057</v>
      </c>
      <c r="E4181" s="1" t="n">
        <v>1671</v>
      </c>
      <c r="F4181" s="1" t="s">
        <v>101</v>
      </c>
      <c r="I4181" s="1" t="n">
        <v>580864</v>
      </c>
      <c r="J4181" s="1" t="n">
        <v>23518</v>
      </c>
      <c r="K4181" s="1" t="n">
        <v>4005900122186</v>
      </c>
      <c r="L4181" s="1" t="s">
        <v>4033</v>
      </c>
      <c r="N4181" s="1" t="n">
        <v>12</v>
      </c>
      <c r="O4181" s="1" t="n">
        <v>155.64</v>
      </c>
      <c r="P4181" s="1" t="s">
        <v>2030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2057</v>
      </c>
      <c r="E4182" s="1" t="n">
        <v>1671</v>
      </c>
      <c r="F4182" s="1" t="s">
        <v>101</v>
      </c>
      <c r="I4182" s="1" t="n">
        <v>580864</v>
      </c>
      <c r="J4182" s="1" t="n">
        <v>27188</v>
      </c>
      <c r="K4182" s="1" t="n">
        <v>4005900294722</v>
      </c>
      <c r="L4182" s="1" t="s">
        <v>4034</v>
      </c>
      <c r="N4182" s="1" t="n">
        <v>24</v>
      </c>
      <c r="O4182" s="1" t="n">
        <v>73.68</v>
      </c>
      <c r="P4182" s="1" t="s">
        <v>2030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2057</v>
      </c>
      <c r="E4183" s="1" t="n">
        <v>1671</v>
      </c>
      <c r="F4183" s="1" t="s">
        <v>101</v>
      </c>
      <c r="I4183" s="1" t="n">
        <v>580864</v>
      </c>
      <c r="J4183" s="1" t="n">
        <v>27190</v>
      </c>
      <c r="K4183" s="1" t="n">
        <v>4005900521972</v>
      </c>
      <c r="L4183" s="1" t="s">
        <v>4035</v>
      </c>
      <c r="N4183" s="1" t="n">
        <v>24</v>
      </c>
      <c r="O4183" s="1" t="n">
        <v>52.08</v>
      </c>
      <c r="P4183" s="1" t="s">
        <v>2030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2057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4036</v>
      </c>
      <c r="N4184" s="1" t="n">
        <v>24</v>
      </c>
      <c r="O4184" s="1" t="n">
        <v>52.08</v>
      </c>
      <c r="P4184" s="1" t="s">
        <v>2030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2057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4037</v>
      </c>
      <c r="N4185" s="1" t="n">
        <v>3</v>
      </c>
      <c r="O4185" s="1" t="n">
        <v>61.29</v>
      </c>
      <c r="P4185" s="1" t="s">
        <v>2030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2057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4038</v>
      </c>
      <c r="N4186" s="1" t="n">
        <v>24</v>
      </c>
      <c r="O4186" s="1" t="n">
        <v>52.08</v>
      </c>
      <c r="P4186" s="1" t="s">
        <v>2030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2057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4039</v>
      </c>
      <c r="N4187" s="1" t="n">
        <v>24</v>
      </c>
      <c r="O4187" s="1" t="n">
        <v>52.08</v>
      </c>
      <c r="P4187" s="1" t="s">
        <v>2030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2057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4040</v>
      </c>
      <c r="N4188" s="1" t="n">
        <v>6</v>
      </c>
      <c r="O4188" s="1" t="n">
        <v>47.82</v>
      </c>
      <c r="P4188" s="1" t="s">
        <v>2030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2057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4041</v>
      </c>
      <c r="N4189" s="1" t="n">
        <v>1</v>
      </c>
      <c r="O4189" s="1" t="n">
        <v>27.15</v>
      </c>
      <c r="P4189" s="1" t="s">
        <v>2030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2057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4042</v>
      </c>
      <c r="N4190" s="1" t="n">
        <v>24</v>
      </c>
      <c r="O4190" s="1" t="n">
        <v>71.76</v>
      </c>
      <c r="P4190" s="1" t="s">
        <v>2030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2057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4043</v>
      </c>
      <c r="N4191" s="1" t="n">
        <v>24</v>
      </c>
      <c r="O4191" s="1" t="n">
        <v>52.08</v>
      </c>
      <c r="P4191" s="1" t="s">
        <v>2030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2057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4044</v>
      </c>
      <c r="N4192" s="1" t="n">
        <v>24</v>
      </c>
      <c r="O4192" s="1" t="n">
        <v>71.76</v>
      </c>
      <c r="P4192" s="1" t="s">
        <v>2030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2057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4045</v>
      </c>
      <c r="N4193" s="1" t="n">
        <v>1</v>
      </c>
      <c r="O4193" s="1" t="n">
        <v>26.49</v>
      </c>
      <c r="P4193" s="1" t="s">
        <v>2030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2057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4046</v>
      </c>
      <c r="N4194" s="1" t="n">
        <v>4</v>
      </c>
      <c r="O4194" s="1" t="n">
        <v>103.36</v>
      </c>
      <c r="P4194" s="1" t="s">
        <v>2030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2057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4047</v>
      </c>
      <c r="N4195" s="1" t="n">
        <v>4</v>
      </c>
      <c r="O4195" s="1" t="n">
        <v>37.96</v>
      </c>
      <c r="P4195" s="1" t="s">
        <v>2030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2057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4048</v>
      </c>
      <c r="N4196" s="1" t="n">
        <v>3</v>
      </c>
      <c r="O4196" s="1" t="n">
        <v>131.88</v>
      </c>
      <c r="P4196" s="1" t="s">
        <v>2030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2057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4049</v>
      </c>
      <c r="N4197" s="1" t="n">
        <v>4</v>
      </c>
      <c r="O4197" s="1" t="n">
        <v>37.96</v>
      </c>
      <c r="P4197" s="1" t="s">
        <v>2030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2057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4050</v>
      </c>
      <c r="N4198" s="1" t="n">
        <v>6</v>
      </c>
      <c r="O4198" s="1" t="n">
        <v>52.38</v>
      </c>
      <c r="P4198" s="1" t="s">
        <v>2030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2057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4051</v>
      </c>
      <c r="N4199" s="1" t="n">
        <v>4</v>
      </c>
      <c r="O4199" s="1" t="n">
        <v>59.96</v>
      </c>
      <c r="P4199" s="1" t="s">
        <v>2030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2057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4052</v>
      </c>
      <c r="N4200" s="1" t="n">
        <v>4</v>
      </c>
      <c r="O4200" s="1" t="n">
        <v>59.96</v>
      </c>
      <c r="P4200" s="1" t="s">
        <v>2030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2057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4048</v>
      </c>
      <c r="N4201" s="1" t="n">
        <v>3</v>
      </c>
      <c r="O4201" s="1" t="n">
        <v>94.95</v>
      </c>
      <c r="P4201" s="1" t="s">
        <v>2030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2057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4053</v>
      </c>
      <c r="N4202" s="1" t="n">
        <v>4</v>
      </c>
      <c r="O4202" s="1" t="n">
        <v>59.96</v>
      </c>
      <c r="P4202" s="1" t="s">
        <v>2030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2057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4054</v>
      </c>
      <c r="N4203" s="1" t="n">
        <v>4</v>
      </c>
      <c r="O4203" s="1" t="n">
        <v>59.96</v>
      </c>
      <c r="P4203" s="1" t="s">
        <v>2030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2057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4055</v>
      </c>
      <c r="N4204" s="1" t="n">
        <v>6</v>
      </c>
      <c r="O4204" s="1" t="n">
        <v>30.78</v>
      </c>
      <c r="P4204" s="1" t="s">
        <v>2030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2057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4056</v>
      </c>
      <c r="N4205" s="1" t="n">
        <v>6</v>
      </c>
      <c r="O4205" s="1" t="n">
        <v>30.78</v>
      </c>
      <c r="P4205" s="1" t="s">
        <v>2030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2057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4057</v>
      </c>
      <c r="N4206" s="1" t="n">
        <v>3</v>
      </c>
      <c r="O4206" s="1" t="n">
        <v>63.72</v>
      </c>
      <c r="P4206" s="1" t="s">
        <v>2030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2057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2378</v>
      </c>
      <c r="N4207" s="1" t="n">
        <v>81</v>
      </c>
      <c r="O4207" s="1" t="n">
        <v>189</v>
      </c>
      <c r="P4207" s="1" t="s">
        <v>2030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2057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2097</v>
      </c>
      <c r="N4208" s="1" t="n">
        <v>4</v>
      </c>
      <c r="O4208" s="1" t="n">
        <v>42.68</v>
      </c>
      <c r="P4208" s="1" t="s">
        <v>2030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2057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2098</v>
      </c>
      <c r="N4209" s="1" t="n">
        <v>5</v>
      </c>
      <c r="O4209" s="1" t="n">
        <v>34.3</v>
      </c>
      <c r="P4209" s="1" t="s">
        <v>2030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2057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2099</v>
      </c>
      <c r="N4210" s="1" t="n">
        <v>5</v>
      </c>
      <c r="O4210" s="1" t="n">
        <v>68.5</v>
      </c>
      <c r="P4210" s="1" t="s">
        <v>2030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2057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2101</v>
      </c>
      <c r="N4211" s="1" t="n">
        <v>2</v>
      </c>
      <c r="O4211" s="1" t="n">
        <v>25.12</v>
      </c>
      <c r="P4211" s="1" t="s">
        <v>2030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2057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2102</v>
      </c>
      <c r="N4212" s="1" t="n">
        <v>5</v>
      </c>
      <c r="O4212" s="1" t="n">
        <v>58.2</v>
      </c>
      <c r="P4212" s="1" t="s">
        <v>2030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2057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2548</v>
      </c>
      <c r="N4213" s="1" t="n">
        <v>3</v>
      </c>
      <c r="O4213" s="1" t="n">
        <v>25.8</v>
      </c>
      <c r="P4213" s="1" t="s">
        <v>2030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2057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2557</v>
      </c>
      <c r="N4214" s="1" t="n">
        <v>8</v>
      </c>
      <c r="O4214" s="1" t="n">
        <v>100.1</v>
      </c>
      <c r="P4214" s="1" t="s">
        <v>2030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2057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3344</v>
      </c>
      <c r="N4215" s="1" t="n">
        <v>12</v>
      </c>
      <c r="O4215" s="1" t="n">
        <v>196.92</v>
      </c>
      <c r="P4215" s="1" t="s">
        <v>2030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2057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3344</v>
      </c>
      <c r="N4216" s="1" t="n">
        <v>12</v>
      </c>
      <c r="O4216" s="1" t="n">
        <v>186.66</v>
      </c>
      <c r="P4216" s="1" t="s">
        <v>2030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2057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3091</v>
      </c>
      <c r="N4217" s="1" t="n">
        <v>24</v>
      </c>
      <c r="O4217" s="1" t="n">
        <v>73.44</v>
      </c>
      <c r="P4217" s="1" t="s">
        <v>2030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2057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4058</v>
      </c>
      <c r="N4218" s="1" t="n">
        <v>6</v>
      </c>
      <c r="O4218" s="1" t="n">
        <v>104.64</v>
      </c>
      <c r="P4218" s="1" t="s">
        <v>2030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2057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3094</v>
      </c>
      <c r="N4219" s="1" t="n">
        <v>6</v>
      </c>
      <c r="O4219" s="1" t="n">
        <v>128.37</v>
      </c>
      <c r="P4219" s="1" t="s">
        <v>2030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2057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2566</v>
      </c>
      <c r="N4220" s="1" t="n">
        <v>15</v>
      </c>
      <c r="O4220" s="1" t="n">
        <v>147.23</v>
      </c>
      <c r="P4220" s="1" t="s">
        <v>2030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2057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3097</v>
      </c>
      <c r="N4221" s="1" t="n">
        <v>12</v>
      </c>
      <c r="O4221" s="1" t="n">
        <v>87.62</v>
      </c>
      <c r="P4221" s="1" t="s">
        <v>2030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2057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2224</v>
      </c>
      <c r="N4222" s="1" t="n">
        <v>4</v>
      </c>
      <c r="O4222" s="1" t="n">
        <v>10.24</v>
      </c>
      <c r="P4222" s="1" t="s">
        <v>2030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2057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2567</v>
      </c>
      <c r="N4223" s="1" t="n">
        <v>6</v>
      </c>
      <c r="O4223" s="1" t="n">
        <v>62.88</v>
      </c>
      <c r="P4223" s="1" t="s">
        <v>2030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2057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2226</v>
      </c>
      <c r="N4224" s="1" t="n">
        <v>4</v>
      </c>
      <c r="O4224" s="1" t="n">
        <v>12.84</v>
      </c>
      <c r="P4224" s="1" t="s">
        <v>2030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2057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2227</v>
      </c>
      <c r="N4225" s="1" t="n">
        <v>6</v>
      </c>
      <c r="O4225" s="1" t="n">
        <v>17.1</v>
      </c>
      <c r="P4225" s="1" t="s">
        <v>2030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2057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2229</v>
      </c>
      <c r="N4226" s="1" t="n">
        <v>2</v>
      </c>
      <c r="O4226" s="1" t="n">
        <v>6.72</v>
      </c>
      <c r="P4226" s="1" t="s">
        <v>2030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2057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2232</v>
      </c>
      <c r="N4227" s="1" t="n">
        <v>6</v>
      </c>
      <c r="O4227" s="1" t="n">
        <v>35.58</v>
      </c>
      <c r="P4227" s="1" t="s">
        <v>2030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2057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2106</v>
      </c>
      <c r="N4228" s="1" t="n">
        <v>2</v>
      </c>
      <c r="O4228" s="1" t="n">
        <v>10.6</v>
      </c>
      <c r="P4228" s="1" t="s">
        <v>2030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2057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2236</v>
      </c>
      <c r="N4229" s="1" t="n">
        <v>2</v>
      </c>
      <c r="O4229" s="1" t="n">
        <v>24.4</v>
      </c>
      <c r="P4229" s="1" t="s">
        <v>2030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2057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2572</v>
      </c>
      <c r="N4230" s="1" t="n">
        <v>2</v>
      </c>
      <c r="O4230" s="1" t="n">
        <v>24.4</v>
      </c>
      <c r="P4230" s="1" t="s">
        <v>2030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2057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2573</v>
      </c>
      <c r="N4231" s="1" t="n">
        <v>4</v>
      </c>
      <c r="O4231" s="1" t="n">
        <v>14.32</v>
      </c>
      <c r="P4231" s="1" t="s">
        <v>2030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2057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2109</v>
      </c>
      <c r="N4232" s="1" t="n">
        <v>2</v>
      </c>
      <c r="O4232" s="1" t="n">
        <v>7.16</v>
      </c>
      <c r="P4232" s="1" t="s">
        <v>2030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2057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2237</v>
      </c>
      <c r="N4233" s="1" t="n">
        <v>6</v>
      </c>
      <c r="O4233" s="1" t="n">
        <v>19.26</v>
      </c>
      <c r="P4233" s="1" t="s">
        <v>2030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2057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2574</v>
      </c>
      <c r="N4234" s="1" t="n">
        <v>2</v>
      </c>
      <c r="O4234" s="1" t="n">
        <v>14.72</v>
      </c>
      <c r="P4234" s="1" t="s">
        <v>2030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2057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2575</v>
      </c>
      <c r="N4235" s="1" t="n">
        <v>4</v>
      </c>
      <c r="O4235" s="1" t="n">
        <v>10.24</v>
      </c>
      <c r="P4235" s="1" t="s">
        <v>2030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2057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2118</v>
      </c>
      <c r="N4236" s="1" t="n">
        <v>4</v>
      </c>
      <c r="O4236" s="1" t="n">
        <v>11.36</v>
      </c>
      <c r="P4236" s="1" t="s">
        <v>2030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2065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2072</v>
      </c>
      <c r="N4237" s="1" t="n">
        <v>1.068</v>
      </c>
      <c r="O4237" s="1" t="n">
        <v>28.73</v>
      </c>
      <c r="P4237" s="1" t="s">
        <v>2030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2065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2073</v>
      </c>
      <c r="N4238" s="1" t="n">
        <v>25.935</v>
      </c>
      <c r="O4238" s="1" t="n">
        <v>903.77</v>
      </c>
      <c r="P4238" s="1" t="s">
        <v>2030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2065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2079</v>
      </c>
      <c r="N4239" s="1" t="n">
        <v>3.16</v>
      </c>
      <c r="O4239" s="1" t="n">
        <v>197.38</v>
      </c>
      <c r="P4239" s="1" t="s">
        <v>2030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2065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3364</v>
      </c>
      <c r="N4240" s="1" t="n">
        <v>0.938</v>
      </c>
      <c r="O4240" s="1" t="n">
        <v>35.01</v>
      </c>
      <c r="P4240" s="1" t="s">
        <v>2030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2065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2081</v>
      </c>
      <c r="N4241" s="1" t="n">
        <v>2.348</v>
      </c>
      <c r="O4241" s="1" t="n">
        <v>92.58</v>
      </c>
      <c r="P4241" s="1" t="s">
        <v>2030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2065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2082</v>
      </c>
      <c r="N4242" s="1" t="n">
        <v>2</v>
      </c>
      <c r="O4242" s="1" t="n">
        <v>5.34</v>
      </c>
      <c r="P4242" s="1" t="s">
        <v>2030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2065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2083</v>
      </c>
      <c r="N4243" s="1" t="n">
        <v>2.658</v>
      </c>
      <c r="O4243" s="1" t="n">
        <v>7.13</v>
      </c>
      <c r="P4243" s="1" t="s">
        <v>2030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2065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2084</v>
      </c>
      <c r="N4244" s="1" t="n">
        <v>0.493</v>
      </c>
      <c r="O4244" s="1" t="n">
        <v>0.01</v>
      </c>
      <c r="P4244" s="1" t="s">
        <v>2030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2085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2072</v>
      </c>
      <c r="N4245" s="1" t="n">
        <v>0.682</v>
      </c>
      <c r="O4245" s="1" t="n">
        <v>18.54</v>
      </c>
      <c r="P4245" s="1" t="s">
        <v>2030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2085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2073</v>
      </c>
      <c r="N4246" s="1" t="n">
        <v>13.44</v>
      </c>
      <c r="O4246" s="1" t="n">
        <v>475.12</v>
      </c>
      <c r="P4246" s="1" t="s">
        <v>2030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2085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2079</v>
      </c>
      <c r="N4247" s="1" t="n">
        <v>1.48</v>
      </c>
      <c r="O4247" s="1" t="n">
        <v>93.92</v>
      </c>
      <c r="P4247" s="1" t="s">
        <v>2030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2085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3364</v>
      </c>
      <c r="N4248" s="1" t="n">
        <v>0.32</v>
      </c>
      <c r="O4248" s="1" t="n">
        <v>12.18</v>
      </c>
      <c r="P4248" s="1" t="s">
        <v>2030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2085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2081</v>
      </c>
      <c r="N4249" s="1" t="n">
        <v>1.442</v>
      </c>
      <c r="O4249" s="1" t="n">
        <v>57.51</v>
      </c>
      <c r="P4249" s="1" t="s">
        <v>2030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2085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2082</v>
      </c>
      <c r="N4250" s="1" t="n">
        <v>1</v>
      </c>
      <c r="O4250" s="1" t="n">
        <v>2.71</v>
      </c>
      <c r="P4250" s="1" t="s">
        <v>2030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2085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2083</v>
      </c>
      <c r="N4251" s="1" t="n">
        <v>1.692</v>
      </c>
      <c r="O4251" s="1" t="n">
        <v>4.59</v>
      </c>
      <c r="P4251" s="1" t="s">
        <v>2030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2085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2084</v>
      </c>
      <c r="N4252" s="1" t="n">
        <v>0.144</v>
      </c>
      <c r="O4252" s="1" t="n">
        <v>0.01</v>
      </c>
      <c r="P4252" s="1" t="s">
        <v>2030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2085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2072</v>
      </c>
      <c r="N4253" s="1" t="n">
        <v>0.386</v>
      </c>
      <c r="O4253" s="1" t="n">
        <v>10.19</v>
      </c>
      <c r="P4253" s="1" t="s">
        <v>2030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2085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2073</v>
      </c>
      <c r="N4254" s="1" t="n">
        <v>12.495</v>
      </c>
      <c r="O4254" s="1" t="n">
        <v>428.65</v>
      </c>
      <c r="P4254" s="1" t="s">
        <v>2030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2085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2079</v>
      </c>
      <c r="N4255" s="1" t="n">
        <v>1.68</v>
      </c>
      <c r="O4255" s="1" t="n">
        <v>103.46</v>
      </c>
      <c r="P4255" s="1" t="s">
        <v>2030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2085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3364</v>
      </c>
      <c r="N4256" s="1" t="n">
        <v>0.618</v>
      </c>
      <c r="O4256" s="1" t="n">
        <v>22.83</v>
      </c>
      <c r="P4256" s="1" t="s">
        <v>2030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2085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2081</v>
      </c>
      <c r="N4257" s="1" t="n">
        <v>0.906</v>
      </c>
      <c r="O4257" s="1" t="n">
        <v>35.07</v>
      </c>
      <c r="P4257" s="1" t="s">
        <v>2030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2085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2082</v>
      </c>
      <c r="N4258" s="1" t="n">
        <v>1</v>
      </c>
      <c r="O4258" s="1" t="n">
        <v>2.63</v>
      </c>
      <c r="P4258" s="1" t="s">
        <v>2030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2085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2083</v>
      </c>
      <c r="N4259" s="1" t="n">
        <v>0.966</v>
      </c>
      <c r="O4259" s="1" t="n">
        <v>2.54</v>
      </c>
      <c r="P4259" s="1" t="s">
        <v>2030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2085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2084</v>
      </c>
      <c r="N4260" s="1" t="n">
        <v>0.349</v>
      </c>
      <c r="O4260" s="1" t="n">
        <v>0</v>
      </c>
      <c r="P4260" s="1" t="s">
        <v>2030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2057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2095</v>
      </c>
      <c r="N4261" s="1" t="n">
        <v>10</v>
      </c>
      <c r="O4261" s="1" t="n">
        <v>120</v>
      </c>
      <c r="P4261" s="1" t="s">
        <v>2030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2057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2087</v>
      </c>
      <c r="N4262" s="1" t="n">
        <v>15</v>
      </c>
      <c r="O4262" s="1" t="n">
        <v>180</v>
      </c>
      <c r="P4262" s="1" t="s">
        <v>2030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2057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4059</v>
      </c>
      <c r="N4263" s="1" t="n">
        <v>1</v>
      </c>
      <c r="O4263" s="1" t="n">
        <v>12.93</v>
      </c>
      <c r="P4263" s="1" t="s">
        <v>2030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2057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3366</v>
      </c>
      <c r="N4264" s="1" t="n">
        <v>1</v>
      </c>
      <c r="O4264" s="1" t="n">
        <v>3.23</v>
      </c>
      <c r="P4264" s="1" t="s">
        <v>2030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2057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4060</v>
      </c>
      <c r="N4265" s="1" t="n">
        <v>12</v>
      </c>
      <c r="O4265" s="1" t="n">
        <v>57</v>
      </c>
      <c r="P4265" s="1" t="s">
        <v>2030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2057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3367</v>
      </c>
      <c r="N4266" s="1" t="n">
        <v>6</v>
      </c>
      <c r="O4266" s="1" t="n">
        <v>41.34</v>
      </c>
      <c r="P4266" s="1" t="s">
        <v>2030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2057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3368</v>
      </c>
      <c r="N4267" s="1" t="n">
        <v>1</v>
      </c>
      <c r="O4267" s="1" t="n">
        <v>6.95</v>
      </c>
      <c r="P4267" s="1" t="s">
        <v>2030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2057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4061</v>
      </c>
      <c r="N4268" s="1" t="n">
        <v>18</v>
      </c>
      <c r="O4268" s="1" t="n">
        <v>124.02</v>
      </c>
      <c r="P4268" s="1" t="s">
        <v>2030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2057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4062</v>
      </c>
      <c r="N4269" s="1" t="n">
        <v>12</v>
      </c>
      <c r="O4269" s="1" t="n">
        <v>87</v>
      </c>
      <c r="P4269" s="1" t="s">
        <v>2030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2057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4063</v>
      </c>
      <c r="N4270" s="1" t="n">
        <v>24</v>
      </c>
      <c r="O4270" s="1" t="n">
        <v>114.48</v>
      </c>
      <c r="P4270" s="1" t="s">
        <v>2030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2057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3369</v>
      </c>
      <c r="N4271" s="1" t="n">
        <v>24</v>
      </c>
      <c r="O4271" s="1" t="n">
        <v>114.48</v>
      </c>
      <c r="P4271" s="1" t="s">
        <v>2030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2057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4064</v>
      </c>
      <c r="N4272" s="1" t="n">
        <v>12</v>
      </c>
      <c r="O4272" s="1" t="n">
        <v>30.24</v>
      </c>
      <c r="P4272" s="1" t="s">
        <v>2030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2057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3370</v>
      </c>
      <c r="N4273" s="1" t="n">
        <v>6</v>
      </c>
      <c r="O4273" s="1" t="n">
        <v>22.02</v>
      </c>
      <c r="P4273" s="1" t="s">
        <v>2030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2057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4065</v>
      </c>
      <c r="N4274" s="1" t="n">
        <v>12</v>
      </c>
      <c r="O4274" s="1" t="n">
        <v>41.4</v>
      </c>
      <c r="P4274" s="1" t="s">
        <v>2030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2057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4066</v>
      </c>
      <c r="N4275" s="1" t="n">
        <v>12</v>
      </c>
      <c r="O4275" s="1" t="n">
        <v>59.52</v>
      </c>
      <c r="P4275" s="1" t="s">
        <v>2030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2057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4067</v>
      </c>
      <c r="N4276" s="1" t="n">
        <v>12</v>
      </c>
      <c r="O4276" s="1" t="n">
        <v>41.4</v>
      </c>
      <c r="P4276" s="1" t="s">
        <v>2030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2057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3371</v>
      </c>
      <c r="N4277" s="1" t="n">
        <v>24</v>
      </c>
      <c r="O4277" s="1" t="n">
        <v>103.92</v>
      </c>
      <c r="P4277" s="1" t="s">
        <v>2030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2057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4068</v>
      </c>
      <c r="N4278" s="1" t="n">
        <v>12</v>
      </c>
      <c r="O4278" s="1" t="n">
        <v>41.4</v>
      </c>
      <c r="P4278" s="1" t="s">
        <v>2030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2057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3372</v>
      </c>
      <c r="N4279" s="1" t="n">
        <v>1</v>
      </c>
      <c r="O4279" s="1" t="n">
        <v>7.94</v>
      </c>
      <c r="P4279" s="1" t="s">
        <v>2030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2057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4069</v>
      </c>
      <c r="N4280" s="1" t="n">
        <v>1</v>
      </c>
      <c r="O4280" s="1" t="n">
        <v>7.99</v>
      </c>
      <c r="P4280" s="1" t="s">
        <v>2030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2057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4070</v>
      </c>
      <c r="N4281" s="1" t="n">
        <v>24</v>
      </c>
      <c r="O4281" s="1" t="n">
        <v>68.16</v>
      </c>
      <c r="P4281" s="1" t="s">
        <v>2030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2057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4071</v>
      </c>
      <c r="N4282" s="1" t="n">
        <v>12</v>
      </c>
      <c r="O4282" s="1" t="n">
        <v>54.36</v>
      </c>
      <c r="P4282" s="1" t="s">
        <v>2030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2057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4072</v>
      </c>
      <c r="N4283" s="1" t="n">
        <v>3</v>
      </c>
      <c r="O4283" s="1" t="n">
        <v>28.77</v>
      </c>
      <c r="P4283" s="1" t="s">
        <v>2030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2057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4073</v>
      </c>
      <c r="N4284" s="1" t="n">
        <v>4</v>
      </c>
      <c r="O4284" s="1" t="n">
        <v>26.41</v>
      </c>
      <c r="P4284" s="1" t="s">
        <v>2030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2057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3373</v>
      </c>
      <c r="N4285" s="1" t="n">
        <v>6</v>
      </c>
      <c r="O4285" s="1" t="n">
        <v>38.4</v>
      </c>
      <c r="P4285" s="1" t="s">
        <v>2030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2057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4074</v>
      </c>
      <c r="N4286" s="1" t="n">
        <v>6</v>
      </c>
      <c r="O4286" s="1" t="n">
        <v>38.4</v>
      </c>
      <c r="P4286" s="1" t="s">
        <v>2030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2057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4075</v>
      </c>
      <c r="N4287" s="1" t="n">
        <v>4</v>
      </c>
      <c r="O4287" s="1" t="n">
        <v>47.72</v>
      </c>
      <c r="P4287" s="1" t="s">
        <v>2030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2057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4076</v>
      </c>
      <c r="N4288" s="1" t="n">
        <v>6</v>
      </c>
      <c r="O4288" s="1" t="n">
        <v>42</v>
      </c>
      <c r="P4288" s="1" t="s">
        <v>2030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2057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4077</v>
      </c>
      <c r="N4289" s="1" t="n">
        <v>3</v>
      </c>
      <c r="O4289" s="1" t="n">
        <v>35.79</v>
      </c>
      <c r="P4289" s="1" t="s">
        <v>2030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2057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4078</v>
      </c>
      <c r="N4290" s="1" t="n">
        <v>30</v>
      </c>
      <c r="O4290" s="1" t="n">
        <v>225.36</v>
      </c>
      <c r="P4290" s="1" t="s">
        <v>2030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2057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3375</v>
      </c>
      <c r="N4291" s="1" t="n">
        <v>1</v>
      </c>
      <c r="O4291" s="1" t="n">
        <v>6.88</v>
      </c>
      <c r="P4291" s="1" t="s">
        <v>2030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2057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4079</v>
      </c>
      <c r="N4292" s="1" t="n">
        <v>12</v>
      </c>
      <c r="O4292" s="1" t="n">
        <v>48.12</v>
      </c>
      <c r="P4292" s="1" t="s">
        <v>2030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2057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3376</v>
      </c>
      <c r="N4293" s="1" t="n">
        <v>1</v>
      </c>
      <c r="O4293" s="1" t="n">
        <v>3.32</v>
      </c>
      <c r="P4293" s="1" t="s">
        <v>2030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2057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4080</v>
      </c>
      <c r="N4294" s="1" t="n">
        <v>4</v>
      </c>
      <c r="O4294" s="1" t="n">
        <v>55.92</v>
      </c>
      <c r="P4294" s="1" t="s">
        <v>2030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2057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4081</v>
      </c>
      <c r="N4295" s="1" t="n">
        <v>6</v>
      </c>
      <c r="O4295" s="1" t="n">
        <v>37.08</v>
      </c>
      <c r="P4295" s="1" t="s">
        <v>2030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2057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4082</v>
      </c>
      <c r="N4296" s="1" t="n">
        <v>3</v>
      </c>
      <c r="O4296" s="1" t="n">
        <v>20.64</v>
      </c>
      <c r="P4296" s="1" t="s">
        <v>2030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2057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4083</v>
      </c>
      <c r="N4297" s="1" t="n">
        <v>1</v>
      </c>
      <c r="O4297" s="1" t="n">
        <v>10.61</v>
      </c>
      <c r="P4297" s="1" t="s">
        <v>2030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2057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3377</v>
      </c>
      <c r="N4298" s="1" t="n">
        <v>2</v>
      </c>
      <c r="O4298" s="1" t="n">
        <v>20.38</v>
      </c>
      <c r="P4298" s="1" t="s">
        <v>2030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2057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3378</v>
      </c>
      <c r="N4299" s="1" t="n">
        <v>1</v>
      </c>
      <c r="O4299" s="1" t="n">
        <v>2.92</v>
      </c>
      <c r="P4299" s="1" t="s">
        <v>2030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2057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3379</v>
      </c>
      <c r="N4300" s="1" t="n">
        <v>1</v>
      </c>
      <c r="O4300" s="1" t="n">
        <v>1.98</v>
      </c>
      <c r="P4300" s="1" t="s">
        <v>2030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2057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4084</v>
      </c>
      <c r="N4301" s="1" t="n">
        <v>3</v>
      </c>
      <c r="O4301" s="1" t="n">
        <v>23.82</v>
      </c>
      <c r="P4301" s="1" t="s">
        <v>2030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2057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4085</v>
      </c>
      <c r="N4302" s="1" t="n">
        <v>2</v>
      </c>
      <c r="O4302" s="1" t="n">
        <v>23.96</v>
      </c>
      <c r="P4302" s="1" t="s">
        <v>2030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2057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4086</v>
      </c>
      <c r="N4303" s="1" t="n">
        <v>4</v>
      </c>
      <c r="O4303" s="1" t="n">
        <v>74.12</v>
      </c>
      <c r="P4303" s="1" t="s">
        <v>2030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2057</v>
      </c>
      <c r="E4304" s="1" t="n">
        <v>1671</v>
      </c>
      <c r="F4304" s="1" t="s">
        <v>101</v>
      </c>
      <c r="I4304" s="1" t="n">
        <v>580863</v>
      </c>
      <c r="J4304" s="1" t="n">
        <v>47781</v>
      </c>
      <c r="K4304" s="1" t="n">
        <v>7891024023969</v>
      </c>
      <c r="L4304" s="1" t="s">
        <v>4087</v>
      </c>
      <c r="N4304" s="1" t="n">
        <v>3</v>
      </c>
      <c r="O4304" s="1" t="n">
        <v>50.73</v>
      </c>
      <c r="P4304" s="1" t="s">
        <v>2030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2057</v>
      </c>
      <c r="E4305" s="1" t="n">
        <v>1671</v>
      </c>
      <c r="F4305" s="1" t="s">
        <v>101</v>
      </c>
      <c r="I4305" s="1" t="n">
        <v>580863</v>
      </c>
      <c r="J4305" s="1" t="n">
        <v>50328</v>
      </c>
      <c r="K4305" s="1" t="n">
        <v>7509546681153</v>
      </c>
      <c r="L4305" s="1" t="s">
        <v>4088</v>
      </c>
      <c r="N4305" s="1" t="n">
        <v>6</v>
      </c>
      <c r="O4305" s="1" t="n">
        <v>47.64</v>
      </c>
      <c r="P4305" s="1" t="s">
        <v>2030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2057</v>
      </c>
      <c r="E4306" s="1" t="n">
        <v>1671</v>
      </c>
      <c r="F4306" s="1" t="s">
        <v>101</v>
      </c>
      <c r="I4306" s="1" t="n">
        <v>580863</v>
      </c>
      <c r="J4306" s="1" t="n">
        <v>52188</v>
      </c>
      <c r="K4306" s="1" t="n">
        <v>7509546674438</v>
      </c>
      <c r="L4306" s="1" t="s">
        <v>4089</v>
      </c>
      <c r="N4306" s="1" t="n">
        <v>24</v>
      </c>
      <c r="O4306" s="1" t="n">
        <v>186.48</v>
      </c>
      <c r="P4306" s="1" t="s">
        <v>2030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2057</v>
      </c>
      <c r="E4307" s="1" t="n">
        <v>1671</v>
      </c>
      <c r="F4307" s="1" t="s">
        <v>101</v>
      </c>
      <c r="I4307" s="1" t="n">
        <v>580863</v>
      </c>
      <c r="J4307" s="1" t="n">
        <v>56915</v>
      </c>
      <c r="K4307" s="1" t="n">
        <v>7509546679525</v>
      </c>
      <c r="L4307" s="1" t="s">
        <v>4090</v>
      </c>
      <c r="N4307" s="1" t="n">
        <v>4</v>
      </c>
      <c r="O4307" s="1" t="n">
        <v>37.16</v>
      </c>
      <c r="P4307" s="1" t="s">
        <v>2030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2057</v>
      </c>
      <c r="E4308" s="1" t="n">
        <v>1671</v>
      </c>
      <c r="F4308" s="1" t="s">
        <v>101</v>
      </c>
      <c r="I4308" s="1" t="n">
        <v>580863</v>
      </c>
      <c r="J4308" s="1" t="n">
        <v>57369</v>
      </c>
      <c r="K4308" s="1" t="n">
        <v>7509546687537</v>
      </c>
      <c r="L4308" s="1" t="s">
        <v>3381</v>
      </c>
      <c r="N4308" s="1" t="n">
        <v>6</v>
      </c>
      <c r="O4308" s="1" t="n">
        <v>34.92</v>
      </c>
      <c r="P4308" s="1" t="s">
        <v>2030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2057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4091</v>
      </c>
      <c r="N4309" s="1" t="n">
        <v>6</v>
      </c>
      <c r="O4309" s="1" t="n">
        <v>72.72</v>
      </c>
      <c r="P4309" s="1" t="s">
        <v>2030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2057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4092</v>
      </c>
      <c r="N4310" s="1" t="n">
        <v>1</v>
      </c>
      <c r="O4310" s="1" t="n">
        <v>4.39</v>
      </c>
      <c r="P4310" s="1" t="s">
        <v>2030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2057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4093</v>
      </c>
      <c r="N4311" s="1" t="n">
        <v>12</v>
      </c>
      <c r="O4311" s="1" t="n">
        <v>49.68</v>
      </c>
      <c r="P4311" s="1" t="s">
        <v>2030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2057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4094</v>
      </c>
      <c r="N4312" s="1" t="n">
        <v>6</v>
      </c>
      <c r="O4312" s="1" t="n">
        <v>45.3</v>
      </c>
      <c r="P4312" s="1" t="s">
        <v>2030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2057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4095</v>
      </c>
      <c r="N4313" s="1" t="n">
        <v>12</v>
      </c>
      <c r="O4313" s="1" t="n">
        <v>90.24</v>
      </c>
      <c r="P4313" s="1" t="s">
        <v>2030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2057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3383</v>
      </c>
      <c r="N4314" s="1" t="n">
        <v>6</v>
      </c>
      <c r="O4314" s="1" t="n">
        <v>61.8</v>
      </c>
      <c r="P4314" s="1" t="s">
        <v>2030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2057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4096</v>
      </c>
      <c r="N4315" s="1" t="n">
        <v>24</v>
      </c>
      <c r="O4315" s="1" t="n">
        <v>109.92</v>
      </c>
      <c r="P4315" s="1" t="s">
        <v>2030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2057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4097</v>
      </c>
      <c r="N4316" s="1" t="n">
        <v>6</v>
      </c>
      <c r="O4316" s="1" t="n">
        <v>41.64</v>
      </c>
      <c r="P4316" s="1" t="s">
        <v>2030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2057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4098</v>
      </c>
      <c r="N4317" s="1" t="n">
        <v>12</v>
      </c>
      <c r="O4317" s="1" t="n">
        <v>82.92</v>
      </c>
      <c r="P4317" s="1" t="s">
        <v>2030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2057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4099</v>
      </c>
      <c r="N4318" s="1" t="n">
        <v>6</v>
      </c>
      <c r="O4318" s="1" t="n">
        <v>59.52</v>
      </c>
      <c r="P4318" s="1" t="s">
        <v>2030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2057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2051</v>
      </c>
      <c r="N4319" s="1" t="n">
        <v>5</v>
      </c>
      <c r="O4319" s="1" t="n">
        <v>7.5</v>
      </c>
      <c r="P4319" s="1" t="s">
        <v>2030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2057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2053</v>
      </c>
      <c r="N4320" s="1" t="n">
        <v>50</v>
      </c>
      <c r="O4320" s="1" t="n">
        <v>90</v>
      </c>
      <c r="P4320" s="1" t="s">
        <v>2030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2057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4100</v>
      </c>
      <c r="N4321" s="1" t="n">
        <v>24</v>
      </c>
      <c r="O4321" s="1" t="n">
        <v>39.85</v>
      </c>
      <c r="P4321" s="1" t="s">
        <v>2030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2057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4101</v>
      </c>
      <c r="N4322" s="1" t="n">
        <v>24</v>
      </c>
      <c r="O4322" s="1" t="n">
        <v>39.85</v>
      </c>
      <c r="P4322" s="1" t="s">
        <v>2030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2057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4102</v>
      </c>
      <c r="N4323" s="1" t="n">
        <v>24</v>
      </c>
      <c r="O4323" s="1" t="n">
        <v>39.85</v>
      </c>
      <c r="P4323" s="1" t="s">
        <v>2030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2057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4103</v>
      </c>
      <c r="N4324" s="1" t="n">
        <v>24</v>
      </c>
      <c r="O4324" s="1" t="n">
        <v>39.85</v>
      </c>
      <c r="P4324" s="1" t="s">
        <v>2030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2883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4104</v>
      </c>
      <c r="N4325" s="1" t="n">
        <v>10</v>
      </c>
      <c r="O4325" s="1" t="n">
        <v>570</v>
      </c>
      <c r="P4325" s="1" t="s">
        <v>2030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2883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4105</v>
      </c>
      <c r="N4326" s="1" t="n">
        <v>5</v>
      </c>
      <c r="O4326" s="1" t="n">
        <v>539.15</v>
      </c>
      <c r="P4326" s="1" t="s">
        <v>2030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2602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4106</v>
      </c>
      <c r="N4327" s="1" t="n">
        <v>3</v>
      </c>
      <c r="O4327" s="1" t="n">
        <v>24.93</v>
      </c>
      <c r="P4327" s="1" t="s">
        <v>2604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2139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2320</v>
      </c>
      <c r="N4328" s="1" t="n">
        <v>50</v>
      </c>
      <c r="O4328" s="1" t="n">
        <v>220</v>
      </c>
      <c r="P4328" s="1" t="s">
        <v>2030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2139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2321</v>
      </c>
      <c r="N4329" s="1" t="n">
        <v>75</v>
      </c>
      <c r="O4329" s="1" t="n">
        <v>729</v>
      </c>
      <c r="P4329" s="1" t="s">
        <v>2030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2139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2120</v>
      </c>
      <c r="N4330" s="1" t="n">
        <v>15</v>
      </c>
      <c r="O4330" s="1" t="n">
        <v>210</v>
      </c>
      <c r="P4330" s="1" t="s">
        <v>2030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2057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2095</v>
      </c>
      <c r="N4331" s="1" t="n">
        <v>10</v>
      </c>
      <c r="O4331" s="1" t="n">
        <v>120</v>
      </c>
      <c r="P4331" s="1" t="s">
        <v>2030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2057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2096</v>
      </c>
      <c r="N4332" s="1" t="n">
        <v>5</v>
      </c>
      <c r="O4332" s="1" t="n">
        <v>20</v>
      </c>
      <c r="P4332" s="1" t="s">
        <v>2030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2057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2095</v>
      </c>
      <c r="N4333" s="1" t="n">
        <v>10</v>
      </c>
      <c r="O4333" s="1" t="n">
        <v>120</v>
      </c>
      <c r="P4333" s="1" t="s">
        <v>2030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2057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2096</v>
      </c>
      <c r="N4334" s="1" t="n">
        <v>5</v>
      </c>
      <c r="O4334" s="1" t="n">
        <v>20</v>
      </c>
      <c r="P4334" s="1" t="s">
        <v>2030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2057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3196</v>
      </c>
      <c r="N4335" s="1" t="n">
        <v>2</v>
      </c>
      <c r="O4335" s="1" t="n">
        <v>375.96</v>
      </c>
      <c r="P4335" s="1" t="s">
        <v>2030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2057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4107</v>
      </c>
      <c r="N4336" s="1" t="n">
        <v>50</v>
      </c>
      <c r="O4336" s="1" t="n">
        <v>323.32</v>
      </c>
      <c r="P4336" s="1" t="s">
        <v>2030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2057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4108</v>
      </c>
      <c r="N4337" s="1" t="n">
        <v>6</v>
      </c>
      <c r="O4337" s="1" t="n">
        <v>40.38</v>
      </c>
      <c r="P4337" s="1" t="s">
        <v>2030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2057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4108</v>
      </c>
      <c r="N4338" s="1" t="n">
        <v>6</v>
      </c>
      <c r="O4338" s="1" t="n">
        <v>40.38</v>
      </c>
      <c r="P4338" s="1" t="s">
        <v>2030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2057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4109</v>
      </c>
      <c r="N4339" s="1" t="n">
        <v>12</v>
      </c>
      <c r="O4339" s="1" t="n">
        <v>80.76</v>
      </c>
      <c r="P4339" s="1" t="s">
        <v>2030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2057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4110</v>
      </c>
      <c r="N4340" s="1" t="n">
        <v>12</v>
      </c>
      <c r="O4340" s="1" t="n">
        <v>80.76</v>
      </c>
      <c r="P4340" s="1" t="s">
        <v>2030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2057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4111</v>
      </c>
      <c r="N4341" s="1" t="n">
        <v>13</v>
      </c>
      <c r="O4341" s="1" t="n">
        <v>843.57</v>
      </c>
      <c r="P4341" s="1" t="s">
        <v>2030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2057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2035</v>
      </c>
      <c r="N4342" s="1" t="n">
        <v>76.2</v>
      </c>
      <c r="O4342" s="1" t="n">
        <v>2476.5</v>
      </c>
      <c r="P4342" s="1" t="s">
        <v>2030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2057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2036</v>
      </c>
      <c r="N4343" s="1" t="n">
        <v>59</v>
      </c>
      <c r="O4343" s="1" t="n">
        <v>1327.5</v>
      </c>
      <c r="P4343" s="1" t="s">
        <v>2030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2057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2165</v>
      </c>
      <c r="N4344" s="1" t="n">
        <v>20</v>
      </c>
      <c r="O4344" s="1" t="n">
        <v>130</v>
      </c>
      <c r="P4344" s="1" t="s">
        <v>2030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2057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2166</v>
      </c>
      <c r="N4345" s="1" t="n">
        <v>20</v>
      </c>
      <c r="O4345" s="1" t="n">
        <v>69</v>
      </c>
      <c r="P4345" s="1" t="s">
        <v>2030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2057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4112</v>
      </c>
      <c r="N4346" s="1" t="n">
        <v>30</v>
      </c>
      <c r="O4346" s="1" t="n">
        <v>330</v>
      </c>
      <c r="P4346" s="1" t="s">
        <v>2030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2057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4113</v>
      </c>
      <c r="N4347" s="1" t="n">
        <v>30</v>
      </c>
      <c r="O4347" s="1" t="n">
        <v>285</v>
      </c>
      <c r="P4347" s="1" t="s">
        <v>2030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2057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4114</v>
      </c>
      <c r="N4348" s="1" t="n">
        <v>60</v>
      </c>
      <c r="O4348" s="1" t="n">
        <v>528</v>
      </c>
      <c r="P4348" s="1" t="s">
        <v>2030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2057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2384</v>
      </c>
      <c r="N4349" s="1" t="n">
        <v>3</v>
      </c>
      <c r="O4349" s="1" t="n">
        <v>38.56</v>
      </c>
      <c r="P4349" s="1" t="s">
        <v>2030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2057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4115</v>
      </c>
      <c r="N4350" s="1" t="n">
        <v>30</v>
      </c>
      <c r="O4350" s="1" t="n">
        <v>51.7</v>
      </c>
      <c r="P4350" s="1" t="s">
        <v>2030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2057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4116</v>
      </c>
      <c r="N4351" s="1" t="n">
        <v>30</v>
      </c>
      <c r="O4351" s="1" t="n">
        <v>51.7</v>
      </c>
      <c r="P4351" s="1" t="s">
        <v>2030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2057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4117</v>
      </c>
      <c r="N4352" s="1" t="n">
        <v>30</v>
      </c>
      <c r="O4352" s="1" t="n">
        <v>51.7</v>
      </c>
      <c r="P4352" s="1" t="s">
        <v>2030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2057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4118</v>
      </c>
      <c r="N4353" s="1" t="n">
        <v>60</v>
      </c>
      <c r="O4353" s="1" t="n">
        <v>100</v>
      </c>
      <c r="P4353" s="1" t="s">
        <v>2030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2057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4119</v>
      </c>
      <c r="N4354" s="1" t="n">
        <v>120</v>
      </c>
      <c r="O4354" s="1" t="n">
        <v>275</v>
      </c>
      <c r="P4354" s="1" t="s">
        <v>2030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2057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2385</v>
      </c>
      <c r="N4355" s="1" t="n">
        <v>24</v>
      </c>
      <c r="O4355" s="1" t="n">
        <v>85.88</v>
      </c>
      <c r="P4355" s="1" t="s">
        <v>2030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2057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4120</v>
      </c>
      <c r="N4356" s="1" t="n">
        <v>12</v>
      </c>
      <c r="O4356" s="1" t="n">
        <v>73.13</v>
      </c>
      <c r="P4356" s="1" t="s">
        <v>2030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2057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2388</v>
      </c>
      <c r="N4357" s="1" t="n">
        <v>12</v>
      </c>
      <c r="O4357" s="1" t="n">
        <v>47.79</v>
      </c>
      <c r="P4357" s="1" t="s">
        <v>2030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2057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2389</v>
      </c>
      <c r="N4358" s="1" t="n">
        <v>12</v>
      </c>
      <c r="O4358" s="1" t="n">
        <v>45.86</v>
      </c>
      <c r="P4358" s="1" t="s">
        <v>2030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2057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4121</v>
      </c>
      <c r="N4359" s="1" t="n">
        <v>16</v>
      </c>
      <c r="O4359" s="1" t="n">
        <v>200.32</v>
      </c>
      <c r="P4359" s="1" t="s">
        <v>2030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2057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2391</v>
      </c>
      <c r="N4360" s="1" t="n">
        <v>6</v>
      </c>
      <c r="O4360" s="1" t="n">
        <v>54.26</v>
      </c>
      <c r="P4360" s="1" t="s">
        <v>2030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2057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2392</v>
      </c>
      <c r="N4361" s="1" t="n">
        <v>6</v>
      </c>
      <c r="O4361" s="1" t="n">
        <v>52.38</v>
      </c>
      <c r="P4361" s="1" t="s">
        <v>2030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2057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4122</v>
      </c>
      <c r="N4362" s="1" t="n">
        <v>24</v>
      </c>
      <c r="O4362" s="1" t="n">
        <v>92.26</v>
      </c>
      <c r="P4362" s="1" t="s">
        <v>2030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2057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4123</v>
      </c>
      <c r="N4363" s="1" t="n">
        <v>24</v>
      </c>
      <c r="O4363" s="1" t="n">
        <v>105.72</v>
      </c>
      <c r="P4363" s="1" t="s">
        <v>2030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2057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4124</v>
      </c>
      <c r="N4364" s="1" t="n">
        <v>20</v>
      </c>
      <c r="O4364" s="1" t="n">
        <v>111.09</v>
      </c>
      <c r="P4364" s="1" t="s">
        <v>2030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2057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4125</v>
      </c>
      <c r="N4365" s="1" t="n">
        <v>27</v>
      </c>
      <c r="O4365" s="1" t="n">
        <v>66.46</v>
      </c>
      <c r="P4365" s="1" t="s">
        <v>2030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2057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4126</v>
      </c>
      <c r="N4366" s="1" t="n">
        <v>20</v>
      </c>
      <c r="O4366" s="1" t="n">
        <v>80.14</v>
      </c>
      <c r="P4366" s="1" t="s">
        <v>2030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2057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4127</v>
      </c>
      <c r="N4367" s="1" t="n">
        <v>72</v>
      </c>
      <c r="O4367" s="1" t="n">
        <v>88.62</v>
      </c>
      <c r="P4367" s="1" t="s">
        <v>2030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2057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2398</v>
      </c>
      <c r="N4368" s="1" t="n">
        <v>72</v>
      </c>
      <c r="O4368" s="1" t="n">
        <v>88.62</v>
      </c>
      <c r="P4368" s="1" t="s">
        <v>2030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2057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2399</v>
      </c>
      <c r="N4369" s="1" t="n">
        <v>72</v>
      </c>
      <c r="O4369" s="1" t="n">
        <v>88.62</v>
      </c>
      <c r="P4369" s="1" t="s">
        <v>2030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2057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2401</v>
      </c>
      <c r="N4370" s="1" t="n">
        <v>32</v>
      </c>
      <c r="O4370" s="1" t="n">
        <v>53.93</v>
      </c>
      <c r="P4370" s="1" t="s">
        <v>2030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2057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2403</v>
      </c>
      <c r="N4371" s="1" t="n">
        <v>72</v>
      </c>
      <c r="O4371" s="1" t="n">
        <v>91.35</v>
      </c>
      <c r="P4371" s="1" t="s">
        <v>2030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2057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4128</v>
      </c>
      <c r="N4372" s="1" t="n">
        <v>3</v>
      </c>
      <c r="O4372" s="1" t="n">
        <v>35.83</v>
      </c>
      <c r="P4372" s="1" t="s">
        <v>2030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2057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2241</v>
      </c>
      <c r="N4373" s="1" t="n">
        <v>12</v>
      </c>
      <c r="O4373" s="1" t="n">
        <v>34.31</v>
      </c>
      <c r="P4373" s="1" t="s">
        <v>2030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2057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2842</v>
      </c>
      <c r="N4374" s="1" t="n">
        <v>12</v>
      </c>
      <c r="O4374" s="1" t="n">
        <v>15.14</v>
      </c>
      <c r="P4374" s="1" t="s">
        <v>2030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2057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4129</v>
      </c>
      <c r="N4375" s="1" t="n">
        <v>2</v>
      </c>
      <c r="O4375" s="1" t="n">
        <v>114.61</v>
      </c>
      <c r="P4375" s="1" t="s">
        <v>2030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2057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2051</v>
      </c>
      <c r="N4376" s="1" t="n">
        <v>15</v>
      </c>
      <c r="O4376" s="1" t="n">
        <v>22.5</v>
      </c>
      <c r="P4376" s="1" t="s">
        <v>2030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2057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2052</v>
      </c>
      <c r="N4377" s="1" t="n">
        <v>7</v>
      </c>
      <c r="O4377" s="1" t="n">
        <v>24.5</v>
      </c>
      <c r="P4377" s="1" t="s">
        <v>2030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2057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2053</v>
      </c>
      <c r="N4378" s="1" t="n">
        <v>50</v>
      </c>
      <c r="O4378" s="1" t="n">
        <v>90</v>
      </c>
      <c r="P4378" s="1" t="s">
        <v>2030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2057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2155</v>
      </c>
      <c r="N4379" s="1" t="n">
        <v>36</v>
      </c>
      <c r="O4379" s="1" t="n">
        <v>115.38</v>
      </c>
      <c r="P4379" s="1" t="s">
        <v>2030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2057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2157</v>
      </c>
      <c r="N4380" s="1" t="n">
        <v>60</v>
      </c>
      <c r="O4380" s="1" t="n">
        <v>247.25</v>
      </c>
      <c r="P4380" s="1" t="s">
        <v>2030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2057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2158</v>
      </c>
      <c r="N4381" s="1" t="n">
        <v>12</v>
      </c>
      <c r="O4381" s="1" t="n">
        <v>37.48</v>
      </c>
      <c r="P4381" s="1" t="s">
        <v>2030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2057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2843</v>
      </c>
      <c r="N4382" s="1" t="n">
        <v>18</v>
      </c>
      <c r="O4382" s="1" t="n">
        <v>105.13</v>
      </c>
      <c r="P4382" s="1" t="s">
        <v>2030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2057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4130</v>
      </c>
      <c r="N4383" s="1" t="n">
        <v>48</v>
      </c>
      <c r="O4383" s="1" t="n">
        <v>131.87</v>
      </c>
      <c r="P4383" s="1" t="s">
        <v>2030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2057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4131</v>
      </c>
      <c r="N4384" s="1" t="n">
        <v>24</v>
      </c>
      <c r="O4384" s="1" t="n">
        <v>138.72</v>
      </c>
      <c r="P4384" s="1" t="s">
        <v>2030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2057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4132</v>
      </c>
      <c r="N4385" s="1" t="n">
        <v>24</v>
      </c>
      <c r="O4385" s="1" t="n">
        <v>138.72</v>
      </c>
      <c r="P4385" s="1" t="s">
        <v>2030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2057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4133</v>
      </c>
      <c r="N4386" s="1" t="n">
        <v>24</v>
      </c>
      <c r="O4386" s="1" t="n">
        <v>138.72</v>
      </c>
      <c r="P4386" s="1" t="s">
        <v>2030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2057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4134</v>
      </c>
      <c r="N4387" s="1" t="n">
        <v>12</v>
      </c>
      <c r="O4387" s="1" t="n">
        <v>130.08</v>
      </c>
      <c r="P4387" s="1" t="s">
        <v>2030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2057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4135</v>
      </c>
      <c r="N4388" s="1" t="n">
        <v>12</v>
      </c>
      <c r="O4388" s="1" t="n">
        <v>130.08</v>
      </c>
      <c r="P4388" s="1" t="s">
        <v>2030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2057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4136</v>
      </c>
      <c r="N4389" s="1" t="n">
        <v>12</v>
      </c>
      <c r="O4389" s="1" t="n">
        <v>130.08</v>
      </c>
      <c r="P4389" s="1" t="s">
        <v>2030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2057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4137</v>
      </c>
      <c r="N4390" s="1" t="n">
        <v>24</v>
      </c>
      <c r="O4390" s="1" t="n">
        <v>138.72</v>
      </c>
      <c r="P4390" s="1" t="s">
        <v>2030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2065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2066</v>
      </c>
      <c r="N4391" s="1" t="n">
        <v>3.028</v>
      </c>
      <c r="O4391" s="1" t="n">
        <v>58.09</v>
      </c>
      <c r="P4391" s="1" t="s">
        <v>2030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2065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2066</v>
      </c>
      <c r="N4392" s="1" t="n">
        <v>2.466</v>
      </c>
      <c r="O4392" s="1" t="n">
        <v>50.35</v>
      </c>
      <c r="P4392" s="1" t="s">
        <v>2030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2065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2067</v>
      </c>
      <c r="N4393" s="1" t="n">
        <v>9.725</v>
      </c>
      <c r="O4393" s="1" t="n">
        <v>202.13</v>
      </c>
      <c r="P4393" s="1" t="s">
        <v>2030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2065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2068</v>
      </c>
      <c r="N4394" s="1" t="n">
        <v>20</v>
      </c>
      <c r="O4394" s="1" t="n">
        <v>479.66</v>
      </c>
      <c r="P4394" s="1" t="s">
        <v>2030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2065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2069</v>
      </c>
      <c r="N4395" s="1" t="n">
        <v>12.975</v>
      </c>
      <c r="O4395" s="1" t="n">
        <v>331.93</v>
      </c>
      <c r="P4395" s="1" t="s">
        <v>2030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2065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2070</v>
      </c>
      <c r="N4396" s="1" t="n">
        <v>1.322</v>
      </c>
      <c r="O4396" s="1" t="n">
        <v>29.59</v>
      </c>
      <c r="P4396" s="1" t="s">
        <v>2030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2065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2071</v>
      </c>
      <c r="N4397" s="1" t="n">
        <v>2.344</v>
      </c>
      <c r="O4397" s="1" t="n">
        <v>67.81</v>
      </c>
      <c r="P4397" s="1" t="s">
        <v>2030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2065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2072</v>
      </c>
      <c r="N4398" s="1" t="n">
        <v>4.444</v>
      </c>
      <c r="O4398" s="1" t="n">
        <v>106.58</v>
      </c>
      <c r="P4398" s="1" t="s">
        <v>2030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2065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2072</v>
      </c>
      <c r="N4399" s="1" t="n">
        <v>3.689</v>
      </c>
      <c r="O4399" s="1" t="n">
        <v>94.16</v>
      </c>
      <c r="P4399" s="1" t="s">
        <v>2030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2065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2073</v>
      </c>
      <c r="N4400" s="1" t="n">
        <v>16</v>
      </c>
      <c r="O4400" s="1" t="n">
        <v>530.96</v>
      </c>
      <c r="P4400" s="1" t="s">
        <v>2030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2065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2074</v>
      </c>
      <c r="N4401" s="1" t="n">
        <v>10.455</v>
      </c>
      <c r="O4401" s="1" t="n">
        <v>391.44</v>
      </c>
      <c r="P4401" s="1" t="s">
        <v>2030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2065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2075</v>
      </c>
      <c r="N4402" s="1" t="n">
        <v>5.336</v>
      </c>
      <c r="O4402" s="1" t="n">
        <v>227.03</v>
      </c>
      <c r="P4402" s="1" t="s">
        <v>2030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2065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2076</v>
      </c>
      <c r="N4403" s="1" t="n">
        <v>11.495</v>
      </c>
      <c r="O4403" s="1" t="n">
        <v>518.43</v>
      </c>
      <c r="P4403" s="1" t="s">
        <v>2030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2065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2077</v>
      </c>
      <c r="N4404" s="1" t="n">
        <v>4.748</v>
      </c>
      <c r="O4404" s="1" t="n">
        <v>218.18</v>
      </c>
      <c r="P4404" s="1" t="s">
        <v>2030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2065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2078</v>
      </c>
      <c r="N4405" s="1" t="n">
        <v>1.782</v>
      </c>
      <c r="O4405" s="1" t="n">
        <v>72.79</v>
      </c>
      <c r="P4405" s="1" t="s">
        <v>2030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2065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2079</v>
      </c>
      <c r="N4406" s="1" t="n">
        <v>1.84</v>
      </c>
      <c r="O4406" s="1" t="n">
        <v>109.61</v>
      </c>
      <c r="P4406" s="1" t="s">
        <v>2030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2065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2080</v>
      </c>
      <c r="N4407" s="1" t="n">
        <v>1.3</v>
      </c>
      <c r="O4407" s="1" t="n">
        <v>77.44</v>
      </c>
      <c r="P4407" s="1" t="s">
        <v>2030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2065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3364</v>
      </c>
      <c r="N4408" s="1" t="n">
        <v>0.186</v>
      </c>
      <c r="O4408" s="1" t="n">
        <v>6.65</v>
      </c>
      <c r="P4408" s="1" t="s">
        <v>2030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2065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3364</v>
      </c>
      <c r="N4409" s="1" t="n">
        <v>3.266</v>
      </c>
      <c r="O4409" s="1" t="n">
        <v>109.67</v>
      </c>
      <c r="P4409" s="1" t="s">
        <v>2030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2065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2081</v>
      </c>
      <c r="N4410" s="1" t="n">
        <v>2.148</v>
      </c>
      <c r="O4410" s="1" t="n">
        <v>80.42</v>
      </c>
      <c r="P4410" s="1" t="s">
        <v>2030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2065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2082</v>
      </c>
      <c r="N4411" s="1" t="n">
        <v>0.8</v>
      </c>
      <c r="O4411" s="1" t="n">
        <v>2.04</v>
      </c>
      <c r="P4411" s="1" t="s">
        <v>2030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2065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2082</v>
      </c>
      <c r="N4412" s="1" t="n">
        <v>0.532</v>
      </c>
      <c r="O4412" s="1" t="n">
        <v>1.27</v>
      </c>
      <c r="P4412" s="1" t="s">
        <v>2030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2065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2083</v>
      </c>
      <c r="N4413" s="1" t="n">
        <v>11.465</v>
      </c>
      <c r="O4413" s="1" t="n">
        <v>29.18</v>
      </c>
      <c r="P4413" s="1" t="s">
        <v>2030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2065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2083</v>
      </c>
      <c r="N4414" s="1" t="n">
        <v>3.586</v>
      </c>
      <c r="O4414" s="1" t="n">
        <v>8.57</v>
      </c>
      <c r="P4414" s="1" t="s">
        <v>2030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2065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2084</v>
      </c>
      <c r="N4415" s="1" t="n">
        <v>0.122</v>
      </c>
      <c r="O4415" s="1" t="n">
        <v>0.01</v>
      </c>
      <c r="P4415" s="1" t="s">
        <v>2030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2065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2084</v>
      </c>
      <c r="N4416" s="1" t="n">
        <v>0.146</v>
      </c>
      <c r="O4416" s="1" t="n">
        <v>0.01</v>
      </c>
      <c r="P4416" s="1" t="s">
        <v>2030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2085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2066</v>
      </c>
      <c r="N4417" s="1" t="n">
        <v>2.466</v>
      </c>
      <c r="O4417" s="1" t="n">
        <v>50.35</v>
      </c>
      <c r="P4417" s="1" t="s">
        <v>2030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2085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2071</v>
      </c>
      <c r="N4418" s="1" t="n">
        <v>2.344</v>
      </c>
      <c r="O4418" s="1" t="n">
        <v>67.81</v>
      </c>
      <c r="P4418" s="1" t="s">
        <v>2030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2085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2072</v>
      </c>
      <c r="N4419" s="1" t="n">
        <v>3.689</v>
      </c>
      <c r="O4419" s="1" t="n">
        <v>94.16</v>
      </c>
      <c r="P4419" s="1" t="s">
        <v>2030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2085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2073</v>
      </c>
      <c r="N4420" s="1" t="n">
        <v>16</v>
      </c>
      <c r="O4420" s="1" t="n">
        <v>530.96</v>
      </c>
      <c r="P4420" s="1" t="s">
        <v>2030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2085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2074</v>
      </c>
      <c r="N4421" s="1" t="n">
        <v>10.455</v>
      </c>
      <c r="O4421" s="1" t="n">
        <v>391.44</v>
      </c>
      <c r="P4421" s="1" t="s">
        <v>2030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2085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2075</v>
      </c>
      <c r="N4422" s="1" t="n">
        <v>5.336</v>
      </c>
      <c r="O4422" s="1" t="n">
        <v>227.03</v>
      </c>
      <c r="P4422" s="1" t="s">
        <v>2030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2085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2076</v>
      </c>
      <c r="N4423" s="1" t="n">
        <v>11.495</v>
      </c>
      <c r="O4423" s="1" t="n">
        <v>518.43</v>
      </c>
      <c r="P4423" s="1" t="s">
        <v>2030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2085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2077</v>
      </c>
      <c r="N4424" s="1" t="n">
        <v>4.748</v>
      </c>
      <c r="O4424" s="1" t="n">
        <v>218.18</v>
      </c>
      <c r="P4424" s="1" t="s">
        <v>2030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2085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2078</v>
      </c>
      <c r="N4425" s="1" t="n">
        <v>1.782</v>
      </c>
      <c r="O4425" s="1" t="n">
        <v>72.79</v>
      </c>
      <c r="P4425" s="1" t="s">
        <v>2030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2085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2079</v>
      </c>
      <c r="N4426" s="1" t="n">
        <v>1.84</v>
      </c>
      <c r="O4426" s="1" t="n">
        <v>109.61</v>
      </c>
      <c r="P4426" s="1" t="s">
        <v>2030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2085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2080</v>
      </c>
      <c r="N4427" s="1" t="n">
        <v>1.3</v>
      </c>
      <c r="O4427" s="1" t="n">
        <v>77.44</v>
      </c>
      <c r="P4427" s="1" t="s">
        <v>2030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2085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3364</v>
      </c>
      <c r="N4428" s="1" t="n">
        <v>0.186</v>
      </c>
      <c r="O4428" s="1" t="n">
        <v>6.65</v>
      </c>
      <c r="P4428" s="1" t="s">
        <v>2030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2085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2081</v>
      </c>
      <c r="N4429" s="1" t="n">
        <v>2.148</v>
      </c>
      <c r="O4429" s="1" t="n">
        <v>80.42</v>
      </c>
      <c r="P4429" s="1" t="s">
        <v>2030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2085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2082</v>
      </c>
      <c r="N4430" s="1" t="n">
        <v>0.8</v>
      </c>
      <c r="O4430" s="1" t="n">
        <v>2.04</v>
      </c>
      <c r="P4430" s="1" t="s">
        <v>2030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2085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2083</v>
      </c>
      <c r="N4431" s="1" t="n">
        <v>11.465</v>
      </c>
      <c r="O4431" s="1" t="n">
        <v>29.18</v>
      </c>
      <c r="P4431" s="1" t="s">
        <v>2030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2085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2084</v>
      </c>
      <c r="N4432" s="1" t="n">
        <v>0.146</v>
      </c>
      <c r="O4432" s="1" t="n">
        <v>0.01</v>
      </c>
      <c r="P4432" s="1" t="s">
        <v>2030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2085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2066</v>
      </c>
      <c r="N4433" s="1" t="n">
        <v>3.028</v>
      </c>
      <c r="O4433" s="1" t="n">
        <v>58.09</v>
      </c>
      <c r="P4433" s="1" t="s">
        <v>2030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2085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2067</v>
      </c>
      <c r="N4434" s="1" t="n">
        <v>9.725</v>
      </c>
      <c r="O4434" s="1" t="n">
        <v>202.13</v>
      </c>
      <c r="P4434" s="1" t="s">
        <v>2030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2085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2068</v>
      </c>
      <c r="N4435" s="1" t="n">
        <v>20</v>
      </c>
      <c r="O4435" s="1" t="n">
        <v>479.66</v>
      </c>
      <c r="P4435" s="1" t="s">
        <v>2030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2085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2069</v>
      </c>
      <c r="N4436" s="1" t="n">
        <v>12.975</v>
      </c>
      <c r="O4436" s="1" t="n">
        <v>331.93</v>
      </c>
      <c r="P4436" s="1" t="s">
        <v>2030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2085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2070</v>
      </c>
      <c r="N4437" s="1" t="n">
        <v>1.322</v>
      </c>
      <c r="O4437" s="1" t="n">
        <v>29.59</v>
      </c>
      <c r="P4437" s="1" t="s">
        <v>2030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2085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2072</v>
      </c>
      <c r="N4438" s="1" t="n">
        <v>4.444</v>
      </c>
      <c r="O4438" s="1" t="n">
        <v>106.58</v>
      </c>
      <c r="P4438" s="1" t="s">
        <v>2030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2085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3364</v>
      </c>
      <c r="N4439" s="1" t="n">
        <v>3.266</v>
      </c>
      <c r="O4439" s="1" t="n">
        <v>109.67</v>
      </c>
      <c r="P4439" s="1" t="s">
        <v>2030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2085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2082</v>
      </c>
      <c r="N4440" s="1" t="n">
        <v>0.532</v>
      </c>
      <c r="O4440" s="1" t="n">
        <v>1.27</v>
      </c>
      <c r="P4440" s="1" t="s">
        <v>2030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2085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2083</v>
      </c>
      <c r="N4441" s="1" t="n">
        <v>3.586</v>
      </c>
      <c r="O4441" s="1" t="n">
        <v>8.57</v>
      </c>
      <c r="P4441" s="1" t="s">
        <v>2030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2085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2084</v>
      </c>
      <c r="N4442" s="1" t="n">
        <v>0.122</v>
      </c>
      <c r="O4442" s="1" t="n">
        <v>0.01</v>
      </c>
      <c r="P4442" s="1" t="s">
        <v>2030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2139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2122</v>
      </c>
      <c r="N4443" s="1" t="n">
        <v>24</v>
      </c>
      <c r="O4443" s="1" t="n">
        <v>170</v>
      </c>
      <c r="P4443" s="1" t="s">
        <v>2030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2139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2123</v>
      </c>
      <c r="N4444" s="1" t="n">
        <v>20</v>
      </c>
      <c r="O4444" s="1" t="n">
        <v>140</v>
      </c>
      <c r="P4444" s="1" t="s">
        <v>2030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2139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2582</v>
      </c>
      <c r="N4445" s="1" t="n">
        <v>6</v>
      </c>
      <c r="O4445" s="1" t="n">
        <v>60</v>
      </c>
      <c r="P4445" s="1" t="s">
        <v>2030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2139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2124</v>
      </c>
      <c r="N4446" s="1" t="n">
        <v>20</v>
      </c>
      <c r="O4446" s="1" t="n">
        <v>60</v>
      </c>
      <c r="P4446" s="1" t="s">
        <v>2030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2139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2279</v>
      </c>
      <c r="N4447" s="1" t="n">
        <v>9</v>
      </c>
      <c r="O4447" s="1" t="n">
        <v>95.94</v>
      </c>
      <c r="P4447" s="1" t="s">
        <v>2030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2139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2126</v>
      </c>
      <c r="N4448" s="1" t="n">
        <v>2</v>
      </c>
      <c r="O4448" s="1" t="n">
        <v>20</v>
      </c>
      <c r="P4448" s="1" t="s">
        <v>2030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2139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2127</v>
      </c>
      <c r="N4449" s="1" t="n">
        <v>6</v>
      </c>
      <c r="O4449" s="1" t="n">
        <v>36</v>
      </c>
      <c r="P4449" s="1" t="s">
        <v>2030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2139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2129</v>
      </c>
      <c r="N4450" s="1" t="n">
        <v>2</v>
      </c>
      <c r="O4450" s="1" t="n">
        <v>20</v>
      </c>
      <c r="P4450" s="1" t="s">
        <v>2030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2139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2280</v>
      </c>
      <c r="N4451" s="1" t="n">
        <v>4</v>
      </c>
      <c r="O4451" s="1" t="n">
        <v>44</v>
      </c>
      <c r="P4451" s="1" t="s">
        <v>2030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2139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2182</v>
      </c>
      <c r="N4452" s="1" t="n">
        <v>20</v>
      </c>
      <c r="O4452" s="1" t="n">
        <v>140</v>
      </c>
      <c r="P4452" s="1" t="s">
        <v>2030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2139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2132</v>
      </c>
      <c r="N4453" s="1" t="n">
        <v>50.555</v>
      </c>
      <c r="O4453" s="1" t="n">
        <v>175</v>
      </c>
      <c r="P4453" s="1" t="s">
        <v>2030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2139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2133</v>
      </c>
      <c r="N4454" s="1" t="n">
        <v>14</v>
      </c>
      <c r="O4454" s="1" t="n">
        <v>70</v>
      </c>
      <c r="P4454" s="1" t="s">
        <v>2030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2139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2135</v>
      </c>
      <c r="N4455" s="1" t="n">
        <v>20</v>
      </c>
      <c r="O4455" s="1" t="n">
        <v>125</v>
      </c>
      <c r="P4455" s="1" t="s">
        <v>2030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2139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2281</v>
      </c>
      <c r="N4456" s="1" t="n">
        <v>3</v>
      </c>
      <c r="O4456" s="1" t="n">
        <v>21</v>
      </c>
      <c r="P4456" s="1" t="s">
        <v>2030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2139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2136</v>
      </c>
      <c r="N4457" s="1" t="n">
        <v>40</v>
      </c>
      <c r="O4457" s="1" t="n">
        <v>240</v>
      </c>
      <c r="P4457" s="1" t="s">
        <v>2030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2139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2137</v>
      </c>
      <c r="N4458" s="1" t="n">
        <v>10</v>
      </c>
      <c r="O4458" s="1" t="n">
        <v>30</v>
      </c>
      <c r="P4458" s="1" t="s">
        <v>2030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2139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2125</v>
      </c>
      <c r="N4459" s="1" t="n">
        <v>20</v>
      </c>
      <c r="O4459" s="1" t="n">
        <v>55</v>
      </c>
      <c r="P4459" s="1" t="s">
        <v>2030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2139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2120</v>
      </c>
      <c r="N4460" s="1" t="n">
        <v>15</v>
      </c>
      <c r="O4460" s="1" t="n">
        <v>210</v>
      </c>
      <c r="P4460" s="1" t="s">
        <v>2030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2057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2029</v>
      </c>
      <c r="N4461" s="1" t="n">
        <v>10</v>
      </c>
      <c r="O4461" s="1" t="n">
        <v>49.9</v>
      </c>
      <c r="P4461" s="1" t="s">
        <v>2030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2057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2031</v>
      </c>
      <c r="N4462" s="1" t="n">
        <v>20</v>
      </c>
      <c r="O4462" s="1" t="n">
        <v>90</v>
      </c>
      <c r="P4462" s="1" t="s">
        <v>2030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2057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2169</v>
      </c>
      <c r="N4463" s="1" t="n">
        <v>5</v>
      </c>
      <c r="O4463" s="1" t="n">
        <v>22.5</v>
      </c>
      <c r="P4463" s="1" t="s">
        <v>2030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2057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2033</v>
      </c>
      <c r="N4464" s="1" t="n">
        <v>4</v>
      </c>
      <c r="O4464" s="1" t="n">
        <v>19.96</v>
      </c>
      <c r="P4464" s="1" t="s">
        <v>2030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2057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2170</v>
      </c>
      <c r="N4465" s="1" t="n">
        <v>3</v>
      </c>
      <c r="O4465" s="1" t="n">
        <v>18</v>
      </c>
      <c r="P4465" s="1" t="s">
        <v>2030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2057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2171</v>
      </c>
      <c r="N4466" s="1" t="n">
        <v>3</v>
      </c>
      <c r="O4466" s="1" t="n">
        <v>18</v>
      </c>
      <c r="P4466" s="1" t="s">
        <v>2030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2057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2172</v>
      </c>
      <c r="N4467" s="1" t="n">
        <v>15</v>
      </c>
      <c r="O4467" s="1" t="n">
        <v>90</v>
      </c>
      <c r="P4467" s="1" t="s">
        <v>2030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2057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2173</v>
      </c>
      <c r="N4468" s="1" t="n">
        <v>3</v>
      </c>
      <c r="O4468" s="1" t="n">
        <v>18</v>
      </c>
      <c r="P4468" s="1" t="s">
        <v>2030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2057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2174</v>
      </c>
      <c r="N4469" s="1" t="n">
        <v>5</v>
      </c>
      <c r="O4469" s="1" t="n">
        <v>35</v>
      </c>
      <c r="P4469" s="1" t="s">
        <v>2030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2057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2088</v>
      </c>
      <c r="N4470" s="1" t="n">
        <v>3</v>
      </c>
      <c r="O4470" s="1" t="n">
        <v>21.75</v>
      </c>
      <c r="P4470" s="1" t="s">
        <v>2030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2057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2089</v>
      </c>
      <c r="N4471" s="1" t="n">
        <v>4</v>
      </c>
      <c r="O4471" s="1" t="n">
        <v>22</v>
      </c>
      <c r="P4471" s="1" t="s">
        <v>2030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2057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2090</v>
      </c>
      <c r="N4472" s="1" t="n">
        <v>12</v>
      </c>
      <c r="O4472" s="1" t="n">
        <v>78</v>
      </c>
      <c r="P4472" s="1" t="s">
        <v>2030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2057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2091</v>
      </c>
      <c r="N4473" s="1" t="n">
        <v>3</v>
      </c>
      <c r="O4473" s="1" t="n">
        <v>16.5</v>
      </c>
      <c r="P4473" s="1" t="s">
        <v>2030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2057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2175</v>
      </c>
      <c r="N4474" s="1" t="n">
        <v>4</v>
      </c>
      <c r="O4474" s="1" t="n">
        <v>22</v>
      </c>
      <c r="P4474" s="1" t="s">
        <v>2030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2057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2092</v>
      </c>
      <c r="N4475" s="1" t="n">
        <v>4</v>
      </c>
      <c r="O4475" s="1" t="n">
        <v>22</v>
      </c>
      <c r="P4475" s="1" t="s">
        <v>2030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2057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2093</v>
      </c>
      <c r="N4476" s="1" t="n">
        <v>2</v>
      </c>
      <c r="O4476" s="1" t="n">
        <v>16.8</v>
      </c>
      <c r="P4476" s="1" t="s">
        <v>2030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2057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2032</v>
      </c>
      <c r="N4477" s="1" t="n">
        <v>3</v>
      </c>
      <c r="O4477" s="1" t="n">
        <v>16.5</v>
      </c>
      <c r="P4477" s="1" t="s">
        <v>2030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2057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2094</v>
      </c>
      <c r="N4478" s="1" t="n">
        <v>3</v>
      </c>
      <c r="O4478" s="1" t="n">
        <v>16.5</v>
      </c>
      <c r="P4478" s="1" t="s">
        <v>2030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2057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2051</v>
      </c>
      <c r="N4479" s="1" t="n">
        <v>5</v>
      </c>
      <c r="O4479" s="1" t="n">
        <v>7.5</v>
      </c>
      <c r="P4479" s="1" t="s">
        <v>2030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2057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2052</v>
      </c>
      <c r="N4480" s="1" t="n">
        <v>5</v>
      </c>
      <c r="O4480" s="1" t="n">
        <v>17.5</v>
      </c>
      <c r="P4480" s="1" t="s">
        <v>2030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2057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2053</v>
      </c>
      <c r="N4481" s="1" t="n">
        <v>70</v>
      </c>
      <c r="O4481" s="1" t="n">
        <v>126</v>
      </c>
      <c r="P4481" s="1" t="s">
        <v>2030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2883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4138</v>
      </c>
      <c r="N4482" s="1" t="n">
        <v>2</v>
      </c>
      <c r="O4482" s="1" t="n">
        <v>800</v>
      </c>
      <c r="P4482" s="1" t="s">
        <v>2030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2139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2120</v>
      </c>
      <c r="N4483" s="1" t="n">
        <v>15</v>
      </c>
      <c r="O4483" s="1" t="n">
        <v>210</v>
      </c>
      <c r="P4483" s="1" t="s">
        <v>2030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2057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2095</v>
      </c>
      <c r="N4484" s="1" t="n">
        <v>10</v>
      </c>
      <c r="O4484" s="1" t="n">
        <v>120</v>
      </c>
      <c r="P4484" s="1" t="s">
        <v>2030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2057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3195</v>
      </c>
      <c r="N4485" s="1" t="n">
        <v>100</v>
      </c>
      <c r="O4485" s="1" t="n">
        <v>1040</v>
      </c>
      <c r="P4485" s="1" t="s">
        <v>2030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2057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4139</v>
      </c>
      <c r="N4486" s="1" t="n">
        <v>10</v>
      </c>
      <c r="O4486" s="1" t="n">
        <v>34.4</v>
      </c>
      <c r="P4486" s="1" t="s">
        <v>2030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2057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4140</v>
      </c>
      <c r="N4487" s="1" t="n">
        <v>10</v>
      </c>
      <c r="O4487" s="1" t="n">
        <v>34.4</v>
      </c>
      <c r="P4487" s="1" t="s">
        <v>2030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2057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4141</v>
      </c>
      <c r="N4488" s="1" t="n">
        <v>27</v>
      </c>
      <c r="O4488" s="1" t="n">
        <v>259.74</v>
      </c>
      <c r="P4488" s="1" t="s">
        <v>2030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2057</v>
      </c>
      <c r="E4489" s="1" t="n">
        <v>1609</v>
      </c>
      <c r="F4489" s="1" t="s">
        <v>103</v>
      </c>
      <c r="I4489" s="1" t="n">
        <v>5844</v>
      </c>
      <c r="J4489" s="1" t="n">
        <v>13720</v>
      </c>
      <c r="K4489" s="1" t="n">
        <v>7896981600307</v>
      </c>
      <c r="L4489" s="1" t="s">
        <v>2193</v>
      </c>
      <c r="N4489" s="1" t="n">
        <v>9</v>
      </c>
      <c r="O4489" s="1" t="n">
        <v>55</v>
      </c>
      <c r="P4489" s="1" t="s">
        <v>2030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2057</v>
      </c>
      <c r="E4490" s="1" t="n">
        <v>1609</v>
      </c>
      <c r="F4490" s="1" t="s">
        <v>103</v>
      </c>
      <c r="I4490" s="1" t="n">
        <v>5844</v>
      </c>
      <c r="J4490" s="1" t="n">
        <v>17163</v>
      </c>
      <c r="K4490" s="1" t="n">
        <v>7896981600567</v>
      </c>
      <c r="L4490" s="1" t="s">
        <v>2194</v>
      </c>
      <c r="N4490" s="1" t="n">
        <v>9</v>
      </c>
      <c r="O4490" s="1" t="n">
        <v>80</v>
      </c>
      <c r="P4490" s="1" t="s">
        <v>2030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2057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2195</v>
      </c>
      <c r="N4491" s="1" t="n">
        <v>30</v>
      </c>
      <c r="O4491" s="1" t="n">
        <v>57</v>
      </c>
      <c r="P4491" s="1" t="s">
        <v>2030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2057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2198</v>
      </c>
      <c r="N4492" s="1" t="n">
        <v>9</v>
      </c>
      <c r="O4492" s="1" t="n">
        <v>70.65</v>
      </c>
      <c r="P4492" s="1" t="s">
        <v>2030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2057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2199</v>
      </c>
      <c r="N4493" s="1" t="n">
        <v>20</v>
      </c>
      <c r="O4493" s="1" t="n">
        <v>66</v>
      </c>
      <c r="P4493" s="1" t="s">
        <v>2030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2057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2207</v>
      </c>
      <c r="N4494" s="1" t="n">
        <v>20</v>
      </c>
      <c r="O4494" s="1" t="n">
        <v>81</v>
      </c>
      <c r="P4494" s="1" t="s">
        <v>2030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2057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2301</v>
      </c>
      <c r="N4495" s="1" t="n">
        <v>40</v>
      </c>
      <c r="O4495" s="1" t="n">
        <v>580</v>
      </c>
      <c r="P4495" s="1" t="s">
        <v>2030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2057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2980</v>
      </c>
      <c r="N4496" s="1" t="n">
        <v>125</v>
      </c>
      <c r="O4496" s="1" t="n">
        <v>2498.75</v>
      </c>
      <c r="P4496" s="1" t="s">
        <v>2030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2057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2223</v>
      </c>
      <c r="N4497" s="1" t="n">
        <v>40</v>
      </c>
      <c r="O4497" s="1" t="n">
        <v>279.6</v>
      </c>
      <c r="P4497" s="1" t="s">
        <v>2030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2057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2981</v>
      </c>
      <c r="N4498" s="1" t="n">
        <v>15</v>
      </c>
      <c r="O4498" s="1" t="n">
        <v>134.85</v>
      </c>
      <c r="P4498" s="1" t="s">
        <v>2030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2057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2239</v>
      </c>
      <c r="N4499" s="1" t="n">
        <v>18</v>
      </c>
      <c r="O4499" s="1" t="n">
        <v>101.83</v>
      </c>
      <c r="P4499" s="1" t="s">
        <v>2030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2057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2240</v>
      </c>
      <c r="N4500" s="1" t="n">
        <v>12</v>
      </c>
      <c r="O4500" s="1" t="n">
        <v>67.89</v>
      </c>
      <c r="P4500" s="1" t="s">
        <v>2030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2057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3026</v>
      </c>
      <c r="N4501" s="1" t="n">
        <v>12</v>
      </c>
      <c r="O4501" s="1" t="n">
        <v>33.7</v>
      </c>
      <c r="P4501" s="1" t="s">
        <v>2030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2057</v>
      </c>
      <c r="E4502" s="1" t="n">
        <v>1672</v>
      </c>
      <c r="F4502" s="1" t="s">
        <v>340</v>
      </c>
      <c r="I4502" s="1" t="n">
        <v>1401844</v>
      </c>
      <c r="J4502" s="1" t="n">
        <v>103165</v>
      </c>
      <c r="K4502" s="1" t="n">
        <v>7896579310106</v>
      </c>
      <c r="L4502" s="1" t="s">
        <v>3239</v>
      </c>
      <c r="N4502" s="1" t="n">
        <v>45</v>
      </c>
      <c r="O4502" s="1" t="n">
        <v>184.5</v>
      </c>
      <c r="P4502" s="1" t="s">
        <v>2030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2057</v>
      </c>
      <c r="E4503" s="1" t="n">
        <v>1672</v>
      </c>
      <c r="F4503" s="1" t="s">
        <v>340</v>
      </c>
      <c r="I4503" s="1" t="n">
        <v>1401844</v>
      </c>
      <c r="J4503" s="1" t="n">
        <v>103916</v>
      </c>
      <c r="K4503" s="1" t="n">
        <v>7896579330067</v>
      </c>
      <c r="L4503" s="1" t="s">
        <v>3461</v>
      </c>
      <c r="N4503" s="1" t="n">
        <v>27</v>
      </c>
      <c r="O4503" s="1" t="n">
        <v>67.5</v>
      </c>
      <c r="P4503" s="1" t="s">
        <v>2030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2057</v>
      </c>
      <c r="E4504" s="1" t="n">
        <v>1672</v>
      </c>
      <c r="F4504" s="1" t="s">
        <v>340</v>
      </c>
      <c r="I4504" s="1" t="n">
        <v>1401844</v>
      </c>
      <c r="J4504" s="1" t="n">
        <v>103940</v>
      </c>
      <c r="K4504" s="1" t="n">
        <v>7896579330081</v>
      </c>
      <c r="L4504" s="1" t="s">
        <v>2304</v>
      </c>
      <c r="N4504" s="1" t="n">
        <v>60</v>
      </c>
      <c r="O4504" s="1" t="n">
        <v>54</v>
      </c>
      <c r="P4504" s="1" t="s">
        <v>2030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2057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3241</v>
      </c>
      <c r="N4505" s="1" t="n">
        <v>45</v>
      </c>
      <c r="O4505" s="1" t="n">
        <v>184.5</v>
      </c>
      <c r="P4505" s="1" t="s">
        <v>2030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2057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2305</v>
      </c>
      <c r="N4506" s="1" t="n">
        <v>36</v>
      </c>
      <c r="O4506" s="1" t="n">
        <v>46.8</v>
      </c>
      <c r="P4506" s="1" t="s">
        <v>2030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2057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4142</v>
      </c>
      <c r="N4507" s="1" t="n">
        <v>12</v>
      </c>
      <c r="O4507" s="1" t="n">
        <v>79.2</v>
      </c>
      <c r="P4507" s="1" t="s">
        <v>2030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2057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2307</v>
      </c>
      <c r="N4508" s="1" t="n">
        <v>27</v>
      </c>
      <c r="O4508" s="1" t="n">
        <v>81</v>
      </c>
      <c r="P4508" s="1" t="s">
        <v>2030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2057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4143</v>
      </c>
      <c r="N4509" s="1" t="n">
        <v>60</v>
      </c>
      <c r="O4509" s="1" t="n">
        <v>66</v>
      </c>
      <c r="P4509" s="1" t="s">
        <v>2030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2057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2309</v>
      </c>
      <c r="N4510" s="1" t="n">
        <v>6</v>
      </c>
      <c r="O4510" s="1" t="n">
        <v>40.8</v>
      </c>
      <c r="P4510" s="1" t="s">
        <v>2030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2057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4144</v>
      </c>
      <c r="N4511" s="1" t="n">
        <v>60</v>
      </c>
      <c r="O4511" s="1" t="n">
        <v>66</v>
      </c>
      <c r="P4511" s="1" t="s">
        <v>2030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2057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3243</v>
      </c>
      <c r="N4512" s="1" t="n">
        <v>18</v>
      </c>
      <c r="O4512" s="1" t="n">
        <v>43.2</v>
      </c>
      <c r="P4512" s="1" t="s">
        <v>2030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2057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3245</v>
      </c>
      <c r="N4513" s="1" t="n">
        <v>27</v>
      </c>
      <c r="O4513" s="1" t="n">
        <v>121.5</v>
      </c>
      <c r="P4513" s="1" t="s">
        <v>2030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2057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4145</v>
      </c>
      <c r="N4514" s="1" t="n">
        <v>27</v>
      </c>
      <c r="O4514" s="1" t="n">
        <v>121.5</v>
      </c>
      <c r="P4514" s="1" t="s">
        <v>2030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2057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2312</v>
      </c>
      <c r="N4515" s="1" t="n">
        <v>45</v>
      </c>
      <c r="O4515" s="1" t="n">
        <v>135</v>
      </c>
      <c r="P4515" s="1" t="s">
        <v>2030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2057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2313</v>
      </c>
      <c r="N4516" s="1" t="n">
        <v>36</v>
      </c>
      <c r="O4516" s="1" t="n">
        <v>147.6</v>
      </c>
      <c r="P4516" s="1" t="s">
        <v>2030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2057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3464</v>
      </c>
      <c r="N4517" s="1" t="n">
        <v>36</v>
      </c>
      <c r="O4517" s="1" t="n">
        <v>39.6</v>
      </c>
      <c r="P4517" s="1" t="s">
        <v>2030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2057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2314</v>
      </c>
      <c r="N4518" s="1" t="n">
        <v>27</v>
      </c>
      <c r="O4518" s="1" t="n">
        <v>64.8</v>
      </c>
      <c r="P4518" s="1" t="s">
        <v>2030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2057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2315</v>
      </c>
      <c r="N4519" s="1" t="n">
        <v>60</v>
      </c>
      <c r="O4519" s="1" t="n">
        <v>48</v>
      </c>
      <c r="P4519" s="1" t="s">
        <v>2030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2057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2316</v>
      </c>
      <c r="N4520" s="1" t="n">
        <v>5</v>
      </c>
      <c r="O4520" s="1" t="n">
        <v>40</v>
      </c>
      <c r="P4520" s="1" t="s">
        <v>2030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2057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4146</v>
      </c>
      <c r="N4521" s="1" t="n">
        <v>24</v>
      </c>
      <c r="O4521" s="1" t="n">
        <v>26</v>
      </c>
      <c r="P4521" s="1" t="s">
        <v>2030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2057</v>
      </c>
      <c r="E4522" s="1" t="n">
        <v>1672</v>
      </c>
      <c r="F4522" s="1" t="s">
        <v>340</v>
      </c>
      <c r="I4522" s="1" t="n">
        <v>1401844</v>
      </c>
      <c r="J4522" s="1" t="n">
        <v>73348</v>
      </c>
      <c r="K4522" s="1" t="n">
        <v>7896579310144</v>
      </c>
      <c r="L4522" s="1" t="s">
        <v>4147</v>
      </c>
      <c r="N4522" s="1" t="n">
        <v>45</v>
      </c>
      <c r="O4522" s="1" t="n">
        <v>39.6</v>
      </c>
      <c r="P4522" s="1" t="s">
        <v>2030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2057</v>
      </c>
      <c r="E4523" s="1" t="n">
        <v>1672</v>
      </c>
      <c r="F4523" s="1" t="s">
        <v>340</v>
      </c>
      <c r="I4523" s="1" t="n">
        <v>1401844</v>
      </c>
      <c r="J4523" s="1" t="n">
        <v>78779</v>
      </c>
      <c r="K4523" s="1" t="n">
        <v>7899465202042</v>
      </c>
      <c r="L4523" s="1" t="s">
        <v>2317</v>
      </c>
      <c r="N4523" s="1" t="n">
        <v>6</v>
      </c>
      <c r="O4523" s="1" t="n">
        <v>40.8</v>
      </c>
      <c r="P4523" s="1" t="s">
        <v>2030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2057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2319</v>
      </c>
      <c r="N4524" s="1" t="n">
        <v>12</v>
      </c>
      <c r="O4524" s="1" t="n">
        <v>31.2</v>
      </c>
      <c r="P4524" s="1" t="s">
        <v>2030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2057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4148</v>
      </c>
      <c r="N4525" s="1" t="n">
        <v>24</v>
      </c>
      <c r="O4525" s="1" t="n">
        <v>26</v>
      </c>
      <c r="P4525" s="1" t="s">
        <v>2030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2057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4149</v>
      </c>
      <c r="N4526" s="1" t="n">
        <v>24</v>
      </c>
      <c r="O4526" s="1" t="n">
        <v>26</v>
      </c>
      <c r="P4526" s="1" t="s">
        <v>2030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2057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3131</v>
      </c>
      <c r="N4527" s="1" t="n">
        <v>840</v>
      </c>
      <c r="O4527" s="1" t="n">
        <v>554.4</v>
      </c>
      <c r="P4527" s="1" t="s">
        <v>2030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2057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2161</v>
      </c>
      <c r="N4528" s="1" t="n">
        <v>60</v>
      </c>
      <c r="O4528" s="1" t="n">
        <v>381.56</v>
      </c>
      <c r="P4528" s="1" t="s">
        <v>2030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2057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2153</v>
      </c>
      <c r="N4529" s="1" t="n">
        <v>18</v>
      </c>
      <c r="O4529" s="1" t="n">
        <v>134.98</v>
      </c>
      <c r="P4529" s="1" t="s">
        <v>2030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2057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2156</v>
      </c>
      <c r="N4530" s="1" t="n">
        <v>30</v>
      </c>
      <c r="O4530" s="1" t="n">
        <v>182.84</v>
      </c>
      <c r="P4530" s="1" t="s">
        <v>2030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2057</v>
      </c>
      <c r="E4531" s="1" t="n">
        <v>1705</v>
      </c>
      <c r="F4531" s="1" t="s">
        <v>131</v>
      </c>
      <c r="I4531" s="1" t="n">
        <v>1949480</v>
      </c>
      <c r="J4531" s="1" t="n">
        <v>28739</v>
      </c>
      <c r="K4531" s="1" t="n">
        <v>7894900027044</v>
      </c>
      <c r="L4531" s="1" t="s">
        <v>2243</v>
      </c>
      <c r="N4531" s="1" t="n">
        <v>24</v>
      </c>
      <c r="O4531" s="1" t="n">
        <v>135.78</v>
      </c>
      <c r="P4531" s="1" t="s">
        <v>2030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2057</v>
      </c>
      <c r="E4532" s="1" t="n">
        <v>1705</v>
      </c>
      <c r="F4532" s="1" t="s">
        <v>131</v>
      </c>
      <c r="I4532" s="1" t="n">
        <v>1949480</v>
      </c>
      <c r="J4532" s="1" t="n">
        <v>29509</v>
      </c>
      <c r="K4532" s="1" t="n">
        <v>78933873</v>
      </c>
      <c r="L4532" s="1" t="s">
        <v>2843</v>
      </c>
      <c r="N4532" s="1" t="n">
        <v>6</v>
      </c>
      <c r="O4532" s="1" t="n">
        <v>11.29</v>
      </c>
      <c r="P4532" s="1" t="s">
        <v>2030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2057</v>
      </c>
      <c r="E4533" s="1" t="n">
        <v>1705</v>
      </c>
      <c r="F4533" s="1" t="s">
        <v>131</v>
      </c>
      <c r="I4533" s="1" t="n">
        <v>1949480</v>
      </c>
      <c r="J4533" s="1" t="n">
        <v>32339</v>
      </c>
      <c r="K4533" s="1" t="n">
        <v>7894900681000</v>
      </c>
      <c r="L4533" s="1" t="s">
        <v>2581</v>
      </c>
      <c r="N4533" s="1" t="n">
        <v>12</v>
      </c>
      <c r="O4533" s="1" t="n">
        <v>89.99</v>
      </c>
      <c r="P4533" s="1" t="s">
        <v>2030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2057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2161</v>
      </c>
      <c r="N4534" s="1" t="n">
        <v>78</v>
      </c>
      <c r="O4534" s="1" t="n">
        <v>688.09</v>
      </c>
      <c r="P4534" s="1" t="s">
        <v>2030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2057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2162</v>
      </c>
      <c r="N4535" s="1" t="n">
        <v>24</v>
      </c>
      <c r="O4535" s="1" t="n">
        <v>88.16</v>
      </c>
      <c r="P4535" s="1" t="s">
        <v>2030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2883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4150</v>
      </c>
      <c r="N4536" s="1" t="n">
        <v>16</v>
      </c>
      <c r="O4536" s="1" t="n">
        <v>240.51</v>
      </c>
      <c r="P4536" s="1" t="s">
        <v>2030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2883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4151</v>
      </c>
      <c r="N4537" s="1" t="n">
        <v>8</v>
      </c>
      <c r="O4537" s="1" t="n">
        <v>150.75</v>
      </c>
      <c r="P4537" s="1" t="s">
        <v>2030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2057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2031</v>
      </c>
      <c r="N4538" s="1" t="n">
        <v>15</v>
      </c>
      <c r="O4538" s="1" t="n">
        <v>67.5</v>
      </c>
      <c r="P4538" s="1" t="s">
        <v>2030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2057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2032</v>
      </c>
      <c r="N4539" s="1" t="n">
        <v>15</v>
      </c>
      <c r="O4539" s="1" t="n">
        <v>74.85</v>
      </c>
      <c r="P4539" s="1" t="s">
        <v>2030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2057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2530</v>
      </c>
      <c r="N4540" s="1" t="n">
        <v>5</v>
      </c>
      <c r="O4540" s="1" t="n">
        <v>22.5</v>
      </c>
      <c r="P4540" s="1" t="s">
        <v>2030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2057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2169</v>
      </c>
      <c r="N4541" s="1" t="n">
        <v>5</v>
      </c>
      <c r="O4541" s="1" t="n">
        <v>22.5</v>
      </c>
      <c r="P4541" s="1" t="s">
        <v>2030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2057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2033</v>
      </c>
      <c r="N4542" s="1" t="n">
        <v>12</v>
      </c>
      <c r="O4542" s="1" t="n">
        <v>59.88</v>
      </c>
      <c r="P4542" s="1" t="s">
        <v>2030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2057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4152</v>
      </c>
      <c r="N4543" s="1" t="n">
        <v>6</v>
      </c>
      <c r="O4543" s="1" t="n">
        <v>44.22</v>
      </c>
      <c r="P4543" s="1" t="s">
        <v>2030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2057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4153</v>
      </c>
      <c r="N4544" s="1" t="n">
        <v>6</v>
      </c>
      <c r="O4544" s="1" t="n">
        <v>36.3</v>
      </c>
      <c r="P4544" s="1" t="s">
        <v>2030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2057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4154</v>
      </c>
      <c r="N4545" s="1" t="n">
        <v>6</v>
      </c>
      <c r="O4545" s="1" t="n">
        <v>24.6</v>
      </c>
      <c r="P4545" s="1" t="s">
        <v>2030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2057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4155</v>
      </c>
      <c r="N4546" s="1" t="n">
        <v>6</v>
      </c>
      <c r="O4546" s="1" t="n">
        <v>23.94</v>
      </c>
      <c r="P4546" s="1" t="s">
        <v>2030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2057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4156</v>
      </c>
      <c r="N4547" s="1" t="n">
        <v>10</v>
      </c>
      <c r="O4547" s="1" t="n">
        <v>72.6</v>
      </c>
      <c r="P4547" s="1" t="s">
        <v>2030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2057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4157</v>
      </c>
      <c r="N4548" s="1" t="n">
        <v>12</v>
      </c>
      <c r="O4548" s="1" t="n">
        <v>47.88</v>
      </c>
      <c r="P4548" s="1" t="s">
        <v>2030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2057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4158</v>
      </c>
      <c r="N4549" s="1" t="n">
        <v>6</v>
      </c>
      <c r="O4549" s="1" t="n">
        <v>52.74</v>
      </c>
      <c r="P4549" s="1" t="s">
        <v>2030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2057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4159</v>
      </c>
      <c r="N4550" s="1" t="n">
        <v>2</v>
      </c>
      <c r="O4550" s="1" t="n">
        <v>35.68</v>
      </c>
      <c r="P4550" s="1" t="s">
        <v>2030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2057</v>
      </c>
      <c r="E4551" s="1" t="n">
        <v>10014</v>
      </c>
      <c r="F4551" s="1" t="s">
        <v>178</v>
      </c>
      <c r="I4551" s="1" t="n">
        <v>3551</v>
      </c>
      <c r="J4551" s="1" t="n">
        <v>81760</v>
      </c>
      <c r="K4551" s="1" t="n">
        <v>7898948712863</v>
      </c>
      <c r="L4551" s="1" t="s">
        <v>4160</v>
      </c>
      <c r="N4551" s="1" t="n">
        <v>10</v>
      </c>
      <c r="O4551" s="1" t="n">
        <v>39.5</v>
      </c>
      <c r="P4551" s="1" t="s">
        <v>2030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2057</v>
      </c>
      <c r="E4552" s="1" t="n">
        <v>10014</v>
      </c>
      <c r="F4552" s="1" t="s">
        <v>178</v>
      </c>
      <c r="I4552" s="1" t="n">
        <v>3551</v>
      </c>
      <c r="J4552" s="1" t="n">
        <v>81822</v>
      </c>
      <c r="K4552" s="1" t="n">
        <v>7898420000921</v>
      </c>
      <c r="L4552" s="1" t="s">
        <v>4161</v>
      </c>
      <c r="N4552" s="1" t="n">
        <v>6</v>
      </c>
      <c r="O4552" s="1" t="n">
        <v>112.26</v>
      </c>
      <c r="P4552" s="1" t="s">
        <v>2030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2057</v>
      </c>
      <c r="E4553" s="1" t="n">
        <v>10014</v>
      </c>
      <c r="F4553" s="1" t="s">
        <v>178</v>
      </c>
      <c r="I4553" s="1" t="n">
        <v>3551</v>
      </c>
      <c r="J4553" s="1" t="n">
        <v>81823</v>
      </c>
      <c r="K4553" s="1" t="n">
        <v>7898420000945</v>
      </c>
      <c r="L4553" s="1" t="s">
        <v>4162</v>
      </c>
      <c r="N4553" s="1" t="n">
        <v>6</v>
      </c>
      <c r="O4553" s="1" t="n">
        <v>126</v>
      </c>
      <c r="P4553" s="1" t="s">
        <v>2030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2057</v>
      </c>
      <c r="E4554" s="1" t="n">
        <v>10014</v>
      </c>
      <c r="F4554" s="1" t="s">
        <v>178</v>
      </c>
      <c r="I4554" s="1" t="n">
        <v>3551</v>
      </c>
      <c r="J4554" s="1" t="n">
        <v>81824</v>
      </c>
      <c r="K4554" s="1" t="n">
        <v>7898420000464</v>
      </c>
      <c r="L4554" s="1" t="s">
        <v>4163</v>
      </c>
      <c r="N4554" s="1" t="n">
        <v>6</v>
      </c>
      <c r="O4554" s="1" t="n">
        <v>119.4</v>
      </c>
      <c r="P4554" s="1" t="s">
        <v>2030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2057</v>
      </c>
      <c r="E4555" s="1" t="n">
        <v>10014</v>
      </c>
      <c r="F4555" s="1" t="s">
        <v>178</v>
      </c>
      <c r="I4555" s="1" t="n">
        <v>3551</v>
      </c>
      <c r="J4555" s="1" t="n">
        <v>81825</v>
      </c>
      <c r="K4555" s="1" t="n">
        <v>7898420000587</v>
      </c>
      <c r="L4555" s="1" t="s">
        <v>4164</v>
      </c>
      <c r="N4555" s="1" t="n">
        <v>6</v>
      </c>
      <c r="O4555" s="1" t="n">
        <v>126</v>
      </c>
      <c r="P4555" s="1" t="s">
        <v>2030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2057</v>
      </c>
      <c r="E4556" s="1" t="n">
        <v>10014</v>
      </c>
      <c r="F4556" s="1" t="s">
        <v>178</v>
      </c>
      <c r="I4556" s="1" t="n">
        <v>3551</v>
      </c>
      <c r="J4556" s="1" t="n">
        <v>81826</v>
      </c>
      <c r="K4556" s="1" t="n">
        <v>7898420000143</v>
      </c>
      <c r="L4556" s="1" t="s">
        <v>4165</v>
      </c>
      <c r="N4556" s="1" t="n">
        <v>6</v>
      </c>
      <c r="O4556" s="1" t="n">
        <v>148.8</v>
      </c>
      <c r="P4556" s="1" t="s">
        <v>2030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2057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4166</v>
      </c>
      <c r="N4557" s="1" t="n">
        <v>20.2</v>
      </c>
      <c r="O4557" s="1" t="n">
        <v>240.22</v>
      </c>
      <c r="P4557" s="1" t="s">
        <v>2030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2057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4167</v>
      </c>
      <c r="N4558" s="1" t="n">
        <v>131.3</v>
      </c>
      <c r="O4558" s="1" t="n">
        <v>1561.43</v>
      </c>
      <c r="P4558" s="1" t="s">
        <v>2030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2057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4168</v>
      </c>
      <c r="N4559" s="1" t="n">
        <v>151.5</v>
      </c>
      <c r="O4559" s="1" t="n">
        <v>1801.65</v>
      </c>
      <c r="P4559" s="1" t="s">
        <v>2030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2057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4169</v>
      </c>
      <c r="N4560" s="1" t="n">
        <v>181.8</v>
      </c>
      <c r="O4560" s="1" t="n">
        <v>2161.98</v>
      </c>
      <c r="P4560" s="1" t="s">
        <v>2030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2057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4170</v>
      </c>
      <c r="N4561" s="1" t="n">
        <v>20.2</v>
      </c>
      <c r="O4561" s="1" t="n">
        <v>240.22</v>
      </c>
      <c r="P4561" s="1" t="s">
        <v>2030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2057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4171</v>
      </c>
      <c r="N4562" s="1" t="n">
        <v>75</v>
      </c>
      <c r="O4562" s="1" t="n">
        <v>685.15</v>
      </c>
      <c r="P4562" s="1" t="s">
        <v>2030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2057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4172</v>
      </c>
      <c r="N4563" s="1" t="n">
        <v>50.5</v>
      </c>
      <c r="O4563" s="1" t="n">
        <v>659.2</v>
      </c>
      <c r="P4563" s="1" t="s">
        <v>2030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2057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4173</v>
      </c>
      <c r="N4564" s="1" t="n">
        <v>30.3</v>
      </c>
      <c r="O4564" s="1" t="n">
        <v>428.85</v>
      </c>
      <c r="P4564" s="1" t="s">
        <v>2030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2057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2035</v>
      </c>
      <c r="N4565" s="1" t="n">
        <v>79.3</v>
      </c>
      <c r="O4565" s="1" t="n">
        <v>2537.6</v>
      </c>
      <c r="P4565" s="1" t="s">
        <v>2030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2057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2036</v>
      </c>
      <c r="N4566" s="1" t="n">
        <v>57.9</v>
      </c>
      <c r="O4566" s="1" t="n">
        <v>1273.8</v>
      </c>
      <c r="P4566" s="1" t="s">
        <v>2030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2057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3284</v>
      </c>
      <c r="N4567" s="1" t="n">
        <v>60</v>
      </c>
      <c r="O4567" s="1" t="n">
        <v>65</v>
      </c>
      <c r="P4567" s="1" t="s">
        <v>2030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2057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4174</v>
      </c>
      <c r="N4568" s="1" t="n">
        <v>18</v>
      </c>
      <c r="O4568" s="1" t="n">
        <v>70</v>
      </c>
      <c r="P4568" s="1" t="s">
        <v>2030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2057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4175</v>
      </c>
      <c r="N4569" s="1" t="n">
        <v>18</v>
      </c>
      <c r="O4569" s="1" t="n">
        <v>70</v>
      </c>
      <c r="P4569" s="1" t="s">
        <v>2030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2057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4176</v>
      </c>
      <c r="N4570" s="1" t="n">
        <v>9</v>
      </c>
      <c r="O4570" s="1" t="n">
        <v>35</v>
      </c>
      <c r="P4570" s="1" t="s">
        <v>2030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2057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3285</v>
      </c>
      <c r="N4571" s="1" t="n">
        <v>60</v>
      </c>
      <c r="O4571" s="1" t="n">
        <v>65</v>
      </c>
      <c r="P4571" s="1" t="s">
        <v>2030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2057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4177</v>
      </c>
      <c r="N4572" s="1" t="n">
        <v>6</v>
      </c>
      <c r="O4572" s="1" t="n">
        <v>52.74</v>
      </c>
      <c r="P4572" s="1" t="s">
        <v>2030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2057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4177</v>
      </c>
      <c r="N4573" s="1" t="n">
        <v>6</v>
      </c>
      <c r="O4573" s="1" t="n">
        <v>52.74</v>
      </c>
      <c r="P4573" s="1" t="s">
        <v>2030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2057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4178</v>
      </c>
      <c r="N4574" s="1" t="n">
        <v>6</v>
      </c>
      <c r="O4574" s="1" t="n">
        <v>52.74</v>
      </c>
      <c r="P4574" s="1" t="s">
        <v>2030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2057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4179</v>
      </c>
      <c r="N4575" s="1" t="n">
        <v>6</v>
      </c>
      <c r="O4575" s="1" t="n">
        <v>52.74</v>
      </c>
      <c r="P4575" s="1" t="s">
        <v>2030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2057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4180</v>
      </c>
      <c r="N4576" s="1" t="n">
        <v>12</v>
      </c>
      <c r="O4576" s="1" t="n">
        <v>52.68</v>
      </c>
      <c r="P4576" s="1" t="s">
        <v>2030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2057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4181</v>
      </c>
      <c r="N4577" s="1" t="n">
        <v>12</v>
      </c>
      <c r="O4577" s="1" t="n">
        <v>52.68</v>
      </c>
      <c r="P4577" s="1" t="s">
        <v>2030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2057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4182</v>
      </c>
      <c r="N4578" s="1" t="n">
        <v>12</v>
      </c>
      <c r="O4578" s="1" t="n">
        <v>52.68</v>
      </c>
      <c r="P4578" s="1" t="s">
        <v>2030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2057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4183</v>
      </c>
      <c r="N4579" s="1" t="n">
        <v>12</v>
      </c>
      <c r="O4579" s="1" t="n">
        <v>52.68</v>
      </c>
      <c r="P4579" s="1" t="s">
        <v>2030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2057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4184</v>
      </c>
      <c r="N4580" s="1" t="n">
        <v>1</v>
      </c>
      <c r="O4580" s="1" t="n">
        <v>2.2</v>
      </c>
      <c r="P4580" s="1" t="s">
        <v>2030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2057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4185</v>
      </c>
      <c r="N4581" s="1" t="n">
        <v>100</v>
      </c>
      <c r="O4581" s="1" t="n">
        <v>225</v>
      </c>
      <c r="P4581" s="1" t="s">
        <v>2030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2057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4186</v>
      </c>
      <c r="N4582" s="1" t="n">
        <v>12</v>
      </c>
      <c r="O4582" s="1" t="n">
        <v>29.75</v>
      </c>
      <c r="P4582" s="1" t="s">
        <v>2030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2057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4187</v>
      </c>
      <c r="N4583" s="1" t="n">
        <v>6</v>
      </c>
      <c r="O4583" s="1" t="n">
        <v>48.6</v>
      </c>
      <c r="P4583" s="1" t="s">
        <v>2030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2057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2703</v>
      </c>
      <c r="N4584" s="1" t="n">
        <v>135</v>
      </c>
      <c r="O4584" s="1" t="n">
        <v>195.25</v>
      </c>
      <c r="P4584" s="1" t="s">
        <v>2030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2057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2355</v>
      </c>
      <c r="N4585" s="1" t="n">
        <v>270</v>
      </c>
      <c r="O4585" s="1" t="n">
        <v>738.3</v>
      </c>
      <c r="P4585" s="1" t="s">
        <v>2030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2057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4188</v>
      </c>
      <c r="N4586" s="1" t="n">
        <v>135</v>
      </c>
      <c r="O4586" s="1" t="n">
        <v>913.2</v>
      </c>
      <c r="P4586" s="1" t="s">
        <v>2030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2057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2692</v>
      </c>
      <c r="N4587" s="1" t="n">
        <v>24</v>
      </c>
      <c r="O4587" s="1" t="n">
        <v>70.13</v>
      </c>
      <c r="P4587" s="1" t="s">
        <v>2030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2057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2690</v>
      </c>
      <c r="N4588" s="1" t="n">
        <v>25</v>
      </c>
      <c r="O4588" s="1" t="n">
        <v>337.22</v>
      </c>
      <c r="P4588" s="1" t="s">
        <v>2030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2057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4189</v>
      </c>
      <c r="N4589" s="1" t="n">
        <v>135</v>
      </c>
      <c r="O4589" s="1" t="n">
        <v>504.5</v>
      </c>
      <c r="P4589" s="1" t="s">
        <v>2030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2057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2704</v>
      </c>
      <c r="N4590" s="1" t="n">
        <v>135</v>
      </c>
      <c r="O4590" s="1" t="n">
        <v>259.5</v>
      </c>
      <c r="P4590" s="1" t="s">
        <v>2030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2057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2051</v>
      </c>
      <c r="N4591" s="1" t="n">
        <v>15</v>
      </c>
      <c r="O4591" s="1" t="n">
        <v>22.5</v>
      </c>
      <c r="P4591" s="1" t="s">
        <v>2030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2057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2053</v>
      </c>
      <c r="N4592" s="1" t="n">
        <v>60</v>
      </c>
      <c r="O4592" s="1" t="n">
        <v>108</v>
      </c>
      <c r="P4592" s="1" t="s">
        <v>2030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2057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3124</v>
      </c>
      <c r="N4593" s="1" t="n">
        <v>180</v>
      </c>
      <c r="O4593" s="1" t="n">
        <v>1188</v>
      </c>
      <c r="P4593" s="1" t="s">
        <v>2030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2065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2066</v>
      </c>
      <c r="N4594" s="1" t="n">
        <v>2.108</v>
      </c>
      <c r="O4594" s="1" t="n">
        <v>39.6</v>
      </c>
      <c r="P4594" s="1" t="s">
        <v>2030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2065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2066</v>
      </c>
      <c r="N4595" s="1" t="n">
        <v>3.55</v>
      </c>
      <c r="O4595" s="1" t="n">
        <v>70.77</v>
      </c>
      <c r="P4595" s="1" t="s">
        <v>2030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2065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2067</v>
      </c>
      <c r="N4596" s="1" t="n">
        <v>8.62</v>
      </c>
      <c r="O4596" s="1" t="n">
        <v>175.44</v>
      </c>
      <c r="P4596" s="1" t="s">
        <v>2030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2065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2068</v>
      </c>
      <c r="N4597" s="1" t="n">
        <v>15.99</v>
      </c>
      <c r="O4597" s="1" t="n">
        <v>375.52</v>
      </c>
      <c r="P4597" s="1" t="s">
        <v>2030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2065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2069</v>
      </c>
      <c r="N4598" s="1" t="n">
        <v>13.305</v>
      </c>
      <c r="O4598" s="1" t="n">
        <v>333.3</v>
      </c>
      <c r="P4598" s="1" t="s">
        <v>2030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2065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2070</v>
      </c>
      <c r="N4599" s="1" t="n">
        <v>0.628</v>
      </c>
      <c r="O4599" s="1" t="n">
        <v>13.76</v>
      </c>
      <c r="P4599" s="1" t="s">
        <v>2030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2065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2167</v>
      </c>
      <c r="N4600" s="1" t="n">
        <v>2.584</v>
      </c>
      <c r="O4600" s="1" t="n">
        <v>60.68</v>
      </c>
      <c r="P4600" s="1" t="s">
        <v>2030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2065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2071</v>
      </c>
      <c r="N4601" s="1" t="n">
        <v>2.682</v>
      </c>
      <c r="O4601" s="1" t="n">
        <v>75.75</v>
      </c>
      <c r="P4601" s="1" t="s">
        <v>2030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2065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2072</v>
      </c>
      <c r="N4602" s="1" t="n">
        <v>5.718</v>
      </c>
      <c r="O4602" s="1" t="n">
        <v>134.29</v>
      </c>
      <c r="P4602" s="1" t="s">
        <v>2030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2065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2072</v>
      </c>
      <c r="N4603" s="1" t="n">
        <v>4.364</v>
      </c>
      <c r="O4603" s="1" t="n">
        <v>108.76</v>
      </c>
      <c r="P4603" s="1" t="s">
        <v>2030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2065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2073</v>
      </c>
      <c r="N4604" s="1" t="n">
        <v>17.23</v>
      </c>
      <c r="O4604" s="1" t="n">
        <v>558.26</v>
      </c>
      <c r="P4604" s="1" t="s">
        <v>2030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2065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2074</v>
      </c>
      <c r="N4605" s="1" t="n">
        <v>10.16</v>
      </c>
      <c r="O4605" s="1" t="n">
        <v>371.4</v>
      </c>
      <c r="P4605" s="1" t="s">
        <v>2030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2065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2075</v>
      </c>
      <c r="N4606" s="1" t="n">
        <v>5.834</v>
      </c>
      <c r="O4606" s="1" t="n">
        <v>242.35</v>
      </c>
      <c r="P4606" s="1" t="s">
        <v>2030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2065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2076</v>
      </c>
      <c r="N4607" s="1" t="n">
        <v>11.545</v>
      </c>
      <c r="O4607" s="1" t="n">
        <v>508.37</v>
      </c>
      <c r="P4607" s="1" t="s">
        <v>2030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2065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2077</v>
      </c>
      <c r="N4608" s="1" t="n">
        <v>4.914</v>
      </c>
      <c r="O4608" s="1" t="n">
        <v>220.47</v>
      </c>
      <c r="P4608" s="1" t="s">
        <v>2030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2065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2078</v>
      </c>
      <c r="N4609" s="1" t="n">
        <v>1.78</v>
      </c>
      <c r="O4609" s="1" t="n">
        <v>70.98</v>
      </c>
      <c r="P4609" s="1" t="s">
        <v>2030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2065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2079</v>
      </c>
      <c r="N4610" s="1" t="n">
        <v>1.866</v>
      </c>
      <c r="O4610" s="1" t="n">
        <v>108.53</v>
      </c>
      <c r="P4610" s="1" t="s">
        <v>2030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2065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2080</v>
      </c>
      <c r="N4611" s="1" t="n">
        <v>1.732</v>
      </c>
      <c r="O4611" s="1" t="n">
        <v>100.73</v>
      </c>
      <c r="P4611" s="1" t="s">
        <v>2030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2065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3364</v>
      </c>
      <c r="N4612" s="1" t="n">
        <v>3.812</v>
      </c>
      <c r="O4612" s="1" t="n">
        <v>125.35</v>
      </c>
      <c r="P4612" s="1" t="s">
        <v>2030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2065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2081</v>
      </c>
      <c r="N4613" s="1" t="n">
        <v>1.478</v>
      </c>
      <c r="O4613" s="1" t="n">
        <v>54.03</v>
      </c>
      <c r="P4613" s="1" t="s">
        <v>2030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2065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2082</v>
      </c>
      <c r="N4614" s="1" t="n">
        <v>0.944</v>
      </c>
      <c r="O4614" s="1" t="n">
        <v>2.35</v>
      </c>
      <c r="P4614" s="1" t="s">
        <v>2030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2065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2082</v>
      </c>
      <c r="N4615" s="1" t="n">
        <v>1.462</v>
      </c>
      <c r="O4615" s="1" t="n">
        <v>3.42</v>
      </c>
      <c r="P4615" s="1" t="s">
        <v>2030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2065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3365</v>
      </c>
      <c r="N4616" s="1" t="n">
        <v>3.182</v>
      </c>
      <c r="O4616" s="1" t="n">
        <v>12.43</v>
      </c>
      <c r="P4616" s="1" t="s">
        <v>2030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2065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3365</v>
      </c>
      <c r="N4617" s="1" t="n">
        <v>10.815</v>
      </c>
      <c r="O4617" s="1" t="n">
        <v>44.85</v>
      </c>
      <c r="P4617" s="1" t="s">
        <v>2030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2065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2084</v>
      </c>
      <c r="N4618" s="1" t="n">
        <v>0.491</v>
      </c>
      <c r="O4618" s="1" t="n">
        <v>0.01</v>
      </c>
      <c r="P4618" s="1" t="s">
        <v>2030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2065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2084</v>
      </c>
      <c r="N4619" s="1" t="n">
        <v>0.406</v>
      </c>
      <c r="O4619" s="1" t="n">
        <v>0</v>
      </c>
      <c r="P4619" s="1" t="s">
        <v>2030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2085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2066</v>
      </c>
      <c r="N4620" s="1" t="n">
        <v>2.108</v>
      </c>
      <c r="O4620" s="1" t="n">
        <v>39.6</v>
      </c>
      <c r="P4620" s="1" t="s">
        <v>2030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2085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2067</v>
      </c>
      <c r="N4621" s="1" t="n">
        <v>8.62</v>
      </c>
      <c r="O4621" s="1" t="n">
        <v>175.44</v>
      </c>
      <c r="P4621" s="1" t="s">
        <v>2030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2085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2068</v>
      </c>
      <c r="N4622" s="1" t="n">
        <v>15.99</v>
      </c>
      <c r="O4622" s="1" t="n">
        <v>375.52</v>
      </c>
      <c r="P4622" s="1" t="s">
        <v>2030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2085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2069</v>
      </c>
      <c r="N4623" s="1" t="n">
        <v>13.305</v>
      </c>
      <c r="O4623" s="1" t="n">
        <v>333.3</v>
      </c>
      <c r="P4623" s="1" t="s">
        <v>2030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2085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2070</v>
      </c>
      <c r="N4624" s="1" t="n">
        <v>0.628</v>
      </c>
      <c r="O4624" s="1" t="n">
        <v>13.76</v>
      </c>
      <c r="P4624" s="1" t="s">
        <v>2030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2085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2167</v>
      </c>
      <c r="N4625" s="1" t="n">
        <v>2.584</v>
      </c>
      <c r="O4625" s="1" t="n">
        <v>60.68</v>
      </c>
      <c r="P4625" s="1" t="s">
        <v>2030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2085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2072</v>
      </c>
      <c r="N4626" s="1" t="n">
        <v>5.718</v>
      </c>
      <c r="O4626" s="1" t="n">
        <v>134.29</v>
      </c>
      <c r="P4626" s="1" t="s">
        <v>2030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2085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3364</v>
      </c>
      <c r="N4627" s="1" t="n">
        <v>3.812</v>
      </c>
      <c r="O4627" s="1" t="n">
        <v>125.35</v>
      </c>
      <c r="P4627" s="1" t="s">
        <v>2030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2085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2082</v>
      </c>
      <c r="N4628" s="1" t="n">
        <v>1.462</v>
      </c>
      <c r="O4628" s="1" t="n">
        <v>3.42</v>
      </c>
      <c r="P4628" s="1" t="s">
        <v>2030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2085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3365</v>
      </c>
      <c r="N4629" s="1" t="n">
        <v>3.182</v>
      </c>
      <c r="O4629" s="1" t="n">
        <v>12.43</v>
      </c>
      <c r="P4629" s="1" t="s">
        <v>2030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2085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2084</v>
      </c>
      <c r="N4630" s="1" t="n">
        <v>0.491</v>
      </c>
      <c r="O4630" s="1" t="n">
        <v>0.01</v>
      </c>
      <c r="P4630" s="1" t="s">
        <v>2030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2085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2066</v>
      </c>
      <c r="N4631" s="1" t="n">
        <v>3.55</v>
      </c>
      <c r="O4631" s="1" t="n">
        <v>70.77</v>
      </c>
      <c r="P4631" s="1" t="s">
        <v>2030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2085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2071</v>
      </c>
      <c r="N4632" s="1" t="n">
        <v>2.682</v>
      </c>
      <c r="O4632" s="1" t="n">
        <v>75.75</v>
      </c>
      <c r="P4632" s="1" t="s">
        <v>2030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2085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2072</v>
      </c>
      <c r="N4633" s="1" t="n">
        <v>4.364</v>
      </c>
      <c r="O4633" s="1" t="n">
        <v>108.76</v>
      </c>
      <c r="P4633" s="1" t="s">
        <v>2030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2085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2073</v>
      </c>
      <c r="N4634" s="1" t="n">
        <v>17.23</v>
      </c>
      <c r="O4634" s="1" t="n">
        <v>558.26</v>
      </c>
      <c r="P4634" s="1" t="s">
        <v>2030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2085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2074</v>
      </c>
      <c r="N4635" s="1" t="n">
        <v>10.16</v>
      </c>
      <c r="O4635" s="1" t="n">
        <v>371.4</v>
      </c>
      <c r="P4635" s="1" t="s">
        <v>2030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2085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2075</v>
      </c>
      <c r="N4636" s="1" t="n">
        <v>5.834</v>
      </c>
      <c r="O4636" s="1" t="n">
        <v>242.35</v>
      </c>
      <c r="P4636" s="1" t="s">
        <v>2030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2085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2076</v>
      </c>
      <c r="N4637" s="1" t="n">
        <v>11.545</v>
      </c>
      <c r="O4637" s="1" t="n">
        <v>508.37</v>
      </c>
      <c r="P4637" s="1" t="s">
        <v>2030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2085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2077</v>
      </c>
      <c r="N4638" s="1" t="n">
        <v>4.914</v>
      </c>
      <c r="O4638" s="1" t="n">
        <v>220.47</v>
      </c>
      <c r="P4638" s="1" t="s">
        <v>2030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2085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2078</v>
      </c>
      <c r="N4639" s="1" t="n">
        <v>1.78</v>
      </c>
      <c r="O4639" s="1" t="n">
        <v>70.98</v>
      </c>
      <c r="P4639" s="1" t="s">
        <v>2030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2085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2079</v>
      </c>
      <c r="N4640" s="1" t="n">
        <v>1.866</v>
      </c>
      <c r="O4640" s="1" t="n">
        <v>108.53</v>
      </c>
      <c r="P4640" s="1" t="s">
        <v>2030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2085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2080</v>
      </c>
      <c r="N4641" s="1" t="n">
        <v>1.732</v>
      </c>
      <c r="O4641" s="1" t="n">
        <v>100.73</v>
      </c>
      <c r="P4641" s="1" t="s">
        <v>2030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2085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2081</v>
      </c>
      <c r="N4642" s="1" t="n">
        <v>1.478</v>
      </c>
      <c r="O4642" s="1" t="n">
        <v>54.03</v>
      </c>
      <c r="P4642" s="1" t="s">
        <v>2030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2085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2082</v>
      </c>
      <c r="N4643" s="1" t="n">
        <v>0.944</v>
      </c>
      <c r="O4643" s="1" t="n">
        <v>2.35</v>
      </c>
      <c r="P4643" s="1" t="s">
        <v>2030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2085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3365</v>
      </c>
      <c r="N4644" s="1" t="n">
        <v>10.815</v>
      </c>
      <c r="O4644" s="1" t="n">
        <v>44.85</v>
      </c>
      <c r="P4644" s="1" t="s">
        <v>2030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2085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2084</v>
      </c>
      <c r="N4645" s="1" t="n">
        <v>0.406</v>
      </c>
      <c r="O4645" s="1" t="n">
        <v>0</v>
      </c>
      <c r="P4645" s="1" t="s">
        <v>2030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2139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2121</v>
      </c>
      <c r="N4646" s="1" t="n">
        <v>13</v>
      </c>
      <c r="O4646" s="1" t="n">
        <v>86.58</v>
      </c>
      <c r="P4646" s="1" t="s">
        <v>2030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2139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2122</v>
      </c>
      <c r="N4647" s="1" t="n">
        <v>24</v>
      </c>
      <c r="O4647" s="1" t="n">
        <v>150</v>
      </c>
      <c r="P4647" s="1" t="s">
        <v>2030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2139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2123</v>
      </c>
      <c r="N4648" s="1" t="n">
        <v>20</v>
      </c>
      <c r="O4648" s="1" t="n">
        <v>120</v>
      </c>
      <c r="P4648" s="1" t="s">
        <v>2030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2139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2582</v>
      </c>
      <c r="N4649" s="1" t="n">
        <v>16</v>
      </c>
      <c r="O4649" s="1" t="n">
        <v>128</v>
      </c>
      <c r="P4649" s="1" t="s">
        <v>2030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2139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2125</v>
      </c>
      <c r="N4650" s="1" t="n">
        <v>20</v>
      </c>
      <c r="O4650" s="1" t="n">
        <v>55</v>
      </c>
      <c r="P4650" s="1" t="s">
        <v>2030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2139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2279</v>
      </c>
      <c r="N4651" s="1" t="n">
        <v>10</v>
      </c>
      <c r="O4651" s="1" t="n">
        <v>66.6</v>
      </c>
      <c r="P4651" s="1" t="s">
        <v>2030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2139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2126</v>
      </c>
      <c r="N4652" s="1" t="n">
        <v>2</v>
      </c>
      <c r="O4652" s="1" t="n">
        <v>20</v>
      </c>
      <c r="P4652" s="1" t="s">
        <v>2030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2139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2128</v>
      </c>
      <c r="N4653" s="1" t="n">
        <v>5</v>
      </c>
      <c r="O4653" s="1" t="n">
        <v>50</v>
      </c>
      <c r="P4653" s="1" t="s">
        <v>2030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2139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2129</v>
      </c>
      <c r="N4654" s="1" t="n">
        <v>5</v>
      </c>
      <c r="O4654" s="1" t="n">
        <v>50</v>
      </c>
      <c r="P4654" s="1" t="s">
        <v>2030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2139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2130</v>
      </c>
      <c r="N4655" s="1" t="n">
        <v>1</v>
      </c>
      <c r="O4655" s="1" t="n">
        <v>10</v>
      </c>
      <c r="P4655" s="1" t="s">
        <v>2030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2139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2280</v>
      </c>
      <c r="N4656" s="1" t="n">
        <v>5</v>
      </c>
      <c r="O4656" s="1" t="n">
        <v>55</v>
      </c>
      <c r="P4656" s="1" t="s">
        <v>2030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2139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2182</v>
      </c>
      <c r="N4657" s="1" t="n">
        <v>20</v>
      </c>
      <c r="O4657" s="1" t="n">
        <v>100</v>
      </c>
      <c r="P4657" s="1" t="s">
        <v>2030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2139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2131</v>
      </c>
      <c r="N4658" s="1" t="n">
        <v>30</v>
      </c>
      <c r="O4658" s="1" t="n">
        <v>210</v>
      </c>
      <c r="P4658" s="1" t="s">
        <v>2030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2139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2132</v>
      </c>
      <c r="N4659" s="1" t="n">
        <v>55.44</v>
      </c>
      <c r="O4659" s="1" t="n">
        <v>190</v>
      </c>
      <c r="P4659" s="1" t="s">
        <v>2030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2139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2133</v>
      </c>
      <c r="N4660" s="1" t="n">
        <v>14</v>
      </c>
      <c r="O4660" s="1" t="n">
        <v>56</v>
      </c>
      <c r="P4660" s="1" t="s">
        <v>2030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2139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2135</v>
      </c>
      <c r="N4661" s="1" t="n">
        <v>20</v>
      </c>
      <c r="O4661" s="1" t="n">
        <v>125</v>
      </c>
      <c r="P4661" s="1" t="s">
        <v>2030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2139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2136</v>
      </c>
      <c r="N4662" s="1" t="n">
        <v>40</v>
      </c>
      <c r="O4662" s="1" t="n">
        <v>280</v>
      </c>
      <c r="P4662" s="1" t="s">
        <v>2030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2139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2137</v>
      </c>
      <c r="N4663" s="1" t="n">
        <v>10</v>
      </c>
      <c r="O4663" s="1" t="n">
        <v>30</v>
      </c>
      <c r="P4663" s="1" t="s">
        <v>2030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2139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3630</v>
      </c>
      <c r="N4664" s="1" t="n">
        <v>20</v>
      </c>
      <c r="O4664" s="1" t="n">
        <v>100</v>
      </c>
      <c r="P4664" s="1" t="s">
        <v>2030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2139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4190</v>
      </c>
      <c r="N4665" s="1" t="n">
        <v>10</v>
      </c>
      <c r="O4665" s="1" t="n">
        <v>37</v>
      </c>
      <c r="P4665" s="1" t="s">
        <v>2030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2139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2120</v>
      </c>
      <c r="N4666" s="1" t="n">
        <v>20</v>
      </c>
      <c r="O4666" s="1" t="n">
        <v>280</v>
      </c>
      <c r="P4666" s="1" t="s">
        <v>2030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2057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2296</v>
      </c>
      <c r="N4667" s="1" t="n">
        <v>30</v>
      </c>
      <c r="O4667" s="1" t="n">
        <v>270</v>
      </c>
      <c r="P4667" s="1" t="s">
        <v>2030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2057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2250</v>
      </c>
      <c r="N4668" s="1" t="n">
        <v>40</v>
      </c>
      <c r="O4668" s="1" t="n">
        <v>51.43</v>
      </c>
      <c r="P4668" s="1" t="s">
        <v>2030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2057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2252</v>
      </c>
      <c r="N4669" s="1" t="n">
        <v>20</v>
      </c>
      <c r="O4669" s="1" t="n">
        <v>48.75</v>
      </c>
      <c r="P4669" s="1" t="s">
        <v>2030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2057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2253</v>
      </c>
      <c r="N4670" s="1" t="n">
        <v>20</v>
      </c>
      <c r="O4670" s="1" t="n">
        <v>40.15</v>
      </c>
      <c r="P4670" s="1" t="s">
        <v>2030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2057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2256</v>
      </c>
      <c r="N4671" s="1" t="n">
        <v>20</v>
      </c>
      <c r="O4671" s="1" t="n">
        <v>42.52</v>
      </c>
      <c r="P4671" s="1" t="s">
        <v>2030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2057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2262</v>
      </c>
      <c r="N4672" s="1" t="n">
        <v>20</v>
      </c>
      <c r="O4672" s="1" t="n">
        <v>44.44</v>
      </c>
      <c r="P4672" s="1" t="s">
        <v>2030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2057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2264</v>
      </c>
      <c r="N4673" s="1" t="n">
        <v>20</v>
      </c>
      <c r="O4673" s="1" t="n">
        <v>45.52</v>
      </c>
      <c r="P4673" s="1" t="s">
        <v>2030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2057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2265</v>
      </c>
      <c r="N4674" s="1" t="n">
        <v>20</v>
      </c>
      <c r="O4674" s="1" t="n">
        <v>38</v>
      </c>
      <c r="P4674" s="1" t="s">
        <v>2030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2057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4191</v>
      </c>
      <c r="N4675" s="1" t="n">
        <v>10</v>
      </c>
      <c r="O4675" s="1" t="n">
        <v>28.33</v>
      </c>
      <c r="P4675" s="1" t="s">
        <v>2030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2057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4192</v>
      </c>
      <c r="N4676" s="1" t="n">
        <v>20</v>
      </c>
      <c r="O4676" s="1" t="n">
        <v>41.22</v>
      </c>
      <c r="P4676" s="1" t="s">
        <v>2030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2057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4193</v>
      </c>
      <c r="N4677" s="1" t="n">
        <v>10</v>
      </c>
      <c r="O4677" s="1" t="n">
        <v>28.33</v>
      </c>
      <c r="P4677" s="1" t="s">
        <v>2030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2057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4194</v>
      </c>
      <c r="N4678" s="1" t="n">
        <v>20</v>
      </c>
      <c r="O4678" s="1" t="n">
        <v>34.78</v>
      </c>
      <c r="P4678" s="1" t="s">
        <v>2030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2057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4195</v>
      </c>
      <c r="N4679" s="1" t="n">
        <v>20</v>
      </c>
      <c r="O4679" s="1" t="n">
        <v>41.22</v>
      </c>
      <c r="P4679" s="1" t="s">
        <v>2030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2057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4196</v>
      </c>
      <c r="N4680" s="1" t="n">
        <v>10</v>
      </c>
      <c r="O4680" s="1" t="n">
        <v>49.82</v>
      </c>
      <c r="P4680" s="1" t="s">
        <v>2030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2057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4197</v>
      </c>
      <c r="N4681" s="1" t="n">
        <v>10</v>
      </c>
      <c r="O4681" s="1" t="n">
        <v>47.14</v>
      </c>
      <c r="P4681" s="1" t="s">
        <v>2030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2057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2891</v>
      </c>
      <c r="N4682" s="1" t="n">
        <v>300</v>
      </c>
      <c r="O4682" s="1" t="n">
        <v>2070</v>
      </c>
      <c r="P4682" s="1" t="s">
        <v>2030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2057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3634</v>
      </c>
      <c r="N4683" s="1" t="n">
        <v>13</v>
      </c>
      <c r="O4683" s="1" t="n">
        <v>83.31</v>
      </c>
      <c r="P4683" s="1" t="s">
        <v>2030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2057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2331</v>
      </c>
      <c r="N4684" s="1" t="n">
        <v>400</v>
      </c>
      <c r="O4684" s="1" t="n">
        <v>5929.11</v>
      </c>
      <c r="P4684" s="1" t="s">
        <v>2030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2057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2335</v>
      </c>
      <c r="N4685" s="1" t="n">
        <v>150</v>
      </c>
      <c r="O4685" s="1" t="n">
        <v>2011.64</v>
      </c>
      <c r="P4685" s="1" t="s">
        <v>2030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2057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2336</v>
      </c>
      <c r="N4686" s="1" t="n">
        <v>10</v>
      </c>
      <c r="O4686" s="1" t="n">
        <v>127.05</v>
      </c>
      <c r="P4686" s="1" t="s">
        <v>2030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2057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2337</v>
      </c>
      <c r="N4687" s="1" t="n">
        <v>10</v>
      </c>
      <c r="O4687" s="1" t="n">
        <v>112.94</v>
      </c>
      <c r="P4687" s="1" t="s">
        <v>2030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2057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2338</v>
      </c>
      <c r="N4688" s="1" t="n">
        <v>90</v>
      </c>
      <c r="O4688" s="1" t="n">
        <v>1058.76</v>
      </c>
      <c r="P4688" s="1" t="s">
        <v>2030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2057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2339</v>
      </c>
      <c r="N4689" s="1" t="n">
        <v>150</v>
      </c>
      <c r="O4689" s="1" t="n">
        <v>1411.69</v>
      </c>
      <c r="P4689" s="1" t="s">
        <v>2030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2057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2340</v>
      </c>
      <c r="N4690" s="1" t="n">
        <v>30</v>
      </c>
      <c r="O4690" s="1" t="n">
        <v>388.21</v>
      </c>
      <c r="P4690" s="1" t="s">
        <v>2030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2057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2342</v>
      </c>
      <c r="N4691" s="1" t="n">
        <v>350</v>
      </c>
      <c r="O4691" s="1" t="n">
        <v>3541.01</v>
      </c>
      <c r="P4691" s="1" t="s">
        <v>2030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2057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2343</v>
      </c>
      <c r="N4692" s="1" t="n">
        <v>40</v>
      </c>
      <c r="O4692" s="1" t="n">
        <v>376.45</v>
      </c>
      <c r="P4692" s="1" t="s">
        <v>2030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2057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2344</v>
      </c>
      <c r="N4693" s="1" t="n">
        <v>40</v>
      </c>
      <c r="O4693" s="1" t="n">
        <v>291.75</v>
      </c>
      <c r="P4693" s="1" t="s">
        <v>2030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2057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2345</v>
      </c>
      <c r="N4694" s="1" t="n">
        <v>30</v>
      </c>
      <c r="O4694" s="1" t="n">
        <v>458.8</v>
      </c>
      <c r="P4694" s="1" t="s">
        <v>2030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2057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2346</v>
      </c>
      <c r="N4695" s="1" t="n">
        <v>70</v>
      </c>
      <c r="O4695" s="1" t="n">
        <v>872.9</v>
      </c>
      <c r="P4695" s="1" t="s">
        <v>2030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2057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2347</v>
      </c>
      <c r="N4696" s="1" t="n">
        <v>10</v>
      </c>
      <c r="O4696" s="1" t="n">
        <v>72.94</v>
      </c>
      <c r="P4696" s="1" t="s">
        <v>2030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2057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2348</v>
      </c>
      <c r="N4697" s="1" t="n">
        <v>130</v>
      </c>
      <c r="O4697" s="1" t="n">
        <v>1223.46</v>
      </c>
      <c r="P4697" s="1" t="s">
        <v>2030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2057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3638</v>
      </c>
      <c r="N4698" s="1" t="n">
        <v>300</v>
      </c>
      <c r="O4698" s="1" t="n">
        <v>2188.13</v>
      </c>
      <c r="P4698" s="1" t="s">
        <v>2030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2057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2097</v>
      </c>
      <c r="N4699" s="1" t="n">
        <v>10</v>
      </c>
      <c r="O4699" s="1" t="n">
        <v>106.7</v>
      </c>
      <c r="P4699" s="1" t="s">
        <v>2030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2057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2098</v>
      </c>
      <c r="N4700" s="1" t="n">
        <v>5</v>
      </c>
      <c r="O4700" s="1" t="n">
        <v>34.3</v>
      </c>
      <c r="P4700" s="1" t="s">
        <v>2030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2057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2099</v>
      </c>
      <c r="N4701" s="1" t="n">
        <v>4</v>
      </c>
      <c r="O4701" s="1" t="n">
        <v>54.8</v>
      </c>
      <c r="P4701" s="1" t="s">
        <v>2030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2057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2102</v>
      </c>
      <c r="N4702" s="1" t="n">
        <v>5</v>
      </c>
      <c r="O4702" s="1" t="n">
        <v>58.2</v>
      </c>
      <c r="P4702" s="1" t="s">
        <v>2030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2057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3345</v>
      </c>
      <c r="N4703" s="1" t="n">
        <v>24</v>
      </c>
      <c r="O4703" s="1" t="n">
        <v>150.8</v>
      </c>
      <c r="P4703" s="1" t="s">
        <v>2030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2057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2561</v>
      </c>
      <c r="N4704" s="1" t="n">
        <v>36</v>
      </c>
      <c r="O4704" s="1" t="n">
        <v>40.41</v>
      </c>
      <c r="P4704" s="1" t="s">
        <v>2030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2057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4198</v>
      </c>
      <c r="N4705" s="1" t="n">
        <v>21</v>
      </c>
      <c r="O4705" s="1" t="n">
        <v>102.94</v>
      </c>
      <c r="P4705" s="1" t="s">
        <v>2030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2057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3628</v>
      </c>
      <c r="N4706" s="1" t="n">
        <v>12</v>
      </c>
      <c r="O4706" s="1" t="n">
        <v>124.64</v>
      </c>
      <c r="P4706" s="1" t="s">
        <v>2030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2057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2563</v>
      </c>
      <c r="N4707" s="1" t="n">
        <v>45</v>
      </c>
      <c r="O4707" s="1" t="n">
        <v>77.82</v>
      </c>
      <c r="P4707" s="1" t="s">
        <v>2030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2057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2563</v>
      </c>
      <c r="N4708" s="1" t="n">
        <v>45</v>
      </c>
      <c r="O4708" s="1" t="n">
        <v>73.7</v>
      </c>
      <c r="P4708" s="1" t="s">
        <v>2030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2057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2564</v>
      </c>
      <c r="N4709" s="1" t="n">
        <v>45</v>
      </c>
      <c r="O4709" s="1" t="n">
        <v>73.7</v>
      </c>
      <c r="P4709" s="1" t="s">
        <v>2030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2057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2566</v>
      </c>
      <c r="N4710" s="1" t="n">
        <v>15</v>
      </c>
      <c r="O4710" s="1" t="n">
        <v>147.23</v>
      </c>
      <c r="P4710" s="1" t="s">
        <v>2030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2057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2052</v>
      </c>
      <c r="N4711" s="1" t="n">
        <v>5</v>
      </c>
      <c r="O4711" s="1" t="n">
        <v>17.5</v>
      </c>
      <c r="P4711" s="1" t="s">
        <v>2030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2057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2053</v>
      </c>
      <c r="N4712" s="1" t="n">
        <v>30</v>
      </c>
      <c r="O4712" s="1" t="n">
        <v>54</v>
      </c>
      <c r="P4712" s="1" t="s">
        <v>2030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2057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4199</v>
      </c>
      <c r="N4713" s="1" t="n">
        <v>6</v>
      </c>
      <c r="O4713" s="1" t="n">
        <v>40.38</v>
      </c>
      <c r="P4713" s="1" t="s">
        <v>2030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2057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3288</v>
      </c>
      <c r="N4714" s="1" t="n">
        <v>50</v>
      </c>
      <c r="O4714" s="1" t="n">
        <v>109</v>
      </c>
      <c r="P4714" s="1" t="s">
        <v>2030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2057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3289</v>
      </c>
      <c r="N4715" s="1" t="n">
        <v>50</v>
      </c>
      <c r="O4715" s="1" t="n">
        <v>109</v>
      </c>
      <c r="P4715" s="1" t="s">
        <v>2030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2057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3290</v>
      </c>
      <c r="N4716" s="1" t="n">
        <v>25</v>
      </c>
      <c r="O4716" s="1" t="n">
        <v>54.5</v>
      </c>
      <c r="P4716" s="1" t="s">
        <v>2030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2057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3291</v>
      </c>
      <c r="N4717" s="1" t="n">
        <v>50</v>
      </c>
      <c r="O4717" s="1" t="n">
        <v>105</v>
      </c>
      <c r="P4717" s="1" t="s">
        <v>2030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2057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4200</v>
      </c>
      <c r="N4718" s="1" t="n">
        <v>50</v>
      </c>
      <c r="O4718" s="1" t="n">
        <v>105</v>
      </c>
      <c r="P4718" s="1" t="s">
        <v>2030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2057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3292</v>
      </c>
      <c r="N4719" s="1" t="n">
        <v>50</v>
      </c>
      <c r="O4719" s="1" t="n">
        <v>105</v>
      </c>
      <c r="P4719" s="1" t="s">
        <v>2030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2057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3294</v>
      </c>
      <c r="N4720" s="1" t="n">
        <v>2</v>
      </c>
      <c r="O4720" s="1" t="n">
        <v>14.24</v>
      </c>
      <c r="P4720" s="1" t="s">
        <v>2030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2057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3295</v>
      </c>
      <c r="N4721" s="1" t="n">
        <v>2</v>
      </c>
      <c r="O4721" s="1" t="n">
        <v>13.78</v>
      </c>
      <c r="P4721" s="1" t="s">
        <v>2030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2057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3296</v>
      </c>
      <c r="N4722" s="1" t="n">
        <v>15</v>
      </c>
      <c r="O4722" s="1" t="n">
        <v>42.75</v>
      </c>
      <c r="P4722" s="1" t="s">
        <v>2030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2057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3297</v>
      </c>
      <c r="N4723" s="1" t="n">
        <v>15</v>
      </c>
      <c r="O4723" s="1" t="n">
        <v>42.75</v>
      </c>
      <c r="P4723" s="1" t="s">
        <v>2030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2057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3303</v>
      </c>
      <c r="N4724" s="1" t="n">
        <v>12</v>
      </c>
      <c r="O4724" s="1" t="n">
        <v>52.56</v>
      </c>
      <c r="P4724" s="1" t="s">
        <v>2030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2057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3304</v>
      </c>
      <c r="N4725" s="1" t="n">
        <v>24</v>
      </c>
      <c r="O4725" s="1" t="n">
        <v>105.12</v>
      </c>
      <c r="P4725" s="1" t="s">
        <v>2030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2057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4201</v>
      </c>
      <c r="N4726" s="1" t="n">
        <v>12</v>
      </c>
      <c r="O4726" s="1" t="n">
        <v>80.76</v>
      </c>
      <c r="P4726" s="1" t="s">
        <v>2030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2057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4202</v>
      </c>
      <c r="N4727" s="1" t="n">
        <v>25</v>
      </c>
      <c r="O4727" s="1" t="n">
        <v>52.5</v>
      </c>
      <c r="P4727" s="1" t="s">
        <v>2030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2057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4203</v>
      </c>
      <c r="N4728" s="1" t="n">
        <v>6</v>
      </c>
      <c r="O4728" s="1" t="n">
        <v>26.28</v>
      </c>
      <c r="P4728" s="1" t="s">
        <v>2030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2057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4204</v>
      </c>
      <c r="N4729" s="1" t="n">
        <v>25</v>
      </c>
      <c r="O4729" s="1" t="n">
        <v>52.5</v>
      </c>
      <c r="P4729" s="1" t="s">
        <v>2030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2057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2224</v>
      </c>
      <c r="N4730" s="1" t="n">
        <v>4</v>
      </c>
      <c r="O4730" s="1" t="n">
        <v>10.24</v>
      </c>
      <c r="P4730" s="1" t="s">
        <v>2030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2057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2567</v>
      </c>
      <c r="N4731" s="1" t="n">
        <v>12</v>
      </c>
      <c r="O4731" s="1" t="n">
        <v>125.76</v>
      </c>
      <c r="P4731" s="1" t="s">
        <v>2030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2057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2228</v>
      </c>
      <c r="N4732" s="1" t="n">
        <v>6</v>
      </c>
      <c r="O4732" s="1" t="n">
        <v>20.16</v>
      </c>
      <c r="P4732" s="1" t="s">
        <v>2030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2057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2229</v>
      </c>
      <c r="N4733" s="1" t="n">
        <v>6</v>
      </c>
      <c r="O4733" s="1" t="n">
        <v>20.16</v>
      </c>
      <c r="P4733" s="1" t="s">
        <v>2030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2057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2231</v>
      </c>
      <c r="N4734" s="1" t="n">
        <v>6</v>
      </c>
      <c r="O4734" s="1" t="n">
        <v>50.76</v>
      </c>
      <c r="P4734" s="1" t="s">
        <v>2030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2057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4205</v>
      </c>
      <c r="N4735" s="1" t="n">
        <v>2</v>
      </c>
      <c r="O4735" s="1" t="n">
        <v>17.26</v>
      </c>
      <c r="P4735" s="1" t="s">
        <v>2030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2057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2105</v>
      </c>
      <c r="N4736" s="1" t="n">
        <v>2</v>
      </c>
      <c r="O4736" s="1" t="n">
        <v>10.6</v>
      </c>
      <c r="P4736" s="1" t="s">
        <v>2030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2057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2106</v>
      </c>
      <c r="N4737" s="1" t="n">
        <v>2</v>
      </c>
      <c r="O4737" s="1" t="n">
        <v>10.6</v>
      </c>
      <c r="P4737" s="1" t="s">
        <v>2030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2057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2107</v>
      </c>
      <c r="N4738" s="1" t="n">
        <v>2</v>
      </c>
      <c r="O4738" s="1" t="n">
        <v>10.6</v>
      </c>
      <c r="P4738" s="1" t="s">
        <v>2030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2057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2235</v>
      </c>
      <c r="N4739" s="1" t="n">
        <v>18</v>
      </c>
      <c r="O4739" s="1" t="n">
        <v>50.4</v>
      </c>
      <c r="P4739" s="1" t="s">
        <v>2030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2057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2236</v>
      </c>
      <c r="N4740" s="1" t="n">
        <v>2</v>
      </c>
      <c r="O4740" s="1" t="n">
        <v>24.4</v>
      </c>
      <c r="P4740" s="1" t="s">
        <v>2030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2057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2572</v>
      </c>
      <c r="N4741" s="1" t="n">
        <v>2</v>
      </c>
      <c r="O4741" s="1" t="n">
        <v>24.4</v>
      </c>
      <c r="P4741" s="1" t="s">
        <v>2030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2057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2574</v>
      </c>
      <c r="N4742" s="1" t="n">
        <v>4</v>
      </c>
      <c r="O4742" s="1" t="n">
        <v>29.44</v>
      </c>
      <c r="P4742" s="1" t="s">
        <v>2030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2057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2575</v>
      </c>
      <c r="N4743" s="1" t="n">
        <v>2</v>
      </c>
      <c r="O4743" s="1" t="n">
        <v>5.12</v>
      </c>
      <c r="P4743" s="1" t="s">
        <v>2030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2057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2111</v>
      </c>
      <c r="N4744" s="1" t="n">
        <v>3</v>
      </c>
      <c r="O4744" s="1" t="n">
        <v>36.87</v>
      </c>
      <c r="P4744" s="1" t="s">
        <v>2030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2057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2112</v>
      </c>
      <c r="N4745" s="1" t="n">
        <v>2</v>
      </c>
      <c r="O4745" s="1" t="n">
        <v>24.58</v>
      </c>
      <c r="P4745" s="1" t="s">
        <v>2030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2057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2113</v>
      </c>
      <c r="N4746" s="1" t="n">
        <v>2</v>
      </c>
      <c r="O4746" s="1" t="n">
        <v>24.58</v>
      </c>
      <c r="P4746" s="1" t="s">
        <v>2030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2057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2114</v>
      </c>
      <c r="N4747" s="1" t="n">
        <v>6</v>
      </c>
      <c r="O4747" s="1" t="n">
        <v>46.32</v>
      </c>
      <c r="P4747" s="1" t="s">
        <v>2030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2057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2577</v>
      </c>
      <c r="N4748" s="1" t="n">
        <v>2</v>
      </c>
      <c r="O4748" s="1" t="n">
        <v>30.8</v>
      </c>
      <c r="P4748" s="1" t="s">
        <v>2030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2057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2118</v>
      </c>
      <c r="N4749" s="1" t="n">
        <v>6</v>
      </c>
      <c r="O4749" s="1" t="n">
        <v>17.04</v>
      </c>
      <c r="P4749" s="1" t="s">
        <v>2030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2883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4206</v>
      </c>
      <c r="N4750" s="1" t="n">
        <v>1</v>
      </c>
      <c r="O4750" s="1" t="n">
        <v>25</v>
      </c>
      <c r="P4750" s="1" t="s">
        <v>2030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2883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4207</v>
      </c>
      <c r="N4751" s="1" t="n">
        <v>1</v>
      </c>
      <c r="O4751" s="1" t="n">
        <v>300</v>
      </c>
      <c r="P4751" s="1" t="s">
        <v>2030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2139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2244</v>
      </c>
      <c r="N4752" s="1" t="n">
        <v>10</v>
      </c>
      <c r="O4752" s="1" t="n">
        <v>200</v>
      </c>
      <c r="P4752" s="1" t="s">
        <v>2030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2057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2087</v>
      </c>
      <c r="N4753" s="1" t="n">
        <v>14</v>
      </c>
      <c r="O4753" s="1" t="n">
        <v>168</v>
      </c>
      <c r="P4753" s="1" t="s">
        <v>2030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2057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2029</v>
      </c>
      <c r="N4754" s="1" t="n">
        <v>15</v>
      </c>
      <c r="O4754" s="1" t="n">
        <v>74.85</v>
      </c>
      <c r="P4754" s="1" t="s">
        <v>2030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2057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2031</v>
      </c>
      <c r="N4755" s="1" t="n">
        <v>20</v>
      </c>
      <c r="O4755" s="1" t="n">
        <v>90</v>
      </c>
      <c r="P4755" s="1" t="s">
        <v>2030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2057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2032</v>
      </c>
      <c r="N4756" s="1" t="n">
        <v>15</v>
      </c>
      <c r="O4756" s="1" t="n">
        <v>74.85</v>
      </c>
      <c r="P4756" s="1" t="s">
        <v>2030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2057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2302</v>
      </c>
      <c r="N4757" s="1" t="n">
        <v>198</v>
      </c>
      <c r="O4757" s="1" t="n">
        <v>1481.04</v>
      </c>
      <c r="P4757" s="1" t="s">
        <v>2030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2057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3039</v>
      </c>
      <c r="N4758" s="1" t="n">
        <v>24</v>
      </c>
      <c r="O4758" s="1" t="n">
        <v>38</v>
      </c>
      <c r="P4758" s="1" t="s">
        <v>2030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2057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3040</v>
      </c>
      <c r="N4759" s="1" t="n">
        <v>60</v>
      </c>
      <c r="O4759" s="1" t="n">
        <v>95</v>
      </c>
      <c r="P4759" s="1" t="s">
        <v>2030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2057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3040</v>
      </c>
      <c r="N4760" s="1" t="n">
        <v>60</v>
      </c>
      <c r="O4760" s="1" t="n">
        <v>95</v>
      </c>
      <c r="P4760" s="1" t="s">
        <v>2030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2139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2120</v>
      </c>
      <c r="N4761" s="1" t="n">
        <v>15</v>
      </c>
      <c r="O4761" s="1" t="n">
        <v>210</v>
      </c>
      <c r="P4761" s="1" t="s">
        <v>2030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2057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2095</v>
      </c>
      <c r="N4762" s="1" t="n">
        <v>10</v>
      </c>
      <c r="O4762" s="1" t="n">
        <v>120</v>
      </c>
      <c r="P4762" s="1" t="s">
        <v>2030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2057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2096</v>
      </c>
      <c r="N4763" s="1" t="n">
        <v>5</v>
      </c>
      <c r="O4763" s="1" t="n">
        <v>20</v>
      </c>
      <c r="P4763" s="1" t="s">
        <v>2030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2057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2086</v>
      </c>
      <c r="N4764" s="1" t="n">
        <v>1800</v>
      </c>
      <c r="O4764" s="1" t="n">
        <v>950</v>
      </c>
      <c r="P4764" s="1" t="s">
        <v>2030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2057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4208</v>
      </c>
      <c r="N4765" s="1" t="n">
        <v>100</v>
      </c>
      <c r="O4765" s="1" t="n">
        <v>99</v>
      </c>
      <c r="P4765" s="1" t="s">
        <v>2030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2057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4209</v>
      </c>
      <c r="N4766" s="1" t="n">
        <v>100</v>
      </c>
      <c r="O4766" s="1" t="n">
        <v>258</v>
      </c>
      <c r="P4766" s="1" t="s">
        <v>2030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2057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4210</v>
      </c>
      <c r="N4767" s="1" t="n">
        <v>50</v>
      </c>
      <c r="O4767" s="1" t="n">
        <v>123</v>
      </c>
      <c r="P4767" s="1" t="s">
        <v>2030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2057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4211</v>
      </c>
      <c r="N4768" s="1" t="n">
        <v>100</v>
      </c>
      <c r="O4768" s="1" t="n">
        <v>298</v>
      </c>
      <c r="P4768" s="1" t="s">
        <v>2030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2057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2170</v>
      </c>
      <c r="N4769" s="1" t="n">
        <v>3</v>
      </c>
      <c r="O4769" s="1" t="n">
        <v>18</v>
      </c>
      <c r="P4769" s="1" t="s">
        <v>2030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2057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2171</v>
      </c>
      <c r="N4770" s="1" t="n">
        <v>3</v>
      </c>
      <c r="O4770" s="1" t="n">
        <v>18</v>
      </c>
      <c r="P4770" s="1" t="s">
        <v>2030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2057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2172</v>
      </c>
      <c r="N4771" s="1" t="n">
        <v>6</v>
      </c>
      <c r="O4771" s="1" t="n">
        <v>36</v>
      </c>
      <c r="P4771" s="1" t="s">
        <v>2030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2057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2173</v>
      </c>
      <c r="N4772" s="1" t="n">
        <v>3</v>
      </c>
      <c r="O4772" s="1" t="n">
        <v>18</v>
      </c>
      <c r="P4772" s="1" t="s">
        <v>2030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2057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2174</v>
      </c>
      <c r="N4773" s="1" t="n">
        <v>5</v>
      </c>
      <c r="O4773" s="1" t="n">
        <v>35</v>
      </c>
      <c r="P4773" s="1" t="s">
        <v>2030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2057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2035</v>
      </c>
      <c r="N4774" s="1" t="n">
        <v>69.8</v>
      </c>
      <c r="O4774" s="1" t="n">
        <v>2233.6</v>
      </c>
      <c r="P4774" s="1" t="s">
        <v>2030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2057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2036</v>
      </c>
      <c r="N4775" s="1" t="n">
        <v>64.2</v>
      </c>
      <c r="O4775" s="1" t="n">
        <v>1444.5</v>
      </c>
      <c r="P4775" s="1" t="s">
        <v>2030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2057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2209</v>
      </c>
      <c r="N4776" s="1" t="n">
        <v>19.4</v>
      </c>
      <c r="O4776" s="1" t="n">
        <v>620.8</v>
      </c>
      <c r="P4776" s="1" t="s">
        <v>2030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2057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2209</v>
      </c>
      <c r="N4777" s="1" t="n">
        <v>20.6</v>
      </c>
      <c r="O4777" s="1" t="n">
        <v>659.2</v>
      </c>
      <c r="P4777" s="1" t="s">
        <v>2030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2057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2037</v>
      </c>
      <c r="N4778" s="1" t="n">
        <v>3</v>
      </c>
      <c r="O4778" s="1" t="n">
        <v>12.4</v>
      </c>
      <c r="P4778" s="1" t="s">
        <v>2030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2057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2039</v>
      </c>
      <c r="N4779" s="1" t="n">
        <v>6</v>
      </c>
      <c r="O4779" s="1" t="n">
        <v>24.81</v>
      </c>
      <c r="P4779" s="1" t="s">
        <v>2030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2057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2040</v>
      </c>
      <c r="N4780" s="1" t="n">
        <v>3</v>
      </c>
      <c r="O4780" s="1" t="n">
        <v>12.4</v>
      </c>
      <c r="P4780" s="1" t="s">
        <v>2030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2057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2041</v>
      </c>
      <c r="N4781" s="1" t="n">
        <v>25</v>
      </c>
      <c r="O4781" s="1" t="n">
        <v>93.98</v>
      </c>
      <c r="P4781" s="1" t="s">
        <v>2030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2057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2042</v>
      </c>
      <c r="N4782" s="1" t="n">
        <v>5</v>
      </c>
      <c r="O4782" s="1" t="n">
        <v>41.35</v>
      </c>
      <c r="P4782" s="1" t="s">
        <v>2030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2057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2043</v>
      </c>
      <c r="N4783" s="1" t="n">
        <v>5</v>
      </c>
      <c r="O4783" s="1" t="n">
        <v>41.35</v>
      </c>
      <c r="P4783" s="1" t="s">
        <v>2030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2057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2045</v>
      </c>
      <c r="N4784" s="1" t="n">
        <v>30</v>
      </c>
      <c r="O4784" s="1" t="n">
        <v>33.83</v>
      </c>
      <c r="P4784" s="1" t="s">
        <v>2030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2057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2047</v>
      </c>
      <c r="N4785" s="1" t="n">
        <v>3</v>
      </c>
      <c r="O4785" s="1" t="n">
        <v>12.4</v>
      </c>
      <c r="P4785" s="1" t="s">
        <v>2030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2057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3052</v>
      </c>
      <c r="N4786" s="1" t="n">
        <v>60</v>
      </c>
      <c r="O4786" s="1" t="n">
        <v>528</v>
      </c>
      <c r="P4786" s="1" t="s">
        <v>2030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2057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2650</v>
      </c>
      <c r="N4787" s="1" t="n">
        <v>12</v>
      </c>
      <c r="O4787" s="1" t="n">
        <v>32.06</v>
      </c>
      <c r="P4787" s="1" t="s">
        <v>2030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2057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2651</v>
      </c>
      <c r="N4788" s="1" t="n">
        <v>12</v>
      </c>
      <c r="O4788" s="1" t="n">
        <v>32.78</v>
      </c>
      <c r="P4788" s="1" t="s">
        <v>2030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2057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2654</v>
      </c>
      <c r="N4789" s="1" t="n">
        <v>6</v>
      </c>
      <c r="O4789" s="1" t="n">
        <v>46.2</v>
      </c>
      <c r="P4789" s="1" t="s">
        <v>2030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2057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4212</v>
      </c>
      <c r="N4790" s="1" t="n">
        <v>12</v>
      </c>
      <c r="O4790" s="1" t="n">
        <v>31.07</v>
      </c>
      <c r="P4790" s="1" t="s">
        <v>2030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2057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2668</v>
      </c>
      <c r="N4791" s="1" t="n">
        <v>24</v>
      </c>
      <c r="O4791" s="1" t="n">
        <v>92.52</v>
      </c>
      <c r="P4791" s="1" t="s">
        <v>2030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2057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4213</v>
      </c>
      <c r="N4792" s="1" t="n">
        <v>12</v>
      </c>
      <c r="O4792" s="1" t="n">
        <v>30.72</v>
      </c>
      <c r="P4792" s="1" t="s">
        <v>2030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2057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3360</v>
      </c>
      <c r="N4793" s="1" t="n">
        <v>6</v>
      </c>
      <c r="O4793" s="1" t="n">
        <v>39.08</v>
      </c>
      <c r="P4793" s="1" t="s">
        <v>2030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2057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2145</v>
      </c>
      <c r="N4794" s="1" t="n">
        <v>12</v>
      </c>
      <c r="O4794" s="1" t="n">
        <v>32.48</v>
      </c>
      <c r="P4794" s="1" t="s">
        <v>2030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2057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4214</v>
      </c>
      <c r="N4795" s="1" t="n">
        <v>6</v>
      </c>
      <c r="O4795" s="1" t="n">
        <v>19.23</v>
      </c>
      <c r="P4795" s="1" t="s">
        <v>2030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2057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2048</v>
      </c>
      <c r="N4796" s="1" t="n">
        <v>24</v>
      </c>
      <c r="O4796" s="1" t="n">
        <v>203.42</v>
      </c>
      <c r="P4796" s="1" t="s">
        <v>2030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2057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3933</v>
      </c>
      <c r="N4797" s="1" t="n">
        <v>18</v>
      </c>
      <c r="O4797" s="1" t="n">
        <v>86.08</v>
      </c>
      <c r="P4797" s="1" t="s">
        <v>2030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2057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2245</v>
      </c>
      <c r="N4798" s="1" t="n">
        <v>12</v>
      </c>
      <c r="O4798" s="1" t="n">
        <v>65.81</v>
      </c>
      <c r="P4798" s="1" t="s">
        <v>2030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2057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3706</v>
      </c>
      <c r="N4799" s="1" t="n">
        <v>6</v>
      </c>
      <c r="O4799" s="1" t="n">
        <v>50.85</v>
      </c>
      <c r="P4799" s="1" t="s">
        <v>2030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2057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2148</v>
      </c>
      <c r="N4800" s="1" t="n">
        <v>6</v>
      </c>
      <c r="O4800" s="1" t="n">
        <v>50.85</v>
      </c>
      <c r="P4800" s="1" t="s">
        <v>2030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2057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2150</v>
      </c>
      <c r="N4801" s="1" t="n">
        <v>12</v>
      </c>
      <c r="O4801" s="1" t="n">
        <v>34.31</v>
      </c>
      <c r="P4801" s="1" t="s">
        <v>2030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2057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2246</v>
      </c>
      <c r="N4802" s="1" t="n">
        <v>18</v>
      </c>
      <c r="O4802" s="1" t="n">
        <v>61.36</v>
      </c>
      <c r="P4802" s="1" t="s">
        <v>2030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2057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2050</v>
      </c>
      <c r="N4803" s="1" t="n">
        <v>6</v>
      </c>
      <c r="O4803" s="1" t="n">
        <v>50.85</v>
      </c>
      <c r="P4803" s="1" t="s">
        <v>2030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2057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2051</v>
      </c>
      <c r="N4804" s="1" t="n">
        <v>12</v>
      </c>
      <c r="O4804" s="1" t="n">
        <v>18</v>
      </c>
      <c r="P4804" s="1" t="s">
        <v>2030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2057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2052</v>
      </c>
      <c r="N4805" s="1" t="n">
        <v>4</v>
      </c>
      <c r="O4805" s="1" t="n">
        <v>14</v>
      </c>
      <c r="P4805" s="1" t="s">
        <v>2030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2057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2053</v>
      </c>
      <c r="N4806" s="1" t="n">
        <v>70</v>
      </c>
      <c r="O4806" s="1" t="n">
        <v>126</v>
      </c>
      <c r="P4806" s="1" t="s">
        <v>2030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2057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2063</v>
      </c>
      <c r="N4807" s="1" t="n">
        <v>30</v>
      </c>
      <c r="O4807" s="1" t="n">
        <v>58.91</v>
      </c>
      <c r="P4807" s="1" t="s">
        <v>2030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2057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2154</v>
      </c>
      <c r="N4808" s="1" t="n">
        <v>6</v>
      </c>
      <c r="O4808" s="1" t="n">
        <v>17.16</v>
      </c>
      <c r="P4808" s="1" t="s">
        <v>2030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2057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2155</v>
      </c>
      <c r="N4809" s="1" t="n">
        <v>48</v>
      </c>
      <c r="O4809" s="1" t="n">
        <v>153.85</v>
      </c>
      <c r="P4809" s="1" t="s">
        <v>2030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2057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2158</v>
      </c>
      <c r="N4810" s="1" t="n">
        <v>24</v>
      </c>
      <c r="O4810" s="1" t="n">
        <v>74.97</v>
      </c>
      <c r="P4810" s="1" t="s">
        <v>2030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2057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2055</v>
      </c>
      <c r="N4811" s="1" t="n">
        <v>9</v>
      </c>
      <c r="O4811" s="1" t="n">
        <v>52.56</v>
      </c>
      <c r="P4811" s="1" t="s">
        <v>2030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2057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2056</v>
      </c>
      <c r="N4812" s="1" t="n">
        <v>45</v>
      </c>
      <c r="O4812" s="1" t="n">
        <v>301.74</v>
      </c>
      <c r="P4812" s="1" t="s">
        <v>2030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2057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3026</v>
      </c>
      <c r="N4813" s="1" t="n">
        <v>18</v>
      </c>
      <c r="O4813" s="1" t="n">
        <v>50.55</v>
      </c>
      <c r="P4813" s="1" t="s">
        <v>2030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2057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2843</v>
      </c>
      <c r="N4814" s="1" t="n">
        <v>6</v>
      </c>
      <c r="O4814" s="1" t="n">
        <v>11.29</v>
      </c>
      <c r="P4814" s="1" t="s">
        <v>2030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2057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3174</v>
      </c>
      <c r="N4815" s="1" t="n">
        <v>12</v>
      </c>
      <c r="O4815" s="1" t="n">
        <v>42.12</v>
      </c>
      <c r="P4815" s="1" t="s">
        <v>2030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2057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3173</v>
      </c>
      <c r="N4816" s="1" t="n">
        <v>9</v>
      </c>
      <c r="O4816" s="1" t="n">
        <v>52.56</v>
      </c>
      <c r="P4816" s="1" t="s">
        <v>2030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2057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2843</v>
      </c>
      <c r="N4817" s="1" t="n">
        <v>9</v>
      </c>
      <c r="O4817" s="1" t="n">
        <v>52.56</v>
      </c>
      <c r="P4817" s="1" t="s">
        <v>2030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2065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2066</v>
      </c>
      <c r="N4818" s="1" t="n">
        <v>2.378</v>
      </c>
      <c r="O4818" s="1" t="n">
        <v>46.73</v>
      </c>
      <c r="P4818" s="1" t="s">
        <v>2030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2065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2066</v>
      </c>
      <c r="N4819" s="1" t="n">
        <v>2.396</v>
      </c>
      <c r="O4819" s="1" t="n">
        <v>47.11</v>
      </c>
      <c r="P4819" s="1" t="s">
        <v>2030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2065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2067</v>
      </c>
      <c r="N4820" s="1" t="n">
        <v>12.575</v>
      </c>
      <c r="O4820" s="1" t="n">
        <v>267.69</v>
      </c>
      <c r="P4820" s="1" t="s">
        <v>2030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2065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2068</v>
      </c>
      <c r="N4821" s="1" t="n">
        <v>19.15</v>
      </c>
      <c r="O4821" s="1" t="n">
        <v>470.4</v>
      </c>
      <c r="P4821" s="1" t="s">
        <v>2030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2065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2069</v>
      </c>
      <c r="N4822" s="1" t="n">
        <v>17.74</v>
      </c>
      <c r="O4822" s="1" t="n">
        <v>464.82</v>
      </c>
      <c r="P4822" s="1" t="s">
        <v>2030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2065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2070</v>
      </c>
      <c r="N4823" s="1" t="n">
        <v>1.486</v>
      </c>
      <c r="O4823" s="1" t="n">
        <v>34.07</v>
      </c>
      <c r="P4823" s="1" t="s">
        <v>2030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2065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2167</v>
      </c>
      <c r="N4824" s="1" t="n">
        <v>2.924</v>
      </c>
      <c r="O4824" s="1" t="n">
        <v>71.82</v>
      </c>
      <c r="P4824" s="1" t="s">
        <v>2030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2065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2167</v>
      </c>
      <c r="N4825" s="1" t="n">
        <v>1.26</v>
      </c>
      <c r="O4825" s="1" t="n">
        <v>30.97</v>
      </c>
      <c r="P4825" s="1" t="s">
        <v>2030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2065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2071</v>
      </c>
      <c r="N4826" s="1" t="n">
        <v>2.278</v>
      </c>
      <c r="O4826" s="1" t="n">
        <v>63.46</v>
      </c>
      <c r="P4826" s="1" t="s">
        <v>2030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2065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2072</v>
      </c>
      <c r="N4827" s="1" t="n">
        <v>1.752</v>
      </c>
      <c r="O4827" s="1" t="n">
        <v>43.04</v>
      </c>
      <c r="P4827" s="1" t="s">
        <v>2030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2065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2072</v>
      </c>
      <c r="N4828" s="1" t="n">
        <v>0.836</v>
      </c>
      <c r="O4828" s="1" t="n">
        <v>20.55</v>
      </c>
      <c r="P4828" s="1" t="s">
        <v>2030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2065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2073</v>
      </c>
      <c r="N4829" s="1" t="n">
        <v>31.15</v>
      </c>
      <c r="O4829" s="1" t="n">
        <v>882.05</v>
      </c>
      <c r="P4829" s="1" t="s">
        <v>2030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2065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2073</v>
      </c>
      <c r="N4830" s="1" t="n">
        <v>17</v>
      </c>
      <c r="O4830" s="1" t="n">
        <v>543.21</v>
      </c>
      <c r="P4830" s="1" t="s">
        <v>2030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2065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2074</v>
      </c>
      <c r="N4831" s="1" t="n">
        <v>9.555</v>
      </c>
      <c r="O4831" s="1" t="n">
        <v>344.47</v>
      </c>
      <c r="P4831" s="1" t="s">
        <v>2030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2065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2075</v>
      </c>
      <c r="N4832" s="1" t="n">
        <v>5.19</v>
      </c>
      <c r="O4832" s="1" t="n">
        <v>212.62</v>
      </c>
      <c r="P4832" s="1" t="s">
        <v>2030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2065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2076</v>
      </c>
      <c r="N4833" s="1" t="n">
        <v>10.01</v>
      </c>
      <c r="O4833" s="1" t="n">
        <v>434.7</v>
      </c>
      <c r="P4833" s="1" t="s">
        <v>2030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2065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2077</v>
      </c>
      <c r="N4834" s="1" t="n">
        <v>3.68</v>
      </c>
      <c r="O4834" s="1" t="n">
        <v>162.83</v>
      </c>
      <c r="P4834" s="1" t="s">
        <v>2030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2065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2078</v>
      </c>
      <c r="N4835" s="1" t="n">
        <v>1.56</v>
      </c>
      <c r="O4835" s="1" t="n">
        <v>61.35</v>
      </c>
      <c r="P4835" s="1" t="s">
        <v>2030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2065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2079</v>
      </c>
      <c r="N4836" s="1" t="n">
        <v>2.472</v>
      </c>
      <c r="O4836" s="1" t="n">
        <v>141.79</v>
      </c>
      <c r="P4836" s="1" t="s">
        <v>2030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2065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2079</v>
      </c>
      <c r="N4837" s="1" t="n">
        <v>6.118</v>
      </c>
      <c r="O4837" s="1" t="n">
        <v>310.73</v>
      </c>
      <c r="P4837" s="1" t="s">
        <v>2030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2065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2080</v>
      </c>
      <c r="N4838" s="1" t="n">
        <v>1.508</v>
      </c>
      <c r="O4838" s="1" t="n">
        <v>86.5</v>
      </c>
      <c r="P4838" s="1" t="s">
        <v>2030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2065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2168</v>
      </c>
      <c r="N4839" s="1" t="n">
        <v>1.348</v>
      </c>
      <c r="O4839" s="1" t="n">
        <v>35.32</v>
      </c>
      <c r="P4839" s="1" t="s">
        <v>2030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2065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2081</v>
      </c>
      <c r="N4840" s="1" t="n">
        <v>1.638</v>
      </c>
      <c r="O4840" s="1" t="n">
        <v>59.05</v>
      </c>
      <c r="P4840" s="1" t="s">
        <v>2030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2065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2081</v>
      </c>
      <c r="N4841" s="1" t="n">
        <v>2.732</v>
      </c>
      <c r="O4841" s="1" t="n">
        <v>87.22</v>
      </c>
      <c r="P4841" s="1" t="s">
        <v>2030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2065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2082</v>
      </c>
      <c r="N4842" s="1" t="n">
        <v>1.546</v>
      </c>
      <c r="O4842" s="1" t="n">
        <v>3.79</v>
      </c>
      <c r="P4842" s="1" t="s">
        <v>2030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2065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2082</v>
      </c>
      <c r="N4843" s="1" t="n">
        <v>2.682</v>
      </c>
      <c r="O4843" s="1" t="n">
        <v>6.57</v>
      </c>
      <c r="P4843" s="1" t="s">
        <v>2030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2065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2083</v>
      </c>
      <c r="N4844" s="1" t="n">
        <v>8.66</v>
      </c>
      <c r="O4844" s="1" t="n">
        <v>21.22</v>
      </c>
      <c r="P4844" s="1" t="s">
        <v>2030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2065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2083</v>
      </c>
      <c r="N4845" s="1" t="n">
        <v>1.654</v>
      </c>
      <c r="O4845" s="1" t="n">
        <v>4.05</v>
      </c>
      <c r="P4845" s="1" t="s">
        <v>2030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2065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2084</v>
      </c>
      <c r="N4846" s="1" t="n">
        <v>0.511</v>
      </c>
      <c r="O4846" s="1" t="n">
        <v>0</v>
      </c>
      <c r="P4846" s="1" t="s">
        <v>2030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2065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2084</v>
      </c>
      <c r="N4847" s="1" t="n">
        <v>0.211</v>
      </c>
      <c r="O4847" s="1" t="n">
        <v>0</v>
      </c>
      <c r="P4847" s="1" t="s">
        <v>2030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2085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2066</v>
      </c>
      <c r="N4848" s="1" t="n">
        <v>2.396</v>
      </c>
      <c r="O4848" s="1" t="n">
        <v>47.11</v>
      </c>
      <c r="P4848" s="1" t="s">
        <v>2030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2085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2167</v>
      </c>
      <c r="N4849" s="1" t="n">
        <v>1.26</v>
      </c>
      <c r="O4849" s="1" t="n">
        <v>30.97</v>
      </c>
      <c r="P4849" s="1" t="s">
        <v>2030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2085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2071</v>
      </c>
      <c r="N4850" s="1" t="n">
        <v>2.278</v>
      </c>
      <c r="O4850" s="1" t="n">
        <v>63.46</v>
      </c>
      <c r="P4850" s="1" t="s">
        <v>2030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2085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2072</v>
      </c>
      <c r="N4851" s="1" t="n">
        <v>0.836</v>
      </c>
      <c r="O4851" s="1" t="n">
        <v>20.55</v>
      </c>
      <c r="P4851" s="1" t="s">
        <v>2030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2085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2073</v>
      </c>
      <c r="N4852" s="1" t="n">
        <v>17</v>
      </c>
      <c r="O4852" s="1" t="n">
        <v>543.21</v>
      </c>
      <c r="P4852" s="1" t="s">
        <v>2030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2085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2074</v>
      </c>
      <c r="N4853" s="1" t="n">
        <v>9.555</v>
      </c>
      <c r="O4853" s="1" t="n">
        <v>344.47</v>
      </c>
      <c r="P4853" s="1" t="s">
        <v>2030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2085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2075</v>
      </c>
      <c r="N4854" s="1" t="n">
        <v>5.19</v>
      </c>
      <c r="O4854" s="1" t="n">
        <v>212.62</v>
      </c>
      <c r="P4854" s="1" t="s">
        <v>2030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2085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2076</v>
      </c>
      <c r="N4855" s="1" t="n">
        <v>10.01</v>
      </c>
      <c r="O4855" s="1" t="n">
        <v>434.7</v>
      </c>
      <c r="P4855" s="1" t="s">
        <v>2030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2085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2077</v>
      </c>
      <c r="N4856" s="1" t="n">
        <v>3.68</v>
      </c>
      <c r="O4856" s="1" t="n">
        <v>162.83</v>
      </c>
      <c r="P4856" s="1" t="s">
        <v>2030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2085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2078</v>
      </c>
      <c r="N4857" s="1" t="n">
        <v>1.56</v>
      </c>
      <c r="O4857" s="1" t="n">
        <v>61.35</v>
      </c>
      <c r="P4857" s="1" t="s">
        <v>2030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2085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2079</v>
      </c>
      <c r="N4858" s="1" t="n">
        <v>2.472</v>
      </c>
      <c r="O4858" s="1" t="n">
        <v>141.79</v>
      </c>
      <c r="P4858" s="1" t="s">
        <v>2030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2085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2080</v>
      </c>
      <c r="N4859" s="1" t="n">
        <v>1.508</v>
      </c>
      <c r="O4859" s="1" t="n">
        <v>86.5</v>
      </c>
      <c r="P4859" s="1" t="s">
        <v>2030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2085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2081</v>
      </c>
      <c r="N4860" s="1" t="n">
        <v>1.638</v>
      </c>
      <c r="O4860" s="1" t="n">
        <v>59.05</v>
      </c>
      <c r="P4860" s="1" t="s">
        <v>2030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2085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2082</v>
      </c>
      <c r="N4861" s="1" t="n">
        <v>1.546</v>
      </c>
      <c r="O4861" s="1" t="n">
        <v>3.79</v>
      </c>
      <c r="P4861" s="1" t="s">
        <v>2030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2085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2083</v>
      </c>
      <c r="N4862" s="1" t="n">
        <v>8.66</v>
      </c>
      <c r="O4862" s="1" t="n">
        <v>21.22</v>
      </c>
      <c r="P4862" s="1" t="s">
        <v>2030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2085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2084</v>
      </c>
      <c r="N4863" s="1" t="n">
        <v>0.211</v>
      </c>
      <c r="O4863" s="1" t="n">
        <v>0</v>
      </c>
      <c r="P4863" s="1" t="s">
        <v>2030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2085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2066</v>
      </c>
      <c r="N4864" s="1" t="n">
        <v>2.378</v>
      </c>
      <c r="O4864" s="1" t="n">
        <v>46.73</v>
      </c>
      <c r="P4864" s="1" t="s">
        <v>2030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2085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2067</v>
      </c>
      <c r="N4865" s="1" t="n">
        <v>12.575</v>
      </c>
      <c r="O4865" s="1" t="n">
        <v>267.69</v>
      </c>
      <c r="P4865" s="1" t="s">
        <v>2030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2085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2068</v>
      </c>
      <c r="N4866" s="1" t="n">
        <v>19.15</v>
      </c>
      <c r="O4866" s="1" t="n">
        <v>470.4</v>
      </c>
      <c r="P4866" s="1" t="s">
        <v>2030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2085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2069</v>
      </c>
      <c r="N4867" s="1" t="n">
        <v>17.74</v>
      </c>
      <c r="O4867" s="1" t="n">
        <v>464.82</v>
      </c>
      <c r="P4867" s="1" t="s">
        <v>2030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2085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2070</v>
      </c>
      <c r="N4868" s="1" t="n">
        <v>1.486</v>
      </c>
      <c r="O4868" s="1" t="n">
        <v>34.07</v>
      </c>
      <c r="P4868" s="1" t="s">
        <v>2030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2085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2167</v>
      </c>
      <c r="N4869" s="1" t="n">
        <v>2.924</v>
      </c>
      <c r="O4869" s="1" t="n">
        <v>71.82</v>
      </c>
      <c r="P4869" s="1" t="s">
        <v>2030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2085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2072</v>
      </c>
      <c r="N4870" s="1" t="n">
        <v>1.752</v>
      </c>
      <c r="O4870" s="1" t="n">
        <v>43.04</v>
      </c>
      <c r="P4870" s="1" t="s">
        <v>2030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2085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2168</v>
      </c>
      <c r="N4871" s="1" t="n">
        <v>1.348</v>
      </c>
      <c r="O4871" s="1" t="n">
        <v>35.32</v>
      </c>
      <c r="P4871" s="1" t="s">
        <v>2030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2085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2082</v>
      </c>
      <c r="N4872" s="1" t="n">
        <v>2.682</v>
      </c>
      <c r="O4872" s="1" t="n">
        <v>6.57</v>
      </c>
      <c r="P4872" s="1" t="s">
        <v>2030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2085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2083</v>
      </c>
      <c r="N4873" s="1" t="n">
        <v>1.654</v>
      </c>
      <c r="O4873" s="1" t="n">
        <v>4.05</v>
      </c>
      <c r="P4873" s="1" t="s">
        <v>2030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2085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2084</v>
      </c>
      <c r="N4874" s="1" t="n">
        <v>0.511</v>
      </c>
      <c r="O4874" s="1" t="n">
        <v>0</v>
      </c>
      <c r="P4874" s="1" t="s">
        <v>2030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2085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2073</v>
      </c>
      <c r="N4875" s="1" t="n">
        <v>16.35</v>
      </c>
      <c r="O4875" s="1" t="n">
        <v>466.76</v>
      </c>
      <c r="P4875" s="1" t="s">
        <v>2030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2085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2079</v>
      </c>
      <c r="N4876" s="1" t="n">
        <v>2.918</v>
      </c>
      <c r="O4876" s="1" t="n">
        <v>149.54</v>
      </c>
      <c r="P4876" s="1" t="s">
        <v>2030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2085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2081</v>
      </c>
      <c r="N4877" s="1" t="n">
        <v>1.332</v>
      </c>
      <c r="O4877" s="1" t="n">
        <v>42.9</v>
      </c>
      <c r="P4877" s="1" t="s">
        <v>2030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2085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2073</v>
      </c>
      <c r="N4878" s="1" t="n">
        <v>14.8</v>
      </c>
      <c r="O4878" s="1" t="n">
        <v>415.29</v>
      </c>
      <c r="P4878" s="1" t="s">
        <v>2030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2085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2079</v>
      </c>
      <c r="N4879" s="1" t="n">
        <v>3.2</v>
      </c>
      <c r="O4879" s="1" t="n">
        <v>161.19</v>
      </c>
      <c r="P4879" s="1" t="s">
        <v>2030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2085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2081</v>
      </c>
      <c r="N4880" s="1" t="n">
        <v>1.4</v>
      </c>
      <c r="O4880" s="1" t="n">
        <v>44.32</v>
      </c>
      <c r="P4880" s="1" t="s">
        <v>2030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2139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2121</v>
      </c>
      <c r="N4881" s="1" t="n">
        <v>13</v>
      </c>
      <c r="O4881" s="1" t="n">
        <v>93.86</v>
      </c>
      <c r="P4881" s="1" t="s">
        <v>2030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2139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2122</v>
      </c>
      <c r="N4882" s="1" t="n">
        <v>24</v>
      </c>
      <c r="O4882" s="1" t="n">
        <v>150</v>
      </c>
      <c r="P4882" s="1" t="s">
        <v>2030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2139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2123</v>
      </c>
      <c r="N4883" s="1" t="n">
        <v>20</v>
      </c>
      <c r="O4883" s="1" t="n">
        <v>120</v>
      </c>
      <c r="P4883" s="1" t="s">
        <v>2030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2139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2124</v>
      </c>
      <c r="N4884" s="1" t="n">
        <v>30</v>
      </c>
      <c r="O4884" s="1" t="n">
        <v>90</v>
      </c>
      <c r="P4884" s="1" t="s">
        <v>2030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2139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2279</v>
      </c>
      <c r="N4885" s="1" t="n">
        <v>12</v>
      </c>
      <c r="O4885" s="1" t="n">
        <v>79.92</v>
      </c>
      <c r="P4885" s="1" t="s">
        <v>2030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2139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2127</v>
      </c>
      <c r="N4886" s="1" t="n">
        <v>6</v>
      </c>
      <c r="O4886" s="1" t="n">
        <v>42</v>
      </c>
      <c r="P4886" s="1" t="s">
        <v>2030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2139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2128</v>
      </c>
      <c r="N4887" s="1" t="n">
        <v>3</v>
      </c>
      <c r="O4887" s="1" t="n">
        <v>30</v>
      </c>
      <c r="P4887" s="1" t="s">
        <v>2030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2139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2129</v>
      </c>
      <c r="N4888" s="1" t="n">
        <v>3</v>
      </c>
      <c r="O4888" s="1" t="n">
        <v>30</v>
      </c>
      <c r="P4888" s="1" t="s">
        <v>2030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2139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2183</v>
      </c>
      <c r="N4889" s="1" t="n">
        <v>8</v>
      </c>
      <c r="O4889" s="1" t="n">
        <v>43.04</v>
      </c>
      <c r="P4889" s="1" t="s">
        <v>2030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2139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2132</v>
      </c>
      <c r="N4890" s="1" t="n">
        <v>35</v>
      </c>
      <c r="O4890" s="1" t="n">
        <v>98.16</v>
      </c>
      <c r="P4890" s="1" t="s">
        <v>2030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2139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2133</v>
      </c>
      <c r="N4891" s="1" t="n">
        <v>14</v>
      </c>
      <c r="O4891" s="1" t="n">
        <v>84</v>
      </c>
      <c r="P4891" s="1" t="s">
        <v>2030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2139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2184</v>
      </c>
      <c r="N4892" s="1" t="n">
        <v>13</v>
      </c>
      <c r="O4892" s="1" t="n">
        <v>144.43</v>
      </c>
      <c r="P4892" s="1" t="s">
        <v>2030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2139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2185</v>
      </c>
      <c r="N4893" s="1" t="n">
        <v>12</v>
      </c>
      <c r="O4893" s="1" t="n">
        <v>75</v>
      </c>
      <c r="P4893" s="1" t="s">
        <v>2030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2139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2281</v>
      </c>
      <c r="N4894" s="1" t="n">
        <v>2</v>
      </c>
      <c r="O4894" s="1" t="n">
        <v>14</v>
      </c>
      <c r="P4894" s="1" t="s">
        <v>2030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2139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2136</v>
      </c>
      <c r="N4895" s="1" t="n">
        <v>40</v>
      </c>
      <c r="O4895" s="1" t="n">
        <v>240</v>
      </c>
      <c r="P4895" s="1" t="s">
        <v>2030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2139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2137</v>
      </c>
      <c r="N4896" s="1" t="n">
        <v>5</v>
      </c>
      <c r="O4896" s="1" t="n">
        <v>15</v>
      </c>
      <c r="P4896" s="1" t="s">
        <v>2030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2139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2138</v>
      </c>
      <c r="N4897" s="1" t="n">
        <v>10</v>
      </c>
      <c r="O4897" s="1" t="n">
        <v>40</v>
      </c>
      <c r="P4897" s="1" t="s">
        <v>2030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2057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2192</v>
      </c>
      <c r="N4898" s="1" t="n">
        <v>10</v>
      </c>
      <c r="O4898" s="1" t="n">
        <v>56</v>
      </c>
      <c r="P4898" s="1" t="s">
        <v>2030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2057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2034</v>
      </c>
      <c r="N4899" s="1" t="n">
        <v>50</v>
      </c>
      <c r="O4899" s="1" t="n">
        <v>449.5</v>
      </c>
      <c r="P4899" s="1" t="s">
        <v>2030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2057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2089</v>
      </c>
      <c r="N4900" s="1" t="n">
        <v>4</v>
      </c>
      <c r="O4900" s="1" t="n">
        <v>22</v>
      </c>
      <c r="P4900" s="1" t="s">
        <v>2030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2057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2090</v>
      </c>
      <c r="N4901" s="1" t="n">
        <v>15</v>
      </c>
      <c r="O4901" s="1" t="n">
        <v>97.5</v>
      </c>
      <c r="P4901" s="1" t="s">
        <v>2030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2057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2091</v>
      </c>
      <c r="N4902" s="1" t="n">
        <v>4</v>
      </c>
      <c r="O4902" s="1" t="n">
        <v>22</v>
      </c>
      <c r="P4902" s="1" t="s">
        <v>2030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2057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2175</v>
      </c>
      <c r="N4903" s="1" t="n">
        <v>3</v>
      </c>
      <c r="O4903" s="1" t="n">
        <v>16.5</v>
      </c>
      <c r="P4903" s="1" t="s">
        <v>2030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2057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2092</v>
      </c>
      <c r="N4904" s="1" t="n">
        <v>2</v>
      </c>
      <c r="O4904" s="1" t="n">
        <v>11</v>
      </c>
      <c r="P4904" s="1" t="s">
        <v>2030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2057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2093</v>
      </c>
      <c r="N4905" s="1" t="n">
        <v>5</v>
      </c>
      <c r="O4905" s="1" t="n">
        <v>42</v>
      </c>
      <c r="P4905" s="1" t="s">
        <v>2030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2057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2032</v>
      </c>
      <c r="N4906" s="1" t="n">
        <v>3</v>
      </c>
      <c r="O4906" s="1" t="n">
        <v>16.5</v>
      </c>
      <c r="P4906" s="1" t="s">
        <v>2030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2057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2094</v>
      </c>
      <c r="N4907" s="1" t="n">
        <v>3</v>
      </c>
      <c r="O4907" s="1" t="n">
        <v>16.5</v>
      </c>
      <c r="P4907" s="1" t="s">
        <v>2030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2057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2036</v>
      </c>
      <c r="N4908" s="1" t="n">
        <v>57.4</v>
      </c>
      <c r="O4908" s="1" t="n">
        <v>1262.8</v>
      </c>
      <c r="P4908" s="1" t="s">
        <v>2030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2057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2097</v>
      </c>
      <c r="N4909" s="1" t="n">
        <v>10</v>
      </c>
      <c r="O4909" s="1" t="n">
        <v>106.7</v>
      </c>
      <c r="P4909" s="1" t="s">
        <v>2030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2057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2098</v>
      </c>
      <c r="N4910" s="1" t="n">
        <v>5</v>
      </c>
      <c r="O4910" s="1" t="n">
        <v>34.3</v>
      </c>
      <c r="P4910" s="1" t="s">
        <v>2030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2057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2099</v>
      </c>
      <c r="N4911" s="1" t="n">
        <v>5</v>
      </c>
      <c r="O4911" s="1" t="n">
        <v>68.5</v>
      </c>
      <c r="P4911" s="1" t="s">
        <v>2030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2057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2100</v>
      </c>
      <c r="N4912" s="1" t="n">
        <v>5</v>
      </c>
      <c r="O4912" s="1" t="n">
        <v>62.8</v>
      </c>
      <c r="P4912" s="1" t="s">
        <v>2030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2057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2101</v>
      </c>
      <c r="N4913" s="1" t="n">
        <v>2</v>
      </c>
      <c r="O4913" s="1" t="n">
        <v>25.12</v>
      </c>
      <c r="P4913" s="1" t="s">
        <v>2030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2057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2102</v>
      </c>
      <c r="N4914" s="1" t="n">
        <v>5</v>
      </c>
      <c r="O4914" s="1" t="n">
        <v>58.2</v>
      </c>
      <c r="P4914" s="1" t="s">
        <v>2030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2057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2053</v>
      </c>
      <c r="N4915" s="1" t="n">
        <v>30</v>
      </c>
      <c r="O4915" s="1" t="n">
        <v>54</v>
      </c>
      <c r="P4915" s="1" t="s">
        <v>2030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2065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2066</v>
      </c>
      <c r="N4916" s="1" t="n">
        <v>2.662</v>
      </c>
      <c r="O4916" s="1" t="n">
        <v>50.75</v>
      </c>
      <c r="P4916" s="1" t="s">
        <v>2030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2065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2067</v>
      </c>
      <c r="N4917" s="1" t="n">
        <v>9.23</v>
      </c>
      <c r="O4917" s="1" t="n">
        <v>190.63</v>
      </c>
      <c r="P4917" s="1" t="s">
        <v>2030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2065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2068</v>
      </c>
      <c r="N4918" s="1" t="n">
        <v>18.72</v>
      </c>
      <c r="O4918" s="1" t="n">
        <v>446.14</v>
      </c>
      <c r="P4918" s="1" t="s">
        <v>2030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2065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2069</v>
      </c>
      <c r="N4919" s="1" t="n">
        <v>17.77</v>
      </c>
      <c r="O4919" s="1" t="n">
        <v>451.74</v>
      </c>
      <c r="P4919" s="1" t="s">
        <v>2030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2065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2070</v>
      </c>
      <c r="N4920" s="1" t="n">
        <v>1.368</v>
      </c>
      <c r="O4920" s="1" t="n">
        <v>30.43</v>
      </c>
      <c r="P4920" s="1" t="s">
        <v>2030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2065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2167</v>
      </c>
      <c r="N4921" s="1" t="n">
        <v>3.026</v>
      </c>
      <c r="O4921" s="1" t="n">
        <v>72.12</v>
      </c>
      <c r="P4921" s="1" t="s">
        <v>2030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2065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2072</v>
      </c>
      <c r="N4922" s="1" t="n">
        <v>0.494</v>
      </c>
      <c r="O4922" s="1" t="n">
        <v>11.77</v>
      </c>
      <c r="P4922" s="1" t="s">
        <v>2030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2065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2082</v>
      </c>
      <c r="N4923" s="1" t="n">
        <v>2</v>
      </c>
      <c r="O4923" s="1" t="n">
        <v>4.75</v>
      </c>
      <c r="P4923" s="1" t="s">
        <v>2030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2065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2083</v>
      </c>
      <c r="N4924" s="1" t="n">
        <v>1.878</v>
      </c>
      <c r="O4924" s="1" t="n">
        <v>4.46</v>
      </c>
      <c r="P4924" s="1" t="s">
        <v>2030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2065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2084</v>
      </c>
      <c r="N4925" s="1" t="n">
        <v>0.252</v>
      </c>
      <c r="O4925" s="1" t="n">
        <v>0.01</v>
      </c>
      <c r="P4925" s="1" t="s">
        <v>2030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2085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2066</v>
      </c>
      <c r="N4926" s="1" t="n">
        <v>2.662</v>
      </c>
      <c r="O4926" s="1" t="n">
        <v>50.75</v>
      </c>
      <c r="P4926" s="1" t="s">
        <v>2030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2085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2067</v>
      </c>
      <c r="N4927" s="1" t="n">
        <v>9.23</v>
      </c>
      <c r="O4927" s="1" t="n">
        <v>190.63</v>
      </c>
      <c r="P4927" s="1" t="s">
        <v>2030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2085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2068</v>
      </c>
      <c r="N4928" s="1" t="n">
        <v>18.72</v>
      </c>
      <c r="O4928" s="1" t="n">
        <v>446.14</v>
      </c>
      <c r="P4928" s="1" t="s">
        <v>2030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2085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2069</v>
      </c>
      <c r="N4929" s="1" t="n">
        <v>17.77</v>
      </c>
      <c r="O4929" s="1" t="n">
        <v>451.74</v>
      </c>
      <c r="P4929" s="1" t="s">
        <v>2030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2085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2070</v>
      </c>
      <c r="N4930" s="1" t="n">
        <v>1.368</v>
      </c>
      <c r="O4930" s="1" t="n">
        <v>30.43</v>
      </c>
      <c r="P4930" s="1" t="s">
        <v>2030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2085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2167</v>
      </c>
      <c r="N4931" s="1" t="n">
        <v>3.026</v>
      </c>
      <c r="O4931" s="1" t="n">
        <v>72.12</v>
      </c>
      <c r="P4931" s="1" t="s">
        <v>2030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2085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2072</v>
      </c>
      <c r="N4932" s="1" t="n">
        <v>0.494</v>
      </c>
      <c r="O4932" s="1" t="n">
        <v>11.77</v>
      </c>
      <c r="P4932" s="1" t="s">
        <v>2030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2085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2082</v>
      </c>
      <c r="N4933" s="1" t="n">
        <v>2</v>
      </c>
      <c r="O4933" s="1" t="n">
        <v>4.75</v>
      </c>
      <c r="P4933" s="1" t="s">
        <v>2030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2085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2083</v>
      </c>
      <c r="N4934" s="1" t="n">
        <v>1.878</v>
      </c>
      <c r="O4934" s="1" t="n">
        <v>4.46</v>
      </c>
      <c r="P4934" s="1" t="s">
        <v>2030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2085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2084</v>
      </c>
      <c r="N4935" s="1" t="n">
        <v>0.252</v>
      </c>
      <c r="O4935" s="1" t="n">
        <v>0.01</v>
      </c>
      <c r="P4935" s="1" t="s">
        <v>2030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2057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4215</v>
      </c>
      <c r="N4936" s="1" t="n">
        <v>20</v>
      </c>
      <c r="O4936" s="1" t="n">
        <v>139</v>
      </c>
      <c r="P4936" s="1" t="s">
        <v>2030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2057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2930</v>
      </c>
      <c r="N4937" s="1" t="n">
        <v>77.29</v>
      </c>
      <c r="O4937" s="1" t="n">
        <v>926.71</v>
      </c>
      <c r="P4937" s="1" t="s">
        <v>2030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2057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4216</v>
      </c>
      <c r="N4938" s="1" t="n">
        <v>3</v>
      </c>
      <c r="O4938" s="1" t="n">
        <v>43.21</v>
      </c>
      <c r="P4938" s="1" t="s">
        <v>2030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2057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4217</v>
      </c>
      <c r="N4939" s="1" t="n">
        <v>48</v>
      </c>
      <c r="O4939" s="1" t="n">
        <v>219.76</v>
      </c>
      <c r="P4939" s="1" t="s">
        <v>2030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2057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4218</v>
      </c>
      <c r="N4940" s="1" t="n">
        <v>3</v>
      </c>
      <c r="O4940" s="1" t="n">
        <v>43.21</v>
      </c>
      <c r="P4940" s="1" t="s">
        <v>2030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2057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2051</v>
      </c>
      <c r="N4941" s="1" t="n">
        <v>15</v>
      </c>
      <c r="O4941" s="1" t="n">
        <v>22.5</v>
      </c>
      <c r="P4941" s="1" t="s">
        <v>2030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2057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2052</v>
      </c>
      <c r="N4942" s="1" t="n">
        <v>10</v>
      </c>
      <c r="O4942" s="1" t="n">
        <v>35</v>
      </c>
      <c r="P4942" s="1" t="s">
        <v>2030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2057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2053</v>
      </c>
      <c r="N4943" s="1" t="n">
        <v>40</v>
      </c>
      <c r="O4943" s="1" t="n">
        <v>72</v>
      </c>
      <c r="P4943" s="1" t="s">
        <v>2030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2139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2120</v>
      </c>
      <c r="N4944" s="1" t="n">
        <v>14</v>
      </c>
      <c r="O4944" s="1" t="n">
        <v>196</v>
      </c>
      <c r="P4944" s="1" t="s">
        <v>2030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2139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2120</v>
      </c>
      <c r="N4945" s="1" t="n">
        <v>15</v>
      </c>
      <c r="O4945" s="1" t="n">
        <v>210</v>
      </c>
      <c r="P4945" s="1" t="s">
        <v>2030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2057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2605</v>
      </c>
      <c r="N4946" s="1" t="n">
        <v>60</v>
      </c>
      <c r="O4946" s="1" t="n">
        <v>120</v>
      </c>
      <c r="P4946" s="1" t="s">
        <v>2030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2057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3443</v>
      </c>
      <c r="N4947" s="1" t="n">
        <v>20</v>
      </c>
      <c r="O4947" s="1" t="n">
        <v>49.99</v>
      </c>
      <c r="P4947" s="1" t="s">
        <v>2030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2057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3444</v>
      </c>
      <c r="N4948" s="1" t="n">
        <v>20</v>
      </c>
      <c r="O4948" s="1" t="n">
        <v>49.99</v>
      </c>
      <c r="P4948" s="1" t="s">
        <v>2030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2057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2553</v>
      </c>
      <c r="N4949" s="1" t="n">
        <v>72</v>
      </c>
      <c r="O4949" s="1" t="n">
        <v>234</v>
      </c>
      <c r="P4949" s="1" t="s">
        <v>2030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2057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4219</v>
      </c>
      <c r="N4950" s="1" t="n">
        <v>20</v>
      </c>
      <c r="O4950" s="1" t="n">
        <v>279.8</v>
      </c>
      <c r="P4950" s="1" t="s">
        <v>2030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2057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2298</v>
      </c>
      <c r="N4951" s="1" t="n">
        <v>96</v>
      </c>
      <c r="O4951" s="1" t="n">
        <v>160.32</v>
      </c>
      <c r="P4951" s="1" t="s">
        <v>2030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2057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2087</v>
      </c>
      <c r="N4952" s="1" t="n">
        <v>15</v>
      </c>
      <c r="O4952" s="1" t="n">
        <v>180</v>
      </c>
      <c r="P4952" s="1" t="s">
        <v>2030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2057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2029</v>
      </c>
      <c r="N4953" s="1" t="n">
        <v>10</v>
      </c>
      <c r="O4953" s="1" t="n">
        <v>49.9</v>
      </c>
      <c r="P4953" s="1" t="s">
        <v>2030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2057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2031</v>
      </c>
      <c r="N4954" s="1" t="n">
        <v>20</v>
      </c>
      <c r="O4954" s="1" t="n">
        <v>90</v>
      </c>
      <c r="P4954" s="1" t="s">
        <v>2030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2057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2032</v>
      </c>
      <c r="N4955" s="1" t="n">
        <v>10</v>
      </c>
      <c r="O4955" s="1" t="n">
        <v>49.9</v>
      </c>
      <c r="P4955" s="1" t="s">
        <v>2030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2057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2530</v>
      </c>
      <c r="N4956" s="1" t="n">
        <v>5</v>
      </c>
      <c r="O4956" s="1" t="n">
        <v>22.5</v>
      </c>
      <c r="P4956" s="1" t="s">
        <v>2030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2057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2169</v>
      </c>
      <c r="N4957" s="1" t="n">
        <v>5</v>
      </c>
      <c r="O4957" s="1" t="n">
        <v>22.5</v>
      </c>
      <c r="P4957" s="1" t="s">
        <v>2030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2057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2033</v>
      </c>
      <c r="N4958" s="1" t="n">
        <v>10</v>
      </c>
      <c r="O4958" s="1" t="n">
        <v>49.9</v>
      </c>
      <c r="P4958" s="1" t="s">
        <v>2030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2057</v>
      </c>
      <c r="E4959" s="1" t="n">
        <v>1609</v>
      </c>
      <c r="F4959" s="1" t="s">
        <v>103</v>
      </c>
      <c r="I4959" s="1" t="n">
        <v>5889</v>
      </c>
      <c r="J4959" s="1" t="n">
        <v>13225</v>
      </c>
      <c r="K4959" s="1" t="n">
        <v>7896981601151</v>
      </c>
      <c r="L4959" s="1" t="s">
        <v>3038</v>
      </c>
      <c r="N4959" s="1" t="n">
        <v>12</v>
      </c>
      <c r="O4959" s="1" t="n">
        <v>45</v>
      </c>
      <c r="P4959" s="1" t="s">
        <v>2030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2057</v>
      </c>
      <c r="E4960" s="1" t="n">
        <v>1609</v>
      </c>
      <c r="F4960" s="1" t="s">
        <v>103</v>
      </c>
      <c r="I4960" s="1" t="n">
        <v>5889</v>
      </c>
      <c r="J4960" s="1" t="n">
        <v>13720</v>
      </c>
      <c r="K4960" s="1" t="n">
        <v>7896981600307</v>
      </c>
      <c r="L4960" s="1" t="s">
        <v>2193</v>
      </c>
      <c r="N4960" s="1" t="n">
        <v>9</v>
      </c>
      <c r="O4960" s="1" t="n">
        <v>55</v>
      </c>
      <c r="P4960" s="1" t="s">
        <v>2030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2057</v>
      </c>
      <c r="E4961" s="1" t="n">
        <v>1609</v>
      </c>
      <c r="F4961" s="1" t="s">
        <v>103</v>
      </c>
      <c r="I4961" s="1" t="n">
        <v>5889</v>
      </c>
      <c r="J4961" s="1" t="n">
        <v>17163</v>
      </c>
      <c r="K4961" s="1" t="n">
        <v>7896981600567</v>
      </c>
      <c r="L4961" s="1" t="s">
        <v>2194</v>
      </c>
      <c r="N4961" s="1" t="n">
        <v>9</v>
      </c>
      <c r="O4961" s="1" t="n">
        <v>80</v>
      </c>
      <c r="P4961" s="1" t="s">
        <v>2030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2057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2196</v>
      </c>
      <c r="N4962" s="1" t="n">
        <v>5</v>
      </c>
      <c r="O4962" s="1" t="n">
        <v>20.25</v>
      </c>
      <c r="P4962" s="1" t="s">
        <v>2030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2057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2197</v>
      </c>
      <c r="N4963" s="1" t="n">
        <v>20</v>
      </c>
      <c r="O4963" s="1" t="n">
        <v>61</v>
      </c>
      <c r="P4963" s="1" t="s">
        <v>2030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2057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2199</v>
      </c>
      <c r="N4964" s="1" t="n">
        <v>20</v>
      </c>
      <c r="O4964" s="1" t="n">
        <v>66</v>
      </c>
      <c r="P4964" s="1" t="s">
        <v>2030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2057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2200</v>
      </c>
      <c r="N4965" s="1" t="n">
        <v>5</v>
      </c>
      <c r="O4965" s="1" t="n">
        <v>20.25</v>
      </c>
      <c r="P4965" s="1" t="s">
        <v>2030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2057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2201</v>
      </c>
      <c r="N4966" s="1" t="n">
        <v>20</v>
      </c>
      <c r="O4966" s="1" t="n">
        <v>66</v>
      </c>
      <c r="P4966" s="1" t="s">
        <v>2030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2057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2202</v>
      </c>
      <c r="N4967" s="1" t="n">
        <v>5</v>
      </c>
      <c r="O4967" s="1" t="n">
        <v>20.25</v>
      </c>
      <c r="P4967" s="1" t="s">
        <v>2030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2057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2203</v>
      </c>
      <c r="N4968" s="1" t="n">
        <v>2</v>
      </c>
      <c r="O4968" s="1" t="n">
        <v>15.7</v>
      </c>
      <c r="P4968" s="1" t="s">
        <v>2030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2057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2204</v>
      </c>
      <c r="N4969" s="1" t="n">
        <v>2</v>
      </c>
      <c r="O4969" s="1" t="n">
        <v>15.7</v>
      </c>
      <c r="P4969" s="1" t="s">
        <v>2030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2057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2205</v>
      </c>
      <c r="N4970" s="1" t="n">
        <v>2</v>
      </c>
      <c r="O4970" s="1" t="n">
        <v>15.7</v>
      </c>
      <c r="P4970" s="1" t="s">
        <v>2030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2057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2206</v>
      </c>
      <c r="N4971" s="1" t="n">
        <v>3</v>
      </c>
      <c r="O4971" s="1" t="n">
        <v>23.55</v>
      </c>
      <c r="P4971" s="1" t="s">
        <v>2030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2057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2208</v>
      </c>
      <c r="N4972" s="1" t="n">
        <v>5</v>
      </c>
      <c r="O4972" s="1" t="n">
        <v>20.25</v>
      </c>
      <c r="P4972" s="1" t="s">
        <v>2030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2057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2035</v>
      </c>
      <c r="N4973" s="1" t="n">
        <v>79.8</v>
      </c>
      <c r="O4973" s="1" t="n">
        <v>2553.6</v>
      </c>
      <c r="P4973" s="1" t="s">
        <v>2030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2057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2209</v>
      </c>
      <c r="N4974" s="1" t="n">
        <v>21.8</v>
      </c>
      <c r="O4974" s="1" t="n">
        <v>697.6</v>
      </c>
      <c r="P4974" s="1" t="s">
        <v>2030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2057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2209</v>
      </c>
      <c r="N4975" s="1" t="n">
        <v>18.4</v>
      </c>
      <c r="O4975" s="1" t="n">
        <v>588.8</v>
      </c>
      <c r="P4975" s="1" t="s">
        <v>2030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2057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2176</v>
      </c>
      <c r="N4976" s="1" t="n">
        <v>48</v>
      </c>
      <c r="O4976" s="1" t="n">
        <v>69.16</v>
      </c>
      <c r="P4976" s="1" t="s">
        <v>2030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2057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2177</v>
      </c>
      <c r="N4977" s="1" t="n">
        <v>96</v>
      </c>
      <c r="O4977" s="1" t="n">
        <v>163.6</v>
      </c>
      <c r="P4977" s="1" t="s">
        <v>2030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2057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4220</v>
      </c>
      <c r="N4978" s="1" t="n">
        <v>48</v>
      </c>
      <c r="O4978" s="1" t="n">
        <v>93.2</v>
      </c>
      <c r="P4978" s="1" t="s">
        <v>2030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2057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2179</v>
      </c>
      <c r="N4979" s="1" t="n">
        <v>48</v>
      </c>
      <c r="O4979" s="1" t="n">
        <v>116.88</v>
      </c>
      <c r="P4979" s="1" t="s">
        <v>2030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2057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2180</v>
      </c>
      <c r="N4980" s="1" t="n">
        <v>48</v>
      </c>
      <c r="O4980" s="1" t="n">
        <v>195.6</v>
      </c>
      <c r="P4980" s="1" t="s">
        <v>2030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2057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2181</v>
      </c>
      <c r="N4981" s="1" t="n">
        <v>48</v>
      </c>
      <c r="O4981" s="1" t="n">
        <v>126.4</v>
      </c>
      <c r="P4981" s="1" t="s">
        <v>2030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2057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2177</v>
      </c>
      <c r="N4982" s="1" t="n">
        <v>4</v>
      </c>
      <c r="O4982" s="1" t="n">
        <v>66.04</v>
      </c>
      <c r="P4982" s="1" t="s">
        <v>2030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2057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2360</v>
      </c>
      <c r="N4983" s="1" t="n">
        <v>2</v>
      </c>
      <c r="O4983" s="1" t="n">
        <v>49.72</v>
      </c>
      <c r="P4983" s="1" t="s">
        <v>2030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2057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3434</v>
      </c>
      <c r="N4984" s="1" t="n">
        <v>2</v>
      </c>
      <c r="O4984" s="1" t="n">
        <v>49.72</v>
      </c>
      <c r="P4984" s="1" t="s">
        <v>2030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2057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4221</v>
      </c>
      <c r="N4985" s="1" t="n">
        <v>2</v>
      </c>
      <c r="O4985" s="1" t="n">
        <v>49.72</v>
      </c>
      <c r="P4985" s="1" t="s">
        <v>2030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2057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3435</v>
      </c>
      <c r="N4986" s="1" t="n">
        <v>2</v>
      </c>
      <c r="O4986" s="1" t="n">
        <v>32.94</v>
      </c>
      <c r="P4986" s="1" t="s">
        <v>2030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2057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2360</v>
      </c>
      <c r="N4987" s="1" t="n">
        <v>2</v>
      </c>
      <c r="O4987" s="1" t="n">
        <v>49.72</v>
      </c>
      <c r="P4987" s="1" t="s">
        <v>2030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2057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2361</v>
      </c>
      <c r="N4988" s="1" t="n">
        <v>3</v>
      </c>
      <c r="O4988" s="1" t="n">
        <v>74.58</v>
      </c>
      <c r="P4988" s="1" t="s">
        <v>2030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2057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3436</v>
      </c>
      <c r="N4989" s="1" t="n">
        <v>3</v>
      </c>
      <c r="O4989" s="1" t="n">
        <v>49.41</v>
      </c>
      <c r="P4989" s="1" t="s">
        <v>2030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2057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3437</v>
      </c>
      <c r="N4990" s="1" t="n">
        <v>2</v>
      </c>
      <c r="O4990" s="1" t="n">
        <v>32.94</v>
      </c>
      <c r="P4990" s="1" t="s">
        <v>2030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2057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2363</v>
      </c>
      <c r="N4991" s="1" t="n">
        <v>20</v>
      </c>
      <c r="O4991" s="1" t="n">
        <v>56.65</v>
      </c>
      <c r="P4991" s="1" t="s">
        <v>2030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2057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3438</v>
      </c>
      <c r="N4992" s="1" t="n">
        <v>2</v>
      </c>
      <c r="O4992" s="1" t="n">
        <v>32.94</v>
      </c>
      <c r="P4992" s="1" t="s">
        <v>2030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2057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2365</v>
      </c>
      <c r="N4993" s="1" t="n">
        <v>20</v>
      </c>
      <c r="O4993" s="1" t="n">
        <v>111.19</v>
      </c>
      <c r="P4993" s="1" t="s">
        <v>2030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2057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3440</v>
      </c>
      <c r="N4994" s="1" t="n">
        <v>2</v>
      </c>
      <c r="O4994" s="1" t="n">
        <v>32.94</v>
      </c>
      <c r="P4994" s="1" t="s">
        <v>2030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2057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4222</v>
      </c>
      <c r="N4995" s="1" t="n">
        <v>2</v>
      </c>
      <c r="O4995" s="1" t="n">
        <v>32.94</v>
      </c>
      <c r="P4995" s="1" t="s">
        <v>2030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2057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4223</v>
      </c>
      <c r="N4996" s="1" t="n">
        <v>2</v>
      </c>
      <c r="O4996" s="1" t="n">
        <v>32.94</v>
      </c>
      <c r="P4996" s="1" t="s">
        <v>2030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2057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2367</v>
      </c>
      <c r="N4997" s="1" t="n">
        <v>2</v>
      </c>
      <c r="O4997" s="1" t="n">
        <v>49.72</v>
      </c>
      <c r="P4997" s="1" t="s">
        <v>2030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2057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4224</v>
      </c>
      <c r="N4998" s="1" t="n">
        <v>2</v>
      </c>
      <c r="O4998" s="1" t="n">
        <v>49.72</v>
      </c>
      <c r="P4998" s="1" t="s">
        <v>2030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2057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2369</v>
      </c>
      <c r="N4999" s="1" t="n">
        <v>20</v>
      </c>
      <c r="O4999" s="1" t="n">
        <v>56.65</v>
      </c>
      <c r="P4999" s="1" t="s">
        <v>2030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2057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2372</v>
      </c>
      <c r="N5000" s="1" t="n">
        <v>2</v>
      </c>
      <c r="O5000" s="1" t="n">
        <v>49.72</v>
      </c>
      <c r="P5000" s="1" t="s">
        <v>2030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2057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2404</v>
      </c>
      <c r="N5001" s="1" t="n">
        <v>4</v>
      </c>
      <c r="O5001" s="1" t="n">
        <v>15.12</v>
      </c>
      <c r="P5001" s="1" t="s">
        <v>2030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2057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2405</v>
      </c>
      <c r="N5002" s="1" t="n">
        <v>3</v>
      </c>
      <c r="O5002" s="1" t="n">
        <v>13.62</v>
      </c>
      <c r="P5002" s="1" t="s">
        <v>2030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2057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4225</v>
      </c>
      <c r="N5003" s="1" t="n">
        <v>2</v>
      </c>
      <c r="O5003" s="1" t="n">
        <v>9.08</v>
      </c>
      <c r="P5003" s="1" t="s">
        <v>2030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2057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2406</v>
      </c>
      <c r="N5004" s="1" t="n">
        <v>2</v>
      </c>
      <c r="O5004" s="1" t="n">
        <v>21.98</v>
      </c>
      <c r="P5004" s="1" t="s">
        <v>2030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2057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4226</v>
      </c>
      <c r="N5005" s="1" t="n">
        <v>3</v>
      </c>
      <c r="O5005" s="1" t="n">
        <v>10.26</v>
      </c>
      <c r="P5005" s="1" t="s">
        <v>2030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2057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3519</v>
      </c>
      <c r="N5006" s="1" t="n">
        <v>3</v>
      </c>
      <c r="O5006" s="1" t="n">
        <v>10.65</v>
      </c>
      <c r="P5006" s="1" t="s">
        <v>2030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2057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2413</v>
      </c>
      <c r="N5007" s="1" t="n">
        <v>8</v>
      </c>
      <c r="O5007" s="1" t="n">
        <v>70.8</v>
      </c>
      <c r="P5007" s="1" t="s">
        <v>2030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2057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2414</v>
      </c>
      <c r="N5008" s="1" t="n">
        <v>6</v>
      </c>
      <c r="O5008" s="1" t="n">
        <v>28.38</v>
      </c>
      <c r="P5008" s="1" t="s">
        <v>2030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2057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2416</v>
      </c>
      <c r="N5009" s="1" t="n">
        <v>4</v>
      </c>
      <c r="O5009" s="1" t="n">
        <v>32.76</v>
      </c>
      <c r="P5009" s="1" t="s">
        <v>2030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2057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2417</v>
      </c>
      <c r="N5010" s="1" t="n">
        <v>3</v>
      </c>
      <c r="O5010" s="1" t="n">
        <v>24.87</v>
      </c>
      <c r="P5010" s="1" t="s">
        <v>2030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2057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4227</v>
      </c>
      <c r="N5011" s="1" t="n">
        <v>6</v>
      </c>
      <c r="O5011" s="1" t="n">
        <v>33.3</v>
      </c>
      <c r="P5011" s="1" t="s">
        <v>2030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2057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4228</v>
      </c>
      <c r="N5012" s="1" t="n">
        <v>6</v>
      </c>
      <c r="O5012" s="1" t="n">
        <v>25.74</v>
      </c>
      <c r="P5012" s="1" t="s">
        <v>2030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2057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4229</v>
      </c>
      <c r="N5013" s="1" t="n">
        <v>5</v>
      </c>
      <c r="O5013" s="1" t="n">
        <v>64.9</v>
      </c>
      <c r="P5013" s="1" t="s">
        <v>2030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2057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4230</v>
      </c>
      <c r="N5014" s="1" t="n">
        <v>6</v>
      </c>
      <c r="O5014" s="1" t="n">
        <v>59.88</v>
      </c>
      <c r="P5014" s="1" t="s">
        <v>2030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2057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2407</v>
      </c>
      <c r="N5015" s="1" t="n">
        <v>1</v>
      </c>
      <c r="O5015" s="1" t="n">
        <v>13.38</v>
      </c>
      <c r="P5015" s="1" t="s">
        <v>2030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2057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3522</v>
      </c>
      <c r="N5016" s="1" t="n">
        <v>1</v>
      </c>
      <c r="O5016" s="1" t="n">
        <v>14.21</v>
      </c>
      <c r="P5016" s="1" t="s">
        <v>2030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2057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4231</v>
      </c>
      <c r="N5017" s="1" t="n">
        <v>3</v>
      </c>
      <c r="O5017" s="1" t="n">
        <v>10.32</v>
      </c>
      <c r="P5017" s="1" t="s">
        <v>2030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2065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2066</v>
      </c>
      <c r="N5018" s="1" t="n">
        <v>3.04</v>
      </c>
      <c r="O5018" s="1" t="n">
        <v>61.11</v>
      </c>
      <c r="P5018" s="1" t="s">
        <v>2030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2065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2071</v>
      </c>
      <c r="N5019" s="1" t="n">
        <v>2.606</v>
      </c>
      <c r="O5019" s="1" t="n">
        <v>74.22</v>
      </c>
      <c r="P5019" s="1" t="s">
        <v>2030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2065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2072</v>
      </c>
      <c r="N5020" s="1" t="n">
        <v>2.5</v>
      </c>
      <c r="O5020" s="1" t="n">
        <v>62.82</v>
      </c>
      <c r="P5020" s="1" t="s">
        <v>2030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2065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2073</v>
      </c>
      <c r="N5021" s="1" t="n">
        <v>16.73</v>
      </c>
      <c r="O5021" s="1" t="n">
        <v>546.55</v>
      </c>
      <c r="P5021" s="1" t="s">
        <v>2030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2065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2073</v>
      </c>
      <c r="N5022" s="1" t="n">
        <v>30.69</v>
      </c>
      <c r="O5022" s="1" t="n">
        <v>873.3</v>
      </c>
      <c r="P5022" s="1" t="s">
        <v>2030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2065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2074</v>
      </c>
      <c r="N5023" s="1" t="n">
        <v>10.63</v>
      </c>
      <c r="O5023" s="1" t="n">
        <v>391.8</v>
      </c>
      <c r="P5023" s="1" t="s">
        <v>2030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2065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2075</v>
      </c>
      <c r="N5024" s="1" t="n">
        <v>5.6</v>
      </c>
      <c r="O5024" s="1" t="n">
        <v>234.56</v>
      </c>
      <c r="P5024" s="1" t="s">
        <v>2030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2065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2076</v>
      </c>
      <c r="N5025" s="1" t="n">
        <v>12.235</v>
      </c>
      <c r="O5025" s="1" t="n">
        <v>543.22</v>
      </c>
      <c r="P5025" s="1" t="s">
        <v>2030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2065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2077</v>
      </c>
      <c r="N5026" s="1" t="n">
        <v>4.362</v>
      </c>
      <c r="O5026" s="1" t="n">
        <v>197.32</v>
      </c>
      <c r="P5026" s="1" t="s">
        <v>2030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2065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2078</v>
      </c>
      <c r="N5027" s="1" t="n">
        <v>1.828</v>
      </c>
      <c r="O5027" s="1" t="n">
        <v>73.5</v>
      </c>
      <c r="P5027" s="1" t="s">
        <v>2030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2065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2079</v>
      </c>
      <c r="N5028" s="1" t="n">
        <v>2.986</v>
      </c>
      <c r="O5028" s="1" t="n">
        <v>175.11</v>
      </c>
      <c r="P5028" s="1" t="s">
        <v>2030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2065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2079</v>
      </c>
      <c r="N5029" s="1" t="n">
        <v>5.71</v>
      </c>
      <c r="O5029" s="1" t="n">
        <v>291.25</v>
      </c>
      <c r="P5029" s="1" t="s">
        <v>2030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2065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2080</v>
      </c>
      <c r="N5030" s="1" t="n">
        <v>1.696</v>
      </c>
      <c r="O5030" s="1" t="n">
        <v>99.46</v>
      </c>
      <c r="P5030" s="1" t="s">
        <v>2030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2065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2081</v>
      </c>
      <c r="N5031" s="1" t="n">
        <v>1.664</v>
      </c>
      <c r="O5031" s="1" t="n">
        <v>61.33</v>
      </c>
      <c r="P5031" s="1" t="s">
        <v>2030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2065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2081</v>
      </c>
      <c r="N5032" s="1" t="n">
        <v>3.8</v>
      </c>
      <c r="O5032" s="1" t="n">
        <v>121.85</v>
      </c>
      <c r="P5032" s="1" t="s">
        <v>2030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2065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2082</v>
      </c>
      <c r="N5033" s="1" t="n">
        <v>2.566</v>
      </c>
      <c r="O5033" s="1" t="n">
        <v>6.43</v>
      </c>
      <c r="P5033" s="1" t="s">
        <v>2030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2065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2083</v>
      </c>
      <c r="N5034" s="1" t="n">
        <v>10.445</v>
      </c>
      <c r="O5034" s="1" t="n">
        <v>26.17</v>
      </c>
      <c r="P5034" s="1" t="s">
        <v>2030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2065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2084</v>
      </c>
      <c r="N5035" s="1" t="n">
        <v>0.912</v>
      </c>
      <c r="O5035" s="1" t="n">
        <v>0</v>
      </c>
      <c r="P5035" s="1" t="s">
        <v>2030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2085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2066</v>
      </c>
      <c r="N5036" s="1" t="n">
        <v>3.04</v>
      </c>
      <c r="O5036" s="1" t="n">
        <v>61.11</v>
      </c>
      <c r="P5036" s="1" t="s">
        <v>2030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2085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2071</v>
      </c>
      <c r="N5037" s="1" t="n">
        <v>2.606</v>
      </c>
      <c r="O5037" s="1" t="n">
        <v>74.22</v>
      </c>
      <c r="P5037" s="1" t="s">
        <v>2030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2085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2072</v>
      </c>
      <c r="N5038" s="1" t="n">
        <v>2.5</v>
      </c>
      <c r="O5038" s="1" t="n">
        <v>62.82</v>
      </c>
      <c r="P5038" s="1" t="s">
        <v>2030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2085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2073</v>
      </c>
      <c r="N5039" s="1" t="n">
        <v>16.73</v>
      </c>
      <c r="O5039" s="1" t="n">
        <v>546.55</v>
      </c>
      <c r="P5039" s="1" t="s">
        <v>2030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2085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2074</v>
      </c>
      <c r="N5040" s="1" t="n">
        <v>10.63</v>
      </c>
      <c r="O5040" s="1" t="n">
        <v>391.8</v>
      </c>
      <c r="P5040" s="1" t="s">
        <v>2030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2085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2075</v>
      </c>
      <c r="N5041" s="1" t="n">
        <v>5.6</v>
      </c>
      <c r="O5041" s="1" t="n">
        <v>234.56</v>
      </c>
      <c r="P5041" s="1" t="s">
        <v>2030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2085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2076</v>
      </c>
      <c r="N5042" s="1" t="n">
        <v>12.235</v>
      </c>
      <c r="O5042" s="1" t="n">
        <v>543.22</v>
      </c>
      <c r="P5042" s="1" t="s">
        <v>2030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2085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2077</v>
      </c>
      <c r="N5043" s="1" t="n">
        <v>4.362</v>
      </c>
      <c r="O5043" s="1" t="n">
        <v>197.32</v>
      </c>
      <c r="P5043" s="1" t="s">
        <v>2030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2085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2078</v>
      </c>
      <c r="N5044" s="1" t="n">
        <v>1.828</v>
      </c>
      <c r="O5044" s="1" t="n">
        <v>73.5</v>
      </c>
      <c r="P5044" s="1" t="s">
        <v>2030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2085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2079</v>
      </c>
      <c r="N5045" s="1" t="n">
        <v>2.986</v>
      </c>
      <c r="O5045" s="1" t="n">
        <v>175.11</v>
      </c>
      <c r="P5045" s="1" t="s">
        <v>2030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2085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2080</v>
      </c>
      <c r="N5046" s="1" t="n">
        <v>1.696</v>
      </c>
      <c r="O5046" s="1" t="n">
        <v>99.46</v>
      </c>
      <c r="P5046" s="1" t="s">
        <v>2030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2085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2081</v>
      </c>
      <c r="N5047" s="1" t="n">
        <v>1.664</v>
      </c>
      <c r="O5047" s="1" t="n">
        <v>61.33</v>
      </c>
      <c r="P5047" s="1" t="s">
        <v>2030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2085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2082</v>
      </c>
      <c r="N5048" s="1" t="n">
        <v>2.566</v>
      </c>
      <c r="O5048" s="1" t="n">
        <v>6.43</v>
      </c>
      <c r="P5048" s="1" t="s">
        <v>2030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2085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2083</v>
      </c>
      <c r="N5049" s="1" t="n">
        <v>10.445</v>
      </c>
      <c r="O5049" s="1" t="n">
        <v>26.17</v>
      </c>
      <c r="P5049" s="1" t="s">
        <v>2030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2085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2084</v>
      </c>
      <c r="N5050" s="1" t="n">
        <v>0.912</v>
      </c>
      <c r="O5050" s="1" t="n">
        <v>0</v>
      </c>
      <c r="P5050" s="1" t="s">
        <v>2030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2085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2073</v>
      </c>
      <c r="N5051" s="1" t="n">
        <v>13.6</v>
      </c>
      <c r="O5051" s="1" t="n">
        <v>382.24</v>
      </c>
      <c r="P5051" s="1" t="s">
        <v>2030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2085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2079</v>
      </c>
      <c r="N5052" s="1" t="n">
        <v>2.9</v>
      </c>
      <c r="O5052" s="1" t="n">
        <v>146.31</v>
      </c>
      <c r="P5052" s="1" t="s">
        <v>2030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2085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2081</v>
      </c>
      <c r="N5053" s="1" t="n">
        <v>1.9</v>
      </c>
      <c r="O5053" s="1" t="n">
        <v>60.25</v>
      </c>
      <c r="P5053" s="1" t="s">
        <v>2030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2085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2073</v>
      </c>
      <c r="N5054" s="1" t="n">
        <v>17.09</v>
      </c>
      <c r="O5054" s="1" t="n">
        <v>491.06</v>
      </c>
      <c r="P5054" s="1" t="s">
        <v>2030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2085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2079</v>
      </c>
      <c r="N5055" s="1" t="n">
        <v>2.81</v>
      </c>
      <c r="O5055" s="1" t="n">
        <v>144.94</v>
      </c>
      <c r="P5055" s="1" t="s">
        <v>2030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2085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2081</v>
      </c>
      <c r="N5056" s="1" t="n">
        <v>1.9</v>
      </c>
      <c r="O5056" s="1" t="n">
        <v>61.6</v>
      </c>
      <c r="P5056" s="1" t="s">
        <v>2030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2602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2410</v>
      </c>
      <c r="N5057" s="1" t="n">
        <v>2</v>
      </c>
      <c r="O5057" s="1" t="n">
        <v>24.58</v>
      </c>
      <c r="P5057" s="1" t="s">
        <v>2604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2602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4232</v>
      </c>
      <c r="N5058" s="1" t="n">
        <v>1</v>
      </c>
      <c r="O5058" s="1" t="n">
        <v>8.19</v>
      </c>
      <c r="P5058" s="1" t="s">
        <v>2604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2602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4229</v>
      </c>
      <c r="N5059" s="1" t="n">
        <v>1</v>
      </c>
      <c r="O5059" s="1" t="n">
        <v>12.98</v>
      </c>
      <c r="P5059" s="1" t="s">
        <v>2604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2602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2419</v>
      </c>
      <c r="N5060" s="1" t="n">
        <v>1</v>
      </c>
      <c r="O5060" s="1" t="n">
        <v>8.29</v>
      </c>
      <c r="P5060" s="1" t="s">
        <v>2604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2602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3522</v>
      </c>
      <c r="N5061" s="1" t="n">
        <v>1</v>
      </c>
      <c r="O5061" s="1" t="n">
        <v>14.21</v>
      </c>
      <c r="P5061" s="1" t="s">
        <v>2604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2139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2844</v>
      </c>
      <c r="N5062" s="1" t="n">
        <v>3</v>
      </c>
      <c r="O5062" s="1" t="n">
        <v>33</v>
      </c>
      <c r="P5062" s="1" t="s">
        <v>2030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2139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2123</v>
      </c>
      <c r="N5063" s="1" t="n">
        <v>40</v>
      </c>
      <c r="O5063" s="1" t="n">
        <v>240</v>
      </c>
      <c r="P5063" s="1" t="s">
        <v>2030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2139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2125</v>
      </c>
      <c r="N5064" s="1" t="n">
        <v>20</v>
      </c>
      <c r="O5064" s="1" t="n">
        <v>55</v>
      </c>
      <c r="P5064" s="1" t="s">
        <v>2030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2139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2126</v>
      </c>
      <c r="N5065" s="1" t="n">
        <v>2</v>
      </c>
      <c r="O5065" s="1" t="n">
        <v>20</v>
      </c>
      <c r="P5065" s="1" t="s">
        <v>2030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2139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2127</v>
      </c>
      <c r="N5066" s="1" t="n">
        <v>10</v>
      </c>
      <c r="O5066" s="1" t="n">
        <v>57.5</v>
      </c>
      <c r="P5066" s="1" t="s">
        <v>2030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2139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2128</v>
      </c>
      <c r="N5067" s="1" t="n">
        <v>3</v>
      </c>
      <c r="O5067" s="1" t="n">
        <v>30</v>
      </c>
      <c r="P5067" s="1" t="s">
        <v>2030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2139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2129</v>
      </c>
      <c r="N5068" s="1" t="n">
        <v>3</v>
      </c>
      <c r="O5068" s="1" t="n">
        <v>30</v>
      </c>
      <c r="P5068" s="1" t="s">
        <v>2030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2139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2130</v>
      </c>
      <c r="N5069" s="1" t="n">
        <v>2</v>
      </c>
      <c r="O5069" s="1" t="n">
        <v>16</v>
      </c>
      <c r="P5069" s="1" t="s">
        <v>2030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2139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2131</v>
      </c>
      <c r="N5070" s="1" t="n">
        <v>20</v>
      </c>
      <c r="O5070" s="1" t="n">
        <v>120</v>
      </c>
      <c r="P5070" s="1" t="s">
        <v>2030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2139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2132</v>
      </c>
      <c r="N5071" s="1" t="n">
        <v>45.955</v>
      </c>
      <c r="O5071" s="1" t="n">
        <v>152</v>
      </c>
      <c r="P5071" s="1" t="s">
        <v>2030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2139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2133</v>
      </c>
      <c r="N5072" s="1" t="n">
        <v>20</v>
      </c>
      <c r="O5072" s="1" t="n">
        <v>120</v>
      </c>
      <c r="P5072" s="1" t="s">
        <v>2030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2139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2845</v>
      </c>
      <c r="N5073" s="1" t="n">
        <v>1</v>
      </c>
      <c r="O5073" s="1" t="n">
        <v>40</v>
      </c>
      <c r="P5073" s="1" t="s">
        <v>2030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2139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2185</v>
      </c>
      <c r="N5074" s="1" t="n">
        <v>11</v>
      </c>
      <c r="O5074" s="1" t="n">
        <v>68.75</v>
      </c>
      <c r="P5074" s="1" t="s">
        <v>2030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2139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2134</v>
      </c>
      <c r="N5075" s="1" t="n">
        <v>20</v>
      </c>
      <c r="O5075" s="1" t="n">
        <v>100</v>
      </c>
      <c r="P5075" s="1" t="s">
        <v>2030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2139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2135</v>
      </c>
      <c r="N5076" s="1" t="n">
        <v>40</v>
      </c>
      <c r="O5076" s="1" t="n">
        <v>250</v>
      </c>
      <c r="P5076" s="1" t="s">
        <v>2030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2139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2136</v>
      </c>
      <c r="N5077" s="1" t="n">
        <v>40</v>
      </c>
      <c r="O5077" s="1" t="n">
        <v>280</v>
      </c>
      <c r="P5077" s="1" t="s">
        <v>2030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2057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2095</v>
      </c>
      <c r="N5078" s="1" t="n">
        <v>10</v>
      </c>
      <c r="O5078" s="1" t="n">
        <v>120</v>
      </c>
      <c r="P5078" s="1" t="s">
        <v>2030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2057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2096</v>
      </c>
      <c r="N5079" s="1" t="n">
        <v>5</v>
      </c>
      <c r="O5079" s="1" t="n">
        <v>20</v>
      </c>
      <c r="P5079" s="1" t="s">
        <v>2030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2057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2296</v>
      </c>
      <c r="N5080" s="1" t="n">
        <v>20</v>
      </c>
      <c r="O5080" s="1" t="n">
        <v>180</v>
      </c>
      <c r="P5080" s="1" t="s">
        <v>2030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2057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2297</v>
      </c>
      <c r="N5081" s="1" t="n">
        <v>10</v>
      </c>
      <c r="O5081" s="1" t="n">
        <v>48</v>
      </c>
      <c r="P5081" s="1" t="s">
        <v>2030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2057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2165</v>
      </c>
      <c r="N5082" s="1" t="n">
        <v>25</v>
      </c>
      <c r="O5082" s="1" t="n">
        <v>162.5</v>
      </c>
      <c r="P5082" s="1" t="s">
        <v>2030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2057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2166</v>
      </c>
      <c r="N5083" s="1" t="n">
        <v>30</v>
      </c>
      <c r="O5083" s="1" t="n">
        <v>103.5</v>
      </c>
      <c r="P5083" s="1" t="s">
        <v>2030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2057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3356</v>
      </c>
      <c r="N5084" s="1" t="n">
        <v>12</v>
      </c>
      <c r="O5084" s="1" t="n">
        <v>41.02</v>
      </c>
      <c r="P5084" s="1" t="s">
        <v>2030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2057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4233</v>
      </c>
      <c r="N5085" s="1" t="n">
        <v>8</v>
      </c>
      <c r="O5085" s="1" t="n">
        <v>27.069995</v>
      </c>
      <c r="P5085" s="1" t="s">
        <v>2030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2057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2670</v>
      </c>
      <c r="N5086" s="1" t="n">
        <v>24</v>
      </c>
      <c r="O5086" s="1" t="n">
        <v>137.960063</v>
      </c>
      <c r="P5086" s="1" t="s">
        <v>2030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2057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4234</v>
      </c>
      <c r="N5087" s="1" t="n">
        <v>15</v>
      </c>
      <c r="O5087" s="1" t="n">
        <v>48.049943</v>
      </c>
      <c r="P5087" s="1" t="s">
        <v>2030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2057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4235</v>
      </c>
      <c r="N5088" s="1" t="n">
        <v>8</v>
      </c>
      <c r="O5088" s="1" t="n">
        <v>29.580168</v>
      </c>
      <c r="P5088" s="1" t="s">
        <v>2030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2057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4236</v>
      </c>
      <c r="N5089" s="1" t="n">
        <v>8</v>
      </c>
      <c r="O5089" s="1" t="n">
        <v>30.739892</v>
      </c>
      <c r="P5089" s="1" t="s">
        <v>2030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2057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2097</v>
      </c>
      <c r="N5090" s="1" t="n">
        <v>5</v>
      </c>
      <c r="O5090" s="1" t="n">
        <v>53.35</v>
      </c>
      <c r="P5090" s="1" t="s">
        <v>2030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2057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2098</v>
      </c>
      <c r="N5091" s="1" t="n">
        <v>5</v>
      </c>
      <c r="O5091" s="1" t="n">
        <v>34.3</v>
      </c>
      <c r="P5091" s="1" t="s">
        <v>2030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2057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2100</v>
      </c>
      <c r="N5092" s="1" t="n">
        <v>4</v>
      </c>
      <c r="O5092" s="1" t="n">
        <v>50.24</v>
      </c>
      <c r="P5092" s="1" t="s">
        <v>2030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2057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2101</v>
      </c>
      <c r="N5093" s="1" t="n">
        <v>3</v>
      </c>
      <c r="O5093" s="1" t="n">
        <v>37.68</v>
      </c>
      <c r="P5093" s="1" t="s">
        <v>2030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2057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2102</v>
      </c>
      <c r="N5094" s="1" t="n">
        <v>3</v>
      </c>
      <c r="O5094" s="1" t="n">
        <v>34.92</v>
      </c>
      <c r="P5094" s="1" t="s">
        <v>2030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2057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2548</v>
      </c>
      <c r="N5095" s="1" t="n">
        <v>10</v>
      </c>
      <c r="O5095" s="1" t="n">
        <v>86</v>
      </c>
      <c r="P5095" s="1" t="s">
        <v>2030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2057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2239</v>
      </c>
      <c r="N5096" s="1" t="n">
        <v>12</v>
      </c>
      <c r="O5096" s="1" t="n">
        <v>67.89</v>
      </c>
      <c r="P5096" s="1" t="s">
        <v>2030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2057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2240</v>
      </c>
      <c r="N5097" s="1" t="n">
        <v>6</v>
      </c>
      <c r="O5097" s="1" t="n">
        <v>33.94</v>
      </c>
      <c r="P5097" s="1" t="s">
        <v>2030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2057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3931</v>
      </c>
      <c r="N5098" s="1" t="n">
        <v>6</v>
      </c>
      <c r="O5098" s="1" t="n">
        <v>29.3</v>
      </c>
      <c r="P5098" s="1" t="s">
        <v>2030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2057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4237</v>
      </c>
      <c r="N5099" s="1" t="n">
        <v>6</v>
      </c>
      <c r="O5099" s="1" t="n">
        <v>29.3</v>
      </c>
      <c r="P5099" s="1" t="s">
        <v>2030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2057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3933</v>
      </c>
      <c r="N5100" s="1" t="n">
        <v>18</v>
      </c>
      <c r="O5100" s="1" t="n">
        <v>86.08</v>
      </c>
      <c r="P5100" s="1" t="s">
        <v>2030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2057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2245</v>
      </c>
      <c r="N5101" s="1" t="n">
        <v>12</v>
      </c>
      <c r="O5101" s="1" t="n">
        <v>65.81</v>
      </c>
      <c r="P5101" s="1" t="s">
        <v>2030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2057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2842</v>
      </c>
      <c r="N5102" s="1" t="n">
        <v>12</v>
      </c>
      <c r="O5102" s="1" t="n">
        <v>15.14</v>
      </c>
      <c r="P5102" s="1" t="s">
        <v>2030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2057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4238</v>
      </c>
      <c r="N5103" s="1" t="n">
        <v>12</v>
      </c>
      <c r="O5103" s="1" t="n">
        <v>89.01</v>
      </c>
      <c r="P5103" s="1" t="s">
        <v>2030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2057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4239</v>
      </c>
      <c r="N5104" s="1" t="n">
        <v>6</v>
      </c>
      <c r="O5104" s="1" t="n">
        <v>50.85</v>
      </c>
      <c r="P5104" s="1" t="s">
        <v>2030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2057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3469</v>
      </c>
      <c r="N5105" s="1" t="n">
        <v>6</v>
      </c>
      <c r="O5105" s="1" t="n">
        <v>50.85</v>
      </c>
      <c r="P5105" s="1" t="s">
        <v>2030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2057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2222</v>
      </c>
      <c r="N5106" s="1" t="n">
        <v>20</v>
      </c>
      <c r="O5106" s="1" t="n">
        <v>260.03</v>
      </c>
      <c r="P5106" s="1" t="s">
        <v>2030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2057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2210</v>
      </c>
      <c r="N5107" s="1" t="n">
        <v>60</v>
      </c>
      <c r="O5107" s="1" t="n">
        <v>695.4</v>
      </c>
      <c r="P5107" s="1" t="s">
        <v>2030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2057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2554</v>
      </c>
      <c r="N5108" s="1" t="n">
        <v>16</v>
      </c>
      <c r="O5108" s="1" t="n">
        <v>211.36</v>
      </c>
      <c r="P5108" s="1" t="s">
        <v>2030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2057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2555</v>
      </c>
      <c r="N5109" s="1" t="n">
        <v>12</v>
      </c>
      <c r="O5109" s="1" t="n">
        <v>128.64</v>
      </c>
      <c r="P5109" s="1" t="s">
        <v>2030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2057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2556</v>
      </c>
      <c r="N5110" s="1" t="n">
        <v>12</v>
      </c>
      <c r="O5110" s="1" t="n">
        <v>141.24</v>
      </c>
      <c r="P5110" s="1" t="s">
        <v>2030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2057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2557</v>
      </c>
      <c r="N5111" s="1" t="n">
        <v>8</v>
      </c>
      <c r="O5111" s="1" t="n">
        <v>110.8</v>
      </c>
      <c r="P5111" s="1" t="s">
        <v>2030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2057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3344</v>
      </c>
      <c r="N5112" s="1" t="n">
        <v>12</v>
      </c>
      <c r="O5112" s="1" t="n">
        <v>194.52</v>
      </c>
      <c r="P5112" s="1" t="s">
        <v>2030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2057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3092</v>
      </c>
      <c r="N5113" s="1" t="n">
        <v>12</v>
      </c>
      <c r="O5113" s="1" t="n">
        <v>69.72</v>
      </c>
      <c r="P5113" s="1" t="s">
        <v>2030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2057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4240</v>
      </c>
      <c r="N5114" s="1" t="n">
        <v>12</v>
      </c>
      <c r="O5114" s="1" t="n">
        <v>137.43</v>
      </c>
      <c r="P5114" s="1" t="s">
        <v>2030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2057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3094</v>
      </c>
      <c r="N5115" s="1" t="n">
        <v>6</v>
      </c>
      <c r="O5115" s="1" t="n">
        <v>128.37</v>
      </c>
      <c r="P5115" s="1" t="s">
        <v>2030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2057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2566</v>
      </c>
      <c r="N5116" s="1" t="n">
        <v>15</v>
      </c>
      <c r="O5116" s="1" t="n">
        <v>165.3</v>
      </c>
      <c r="P5116" s="1" t="s">
        <v>2030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2057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4241</v>
      </c>
      <c r="N5117" s="1" t="n">
        <v>12</v>
      </c>
      <c r="O5117" s="1" t="n">
        <v>137.57</v>
      </c>
      <c r="P5117" s="1" t="s">
        <v>2030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2057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2052</v>
      </c>
      <c r="N5118" s="1" t="n">
        <v>10</v>
      </c>
      <c r="O5118" s="1" t="n">
        <v>35</v>
      </c>
      <c r="P5118" s="1" t="s">
        <v>2030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2057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2053</v>
      </c>
      <c r="N5119" s="1" t="n">
        <v>50</v>
      </c>
      <c r="O5119" s="1" t="n">
        <v>90</v>
      </c>
      <c r="P5119" s="1" t="s">
        <v>2030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2057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2225</v>
      </c>
      <c r="N5120" s="1" t="n">
        <v>3</v>
      </c>
      <c r="O5120" s="1" t="n">
        <v>25.89</v>
      </c>
      <c r="P5120" s="1" t="s">
        <v>2030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2057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4242</v>
      </c>
      <c r="N5121" s="1" t="n">
        <v>1</v>
      </c>
      <c r="O5121" s="1" t="n">
        <v>12.83</v>
      </c>
      <c r="P5121" s="1" t="s">
        <v>2030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2057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2230</v>
      </c>
      <c r="N5122" s="1" t="n">
        <v>3</v>
      </c>
      <c r="O5122" s="1" t="n">
        <v>25.38</v>
      </c>
      <c r="P5122" s="1" t="s">
        <v>2030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2057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2231</v>
      </c>
      <c r="N5123" s="1" t="n">
        <v>6</v>
      </c>
      <c r="O5123" s="1" t="n">
        <v>50.76</v>
      </c>
      <c r="P5123" s="1" t="s">
        <v>2030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2057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2232</v>
      </c>
      <c r="N5124" s="1" t="n">
        <v>3</v>
      </c>
      <c r="O5124" s="1" t="n">
        <v>17.79</v>
      </c>
      <c r="P5124" s="1" t="s">
        <v>2030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2057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2571</v>
      </c>
      <c r="N5125" s="1" t="n">
        <v>3</v>
      </c>
      <c r="O5125" s="1" t="n">
        <v>44.61</v>
      </c>
      <c r="P5125" s="1" t="s">
        <v>2030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2057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2235</v>
      </c>
      <c r="N5126" s="1" t="n">
        <v>12</v>
      </c>
      <c r="O5126" s="1" t="n">
        <v>33.6</v>
      </c>
      <c r="P5126" s="1" t="s">
        <v>2030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2057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2573</v>
      </c>
      <c r="N5127" s="1" t="n">
        <v>4</v>
      </c>
      <c r="O5127" s="1" t="n">
        <v>14.64</v>
      </c>
      <c r="P5127" s="1" t="s">
        <v>2030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2057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2108</v>
      </c>
      <c r="N5128" s="1" t="n">
        <v>4</v>
      </c>
      <c r="O5128" s="1" t="n">
        <v>14.64</v>
      </c>
      <c r="P5128" s="1" t="s">
        <v>2030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2057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2237</v>
      </c>
      <c r="N5129" s="1" t="n">
        <v>6</v>
      </c>
      <c r="O5129" s="1" t="n">
        <v>19.26</v>
      </c>
      <c r="P5129" s="1" t="s">
        <v>2030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2057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2574</v>
      </c>
      <c r="N5130" s="1" t="n">
        <v>6</v>
      </c>
      <c r="O5130" s="1" t="n">
        <v>44.16</v>
      </c>
      <c r="P5130" s="1" t="s">
        <v>2030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2057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2112</v>
      </c>
      <c r="N5131" s="1" t="n">
        <v>2</v>
      </c>
      <c r="O5131" s="1" t="n">
        <v>24.58</v>
      </c>
      <c r="P5131" s="1" t="s">
        <v>2030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2057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2159</v>
      </c>
      <c r="N5132" s="1" t="n">
        <v>90</v>
      </c>
      <c r="O5132" s="1" t="n">
        <v>770.4</v>
      </c>
      <c r="P5132" s="1" t="s">
        <v>2030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2057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2161</v>
      </c>
      <c r="N5133" s="1" t="n">
        <v>60</v>
      </c>
      <c r="O5133" s="1" t="n">
        <v>538.46</v>
      </c>
      <c r="P5133" s="1" t="s">
        <v>2030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2057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2161</v>
      </c>
      <c r="N5134" s="1" t="n">
        <v>24</v>
      </c>
      <c r="O5134" s="1" t="n">
        <v>152.63</v>
      </c>
      <c r="P5134" s="1" t="s">
        <v>2030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2057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2153</v>
      </c>
      <c r="N5135" s="1" t="n">
        <v>12</v>
      </c>
      <c r="O5135" s="1" t="n">
        <v>89.99</v>
      </c>
      <c r="P5135" s="1" t="s">
        <v>2030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2057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2154</v>
      </c>
      <c r="N5136" s="1" t="n">
        <v>12</v>
      </c>
      <c r="O5136" s="1" t="n">
        <v>34.31</v>
      </c>
      <c r="P5136" s="1" t="s">
        <v>2030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2057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4243</v>
      </c>
      <c r="N5137" s="1" t="n">
        <v>6</v>
      </c>
      <c r="O5137" s="1" t="n">
        <v>16.79</v>
      </c>
      <c r="P5137" s="1" t="s">
        <v>2030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2057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2242</v>
      </c>
      <c r="N5138" s="1" t="n">
        <v>36</v>
      </c>
      <c r="O5138" s="1" t="n">
        <v>163.37</v>
      </c>
      <c r="P5138" s="1" t="s">
        <v>2030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2057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2156</v>
      </c>
      <c r="N5139" s="1" t="n">
        <v>24</v>
      </c>
      <c r="O5139" s="1" t="n">
        <v>146.28</v>
      </c>
      <c r="P5139" s="1" t="s">
        <v>2030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2057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2159</v>
      </c>
      <c r="N5140" s="1" t="n">
        <v>30</v>
      </c>
      <c r="O5140" s="1" t="n">
        <v>256.72</v>
      </c>
      <c r="P5140" s="1" t="s">
        <v>2030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2057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3946</v>
      </c>
      <c r="N5141" s="1" t="n">
        <v>12</v>
      </c>
      <c r="O5141" s="1" t="n">
        <v>86.47</v>
      </c>
      <c r="P5141" s="1" t="s">
        <v>2030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2057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2055</v>
      </c>
      <c r="N5142" s="1" t="n">
        <v>9</v>
      </c>
      <c r="O5142" s="1" t="n">
        <v>52.56</v>
      </c>
      <c r="P5142" s="1" t="s">
        <v>2030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2057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2056</v>
      </c>
      <c r="N5143" s="1" t="n">
        <v>36</v>
      </c>
      <c r="O5143" s="1" t="n">
        <v>241.39</v>
      </c>
      <c r="P5143" s="1" t="s">
        <v>2030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2057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3470</v>
      </c>
      <c r="N5144" s="1" t="n">
        <v>6</v>
      </c>
      <c r="O5144" s="1" t="n">
        <v>43.23</v>
      </c>
      <c r="P5144" s="1" t="s">
        <v>2030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2057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3026</v>
      </c>
      <c r="N5145" s="1" t="n">
        <v>18</v>
      </c>
      <c r="O5145" s="1" t="n">
        <v>50.55</v>
      </c>
      <c r="P5145" s="1" t="s">
        <v>2030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2057</v>
      </c>
      <c r="E5146" s="1" t="n">
        <v>1705</v>
      </c>
      <c r="F5146" s="1" t="s">
        <v>131</v>
      </c>
      <c r="I5146" s="1" t="n">
        <v>1964129</v>
      </c>
      <c r="J5146" s="1" t="n">
        <v>28739</v>
      </c>
      <c r="K5146" s="1" t="n">
        <v>7894900027044</v>
      </c>
      <c r="L5146" s="1" t="s">
        <v>2243</v>
      </c>
      <c r="N5146" s="1" t="n">
        <v>18</v>
      </c>
      <c r="O5146" s="1" t="n">
        <v>101.83</v>
      </c>
      <c r="P5146" s="1" t="s">
        <v>2030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2057</v>
      </c>
      <c r="E5147" s="1" t="n">
        <v>1705</v>
      </c>
      <c r="F5147" s="1" t="s">
        <v>131</v>
      </c>
      <c r="I5147" s="1" t="n">
        <v>1964129</v>
      </c>
      <c r="J5147" s="1" t="n">
        <v>29614</v>
      </c>
      <c r="K5147" s="1" t="n">
        <v>7894900550030</v>
      </c>
      <c r="L5147" s="1" t="s">
        <v>3138</v>
      </c>
      <c r="N5147" s="1" t="n">
        <v>6</v>
      </c>
      <c r="O5147" s="1" t="n">
        <v>36.45</v>
      </c>
      <c r="P5147" s="1" t="s">
        <v>2030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2057</v>
      </c>
      <c r="E5148" s="1" t="n">
        <v>1705</v>
      </c>
      <c r="F5148" s="1" t="s">
        <v>131</v>
      </c>
      <c r="I5148" s="1" t="n">
        <v>1964129</v>
      </c>
      <c r="J5148" s="1" t="n">
        <v>32339</v>
      </c>
      <c r="K5148" s="1" t="n">
        <v>7894900681000</v>
      </c>
      <c r="L5148" s="1" t="s">
        <v>2581</v>
      </c>
      <c r="N5148" s="1" t="n">
        <v>12</v>
      </c>
      <c r="O5148" s="1" t="n">
        <v>89.99</v>
      </c>
      <c r="P5148" s="1" t="s">
        <v>2030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2057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2064</v>
      </c>
      <c r="N5149" s="1" t="n">
        <v>30</v>
      </c>
      <c r="O5149" s="1" t="n">
        <v>297.92</v>
      </c>
      <c r="P5149" s="1" t="s">
        <v>2030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2057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2161</v>
      </c>
      <c r="N5150" s="1" t="n">
        <v>78</v>
      </c>
      <c r="O5150" s="1" t="n">
        <v>688.09</v>
      </c>
      <c r="P5150" s="1" t="s">
        <v>2030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2057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2162</v>
      </c>
      <c r="N5151" s="1" t="n">
        <v>24</v>
      </c>
      <c r="O5151" s="1" t="n">
        <v>88.16</v>
      </c>
      <c r="P5151" s="1" t="s">
        <v>2030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2057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2843</v>
      </c>
      <c r="N5152" s="1" t="n">
        <v>24</v>
      </c>
      <c r="O5152" s="1" t="n">
        <v>45.18</v>
      </c>
      <c r="P5152" s="1" t="s">
        <v>2030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2057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2087</v>
      </c>
      <c r="N5153" s="1" t="n">
        <v>15</v>
      </c>
      <c r="O5153" s="1" t="n">
        <v>180</v>
      </c>
      <c r="P5153" s="1" t="s">
        <v>2030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2057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2029</v>
      </c>
      <c r="N5154" s="1" t="n">
        <v>15</v>
      </c>
      <c r="O5154" s="1" t="n">
        <v>74.85</v>
      </c>
      <c r="P5154" s="1" t="s">
        <v>2030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2057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2031</v>
      </c>
      <c r="N5155" s="1" t="n">
        <v>30</v>
      </c>
      <c r="O5155" s="1" t="n">
        <v>135</v>
      </c>
      <c r="P5155" s="1" t="s">
        <v>2030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2057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2032</v>
      </c>
      <c r="N5156" s="1" t="n">
        <v>15</v>
      </c>
      <c r="O5156" s="1" t="n">
        <v>74.85</v>
      </c>
      <c r="P5156" s="1" t="s">
        <v>2030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2057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2169</v>
      </c>
      <c r="N5157" s="1" t="n">
        <v>5</v>
      </c>
      <c r="O5157" s="1" t="n">
        <v>22.5</v>
      </c>
      <c r="P5157" s="1" t="s">
        <v>2030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2057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2033</v>
      </c>
      <c r="N5158" s="1" t="n">
        <v>10</v>
      </c>
      <c r="O5158" s="1" t="n">
        <v>49.9</v>
      </c>
      <c r="P5158" s="1" t="s">
        <v>2030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2057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2216</v>
      </c>
      <c r="N5159" s="1" t="n">
        <v>150</v>
      </c>
      <c r="O5159" s="1" t="n">
        <v>664.5</v>
      </c>
      <c r="P5159" s="1" t="s">
        <v>2030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2057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2606</v>
      </c>
      <c r="N5160" s="1" t="n">
        <v>60</v>
      </c>
      <c r="O5160" s="1" t="n">
        <v>233.8</v>
      </c>
      <c r="P5160" s="1" t="s">
        <v>2030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2057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2607</v>
      </c>
      <c r="N5161" s="1" t="n">
        <v>150</v>
      </c>
      <c r="O5161" s="1" t="n">
        <v>549.5</v>
      </c>
      <c r="P5161" s="1" t="s">
        <v>2030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2057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4244</v>
      </c>
      <c r="N5162" s="1" t="n">
        <v>300</v>
      </c>
      <c r="O5162" s="1" t="n">
        <v>583.5</v>
      </c>
      <c r="P5162" s="1" t="s">
        <v>2030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2057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2608</v>
      </c>
      <c r="N5163" s="1" t="n">
        <v>120</v>
      </c>
      <c r="O5163" s="1" t="n">
        <v>439.6</v>
      </c>
      <c r="P5163" s="1" t="s">
        <v>2030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2057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2892</v>
      </c>
      <c r="N5164" s="1" t="n">
        <v>125</v>
      </c>
      <c r="O5164" s="1" t="n">
        <v>505</v>
      </c>
      <c r="P5164" s="1" t="s">
        <v>2030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2057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2036</v>
      </c>
      <c r="N5165" s="1" t="n">
        <v>61.35</v>
      </c>
      <c r="O5165" s="1" t="n">
        <v>1349.7</v>
      </c>
      <c r="P5165" s="1" t="s">
        <v>2030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2065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2066</v>
      </c>
      <c r="N5166" s="1" t="n">
        <v>2.864</v>
      </c>
      <c r="O5166" s="1" t="n">
        <v>52.5</v>
      </c>
      <c r="P5166" s="1" t="s">
        <v>2030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2065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2067</v>
      </c>
      <c r="N5167" s="1" t="n">
        <v>8.045</v>
      </c>
      <c r="O5167" s="1" t="n">
        <v>159.76</v>
      </c>
      <c r="P5167" s="1" t="s">
        <v>2030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2065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2068</v>
      </c>
      <c r="N5168" s="1" t="n">
        <v>19.54</v>
      </c>
      <c r="O5168" s="1" t="n">
        <v>447.75</v>
      </c>
      <c r="P5168" s="1" t="s">
        <v>2030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2065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2069</v>
      </c>
      <c r="N5169" s="1" t="n">
        <v>13.595</v>
      </c>
      <c r="O5169" s="1" t="n">
        <v>332.3</v>
      </c>
      <c r="P5169" s="1" t="s">
        <v>2030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2065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2070</v>
      </c>
      <c r="N5170" s="1" t="n">
        <v>1.254</v>
      </c>
      <c r="O5170" s="1" t="n">
        <v>26.82</v>
      </c>
      <c r="P5170" s="1" t="s">
        <v>2030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2065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2167</v>
      </c>
      <c r="N5171" s="1" t="n">
        <v>6.08</v>
      </c>
      <c r="O5171" s="1" t="n">
        <v>139.32</v>
      </c>
      <c r="P5171" s="1" t="s">
        <v>2030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2065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2072</v>
      </c>
      <c r="N5172" s="1" t="n">
        <v>3</v>
      </c>
      <c r="O5172" s="1" t="n">
        <v>68.74</v>
      </c>
      <c r="P5172" s="1" t="s">
        <v>2030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2065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3364</v>
      </c>
      <c r="N5173" s="1" t="n">
        <v>3.446</v>
      </c>
      <c r="O5173" s="1" t="n">
        <v>110.56</v>
      </c>
      <c r="P5173" s="1" t="s">
        <v>2030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2065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2082</v>
      </c>
      <c r="N5174" s="1" t="n">
        <v>0.704</v>
      </c>
      <c r="O5174" s="1" t="n">
        <v>1.61</v>
      </c>
      <c r="P5174" s="1" t="s">
        <v>2030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2065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3365</v>
      </c>
      <c r="N5175" s="1" t="n">
        <v>2.712</v>
      </c>
      <c r="O5175" s="1" t="n">
        <v>10.34</v>
      </c>
      <c r="P5175" s="1" t="s">
        <v>2030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2065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2084</v>
      </c>
      <c r="N5176" s="1" t="n">
        <v>0.11</v>
      </c>
      <c r="O5176" s="1" t="n">
        <v>0</v>
      </c>
      <c r="P5176" s="1" t="s">
        <v>2030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2085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2066</v>
      </c>
      <c r="N5177" s="1" t="n">
        <v>2.864</v>
      </c>
      <c r="O5177" s="1" t="n">
        <v>52.5</v>
      </c>
      <c r="P5177" s="1" t="s">
        <v>2030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2085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2067</v>
      </c>
      <c r="N5178" s="1" t="n">
        <v>8.045</v>
      </c>
      <c r="O5178" s="1" t="n">
        <v>159.76</v>
      </c>
      <c r="P5178" s="1" t="s">
        <v>2030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2085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2068</v>
      </c>
      <c r="N5179" s="1" t="n">
        <v>19.54</v>
      </c>
      <c r="O5179" s="1" t="n">
        <v>447.75</v>
      </c>
      <c r="P5179" s="1" t="s">
        <v>2030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2085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2069</v>
      </c>
      <c r="N5180" s="1" t="n">
        <v>13.595</v>
      </c>
      <c r="O5180" s="1" t="n">
        <v>332.3</v>
      </c>
      <c r="P5180" s="1" t="s">
        <v>2030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2085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2070</v>
      </c>
      <c r="N5181" s="1" t="n">
        <v>1.254</v>
      </c>
      <c r="O5181" s="1" t="n">
        <v>26.82</v>
      </c>
      <c r="P5181" s="1" t="s">
        <v>2030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2085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2167</v>
      </c>
      <c r="N5182" s="1" t="n">
        <v>6.08</v>
      </c>
      <c r="O5182" s="1" t="n">
        <v>139.32</v>
      </c>
      <c r="P5182" s="1" t="s">
        <v>2030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2085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2072</v>
      </c>
      <c r="N5183" s="1" t="n">
        <v>3</v>
      </c>
      <c r="O5183" s="1" t="n">
        <v>68.74</v>
      </c>
      <c r="P5183" s="1" t="s">
        <v>2030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2085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3364</v>
      </c>
      <c r="N5184" s="1" t="n">
        <v>3.446</v>
      </c>
      <c r="O5184" s="1" t="n">
        <v>110.56</v>
      </c>
      <c r="P5184" s="1" t="s">
        <v>2030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2085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2082</v>
      </c>
      <c r="N5185" s="1" t="n">
        <v>0.704</v>
      </c>
      <c r="O5185" s="1" t="n">
        <v>1.61</v>
      </c>
      <c r="P5185" s="1" t="s">
        <v>2030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2085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3365</v>
      </c>
      <c r="N5186" s="1" t="n">
        <v>2.712</v>
      </c>
      <c r="O5186" s="1" t="n">
        <v>10.34</v>
      </c>
      <c r="P5186" s="1" t="s">
        <v>2030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2085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2084</v>
      </c>
      <c r="N5187" s="1" t="n">
        <v>0.11</v>
      </c>
      <c r="O5187" s="1" t="n">
        <v>0</v>
      </c>
      <c r="P5187" s="1" t="s">
        <v>2030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2139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2120</v>
      </c>
      <c r="N5188" s="1" t="n">
        <v>20</v>
      </c>
      <c r="O5188" s="1" t="n">
        <v>280</v>
      </c>
      <c r="P5188" s="1" t="s">
        <v>2030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2139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2120</v>
      </c>
      <c r="N5189" s="1" t="n">
        <v>15</v>
      </c>
      <c r="O5189" s="1" t="n">
        <v>210</v>
      </c>
      <c r="P5189" s="1" t="s">
        <v>2030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2057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2210</v>
      </c>
      <c r="N5190" s="1" t="n">
        <v>40</v>
      </c>
      <c r="O5190" s="1" t="n">
        <v>483.84</v>
      </c>
      <c r="P5190" s="1" t="s">
        <v>2030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2057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4245</v>
      </c>
      <c r="N5191" s="1" t="n">
        <v>40</v>
      </c>
      <c r="O5191" s="1" t="n">
        <v>536</v>
      </c>
      <c r="P5191" s="1" t="s">
        <v>2030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2057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2353</v>
      </c>
      <c r="N5192" s="1" t="n">
        <v>50</v>
      </c>
      <c r="O5192" s="1" t="n">
        <v>292.5</v>
      </c>
      <c r="P5192" s="1" t="s">
        <v>2030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2057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2353</v>
      </c>
      <c r="N5193" s="1" t="n">
        <v>40</v>
      </c>
      <c r="O5193" s="1" t="n">
        <v>564</v>
      </c>
      <c r="P5193" s="1" t="s">
        <v>2030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2057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2905</v>
      </c>
      <c r="N5194" s="1" t="n">
        <v>50</v>
      </c>
      <c r="O5194" s="1" t="n">
        <v>287.5</v>
      </c>
      <c r="P5194" s="1" t="s">
        <v>2030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2057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4246</v>
      </c>
      <c r="N5195" s="1" t="n">
        <v>50</v>
      </c>
      <c r="O5195" s="1" t="n">
        <v>680</v>
      </c>
      <c r="P5195" s="1" t="s">
        <v>2030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2057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4247</v>
      </c>
      <c r="N5196" s="1" t="n">
        <v>120</v>
      </c>
      <c r="O5196" s="1" t="n">
        <v>229.2</v>
      </c>
      <c r="P5196" s="1" t="s">
        <v>2030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2057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2864</v>
      </c>
      <c r="N5197" s="1" t="n">
        <v>12</v>
      </c>
      <c r="O5197" s="1" t="n">
        <v>53.88</v>
      </c>
      <c r="P5197" s="1" t="s">
        <v>2030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2057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3048</v>
      </c>
      <c r="N5198" s="1" t="n">
        <v>60</v>
      </c>
      <c r="O5198" s="1" t="n">
        <v>589.8</v>
      </c>
      <c r="P5198" s="1" t="s">
        <v>2030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2057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3049</v>
      </c>
      <c r="N5199" s="1" t="n">
        <v>60</v>
      </c>
      <c r="O5199" s="1" t="n">
        <v>589.8</v>
      </c>
      <c r="P5199" s="1" t="s">
        <v>2030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2057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2219</v>
      </c>
      <c r="N5200" s="1" t="n">
        <v>80</v>
      </c>
      <c r="O5200" s="1" t="n">
        <v>297.6</v>
      </c>
      <c r="P5200" s="1" t="s">
        <v>2030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2057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2358</v>
      </c>
      <c r="N5201" s="1" t="n">
        <v>60</v>
      </c>
      <c r="O5201" s="1" t="n">
        <v>54</v>
      </c>
      <c r="P5201" s="1" t="s">
        <v>2030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2057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4248</v>
      </c>
      <c r="N5202" s="1" t="n">
        <v>30</v>
      </c>
      <c r="O5202" s="1" t="n">
        <v>32.1</v>
      </c>
      <c r="P5202" s="1" t="s">
        <v>2030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2057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2035</v>
      </c>
      <c r="N5203" s="1" t="n">
        <v>75.3</v>
      </c>
      <c r="O5203" s="1" t="n">
        <v>1882.5</v>
      </c>
      <c r="P5203" s="1" t="s">
        <v>2030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2057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2036</v>
      </c>
      <c r="N5204" s="1" t="n">
        <v>55.8</v>
      </c>
      <c r="O5204" s="1" t="n">
        <v>1395</v>
      </c>
      <c r="P5204" s="1" t="s">
        <v>2030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2057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2186</v>
      </c>
      <c r="N5205" s="1" t="n">
        <v>16</v>
      </c>
      <c r="O5205" s="1" t="n">
        <v>114.26</v>
      </c>
      <c r="P5205" s="1" t="s">
        <v>2030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2057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2187</v>
      </c>
      <c r="N5206" s="1" t="n">
        <v>6</v>
      </c>
      <c r="O5206" s="1" t="n">
        <v>46.16</v>
      </c>
      <c r="P5206" s="1" t="s">
        <v>2030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2057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3167</v>
      </c>
      <c r="N5207" s="1" t="n">
        <v>6</v>
      </c>
      <c r="O5207" s="1" t="n">
        <v>46.61</v>
      </c>
      <c r="P5207" s="1" t="s">
        <v>2030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2057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2189</v>
      </c>
      <c r="N5208" s="1" t="n">
        <v>64</v>
      </c>
      <c r="O5208" s="1" t="n">
        <v>516.52</v>
      </c>
      <c r="P5208" s="1" t="s">
        <v>2030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2057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3170</v>
      </c>
      <c r="N5209" s="1" t="n">
        <v>64</v>
      </c>
      <c r="O5209" s="1" t="n">
        <v>287.17</v>
      </c>
      <c r="P5209" s="1" t="s">
        <v>2030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2057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3171</v>
      </c>
      <c r="N5210" s="1" t="n">
        <v>36</v>
      </c>
      <c r="O5210" s="1" t="n">
        <v>231.7</v>
      </c>
      <c r="P5210" s="1" t="s">
        <v>2030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2057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2223</v>
      </c>
      <c r="N5211" s="1" t="n">
        <v>20</v>
      </c>
      <c r="O5211" s="1" t="n">
        <v>139.8</v>
      </c>
      <c r="P5211" s="1" t="s">
        <v>2030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2057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2981</v>
      </c>
      <c r="N5212" s="1" t="n">
        <v>30</v>
      </c>
      <c r="O5212" s="1" t="n">
        <v>299.7</v>
      </c>
      <c r="P5212" s="1" t="s">
        <v>2030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2057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2051</v>
      </c>
      <c r="N5213" s="1" t="n">
        <v>20</v>
      </c>
      <c r="O5213" s="1" t="n">
        <v>30</v>
      </c>
      <c r="P5213" s="1" t="s">
        <v>2030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2057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2053</v>
      </c>
      <c r="N5214" s="1" t="n">
        <v>50</v>
      </c>
      <c r="O5214" s="1" t="n">
        <v>90</v>
      </c>
      <c r="P5214" s="1" t="s">
        <v>2030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2065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2066</v>
      </c>
      <c r="N5215" s="1" t="n">
        <v>2.098</v>
      </c>
      <c r="O5215" s="1" t="n">
        <v>44.59</v>
      </c>
      <c r="P5215" s="1" t="s">
        <v>2030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2065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2066</v>
      </c>
      <c r="N5216" s="1" t="n">
        <v>2.202</v>
      </c>
      <c r="O5216" s="1" t="n">
        <v>37.55</v>
      </c>
      <c r="P5216" s="1" t="s">
        <v>2030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2065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2067</v>
      </c>
      <c r="N5217" s="1" t="n">
        <v>8.675</v>
      </c>
      <c r="O5217" s="1" t="n">
        <v>199.74</v>
      </c>
      <c r="P5217" s="1" t="s">
        <v>2030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2065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2068</v>
      </c>
      <c r="N5218" s="1" t="n">
        <v>20.43</v>
      </c>
      <c r="O5218" s="1" t="n">
        <v>542.8</v>
      </c>
      <c r="P5218" s="1" t="s">
        <v>2030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2065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2069</v>
      </c>
      <c r="N5219" s="1" t="n">
        <v>15.23</v>
      </c>
      <c r="O5219" s="1" t="n">
        <v>431.63</v>
      </c>
      <c r="P5219" s="1" t="s">
        <v>2030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2065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2070</v>
      </c>
      <c r="N5220" s="1" t="n">
        <v>10.49</v>
      </c>
      <c r="O5220" s="1" t="n">
        <v>208.7</v>
      </c>
      <c r="P5220" s="1" t="s">
        <v>2030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2065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2070</v>
      </c>
      <c r="N5221" s="1" t="n">
        <v>1.01</v>
      </c>
      <c r="O5221" s="1" t="n">
        <v>25.05</v>
      </c>
      <c r="P5221" s="1" t="s">
        <v>2030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2065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2167</v>
      </c>
      <c r="N5222" s="1" t="n">
        <v>0.81</v>
      </c>
      <c r="O5222" s="1" t="n">
        <v>21.52</v>
      </c>
      <c r="P5222" s="1" t="s">
        <v>2030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2065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2071</v>
      </c>
      <c r="N5223" s="1" t="n">
        <v>2.064</v>
      </c>
      <c r="O5223" s="1" t="n">
        <v>49.87</v>
      </c>
      <c r="P5223" s="1" t="s">
        <v>2030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2065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2072</v>
      </c>
      <c r="N5224" s="1" t="n">
        <v>3.94</v>
      </c>
      <c r="O5224" s="1" t="n">
        <v>83.99</v>
      </c>
      <c r="P5224" s="1" t="s">
        <v>2030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2065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2072</v>
      </c>
      <c r="N5225" s="1" t="n">
        <v>1.093</v>
      </c>
      <c r="O5225" s="1" t="n">
        <v>29.04</v>
      </c>
      <c r="P5225" s="1" t="s">
        <v>2030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2065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2073</v>
      </c>
      <c r="N5226" s="1" t="n">
        <v>10.885</v>
      </c>
      <c r="O5226" s="1" t="n">
        <v>301.67</v>
      </c>
      <c r="P5226" s="1" t="s">
        <v>2030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2065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2074</v>
      </c>
      <c r="N5227" s="1" t="n">
        <v>8.37</v>
      </c>
      <c r="O5227" s="1" t="n">
        <v>261.72</v>
      </c>
      <c r="P5227" s="1" t="s">
        <v>2030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2065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2075</v>
      </c>
      <c r="N5228" s="1" t="n">
        <v>5.05</v>
      </c>
      <c r="O5228" s="1" t="n">
        <v>179.44</v>
      </c>
      <c r="P5228" s="1" t="s">
        <v>2030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2065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2076</v>
      </c>
      <c r="N5229" s="1" t="n">
        <v>9.02</v>
      </c>
      <c r="O5229" s="1" t="n">
        <v>339.74</v>
      </c>
      <c r="P5229" s="1" t="s">
        <v>2030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2065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2077</v>
      </c>
      <c r="N5230" s="1" t="n">
        <v>3.69</v>
      </c>
      <c r="O5230" s="1" t="n">
        <v>141.61</v>
      </c>
      <c r="P5230" s="1" t="s">
        <v>2030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2065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2078</v>
      </c>
      <c r="N5231" s="1" t="n">
        <v>1.588</v>
      </c>
      <c r="O5231" s="1" t="n">
        <v>54.17</v>
      </c>
      <c r="P5231" s="1" t="s">
        <v>2030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2065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2080</v>
      </c>
      <c r="N5232" s="1" t="n">
        <v>1.458</v>
      </c>
      <c r="O5232" s="1" t="n">
        <v>72.53</v>
      </c>
      <c r="P5232" s="1" t="s">
        <v>2030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2065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2247</v>
      </c>
      <c r="N5233" s="1" t="n">
        <v>1.134</v>
      </c>
      <c r="O5233" s="1" t="n">
        <v>24.17</v>
      </c>
      <c r="P5233" s="1" t="s">
        <v>2030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2065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2168</v>
      </c>
      <c r="N5234" s="1" t="n">
        <v>3.014</v>
      </c>
      <c r="O5234" s="1" t="n">
        <v>85.42</v>
      </c>
      <c r="P5234" s="1" t="s">
        <v>2030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2065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2081</v>
      </c>
      <c r="N5235" s="1" t="n">
        <v>0.5</v>
      </c>
      <c r="O5235" s="1" t="n">
        <v>15.63</v>
      </c>
      <c r="P5235" s="1" t="s">
        <v>2030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2065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2082</v>
      </c>
      <c r="N5236" s="1" t="n">
        <v>1.798</v>
      </c>
      <c r="O5236" s="1" t="n">
        <v>3.82</v>
      </c>
      <c r="P5236" s="1" t="s">
        <v>2030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2065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3365</v>
      </c>
      <c r="N5237" s="1" t="n">
        <v>3.44</v>
      </c>
      <c r="O5237" s="1" t="n">
        <v>15.21</v>
      </c>
      <c r="P5237" s="1" t="s">
        <v>2030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2065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3365</v>
      </c>
      <c r="N5238" s="1" t="n">
        <v>9.804</v>
      </c>
      <c r="O5238" s="1" t="n">
        <v>34.77</v>
      </c>
      <c r="P5238" s="1" t="s">
        <v>2030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2065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2084</v>
      </c>
      <c r="N5239" s="1" t="n">
        <v>0.669</v>
      </c>
      <c r="O5239" s="1" t="n">
        <v>0.01</v>
      </c>
      <c r="P5239" s="1" t="s">
        <v>2030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2065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2248</v>
      </c>
      <c r="N5240" s="1" t="n">
        <v>2.638</v>
      </c>
      <c r="O5240" s="1" t="n">
        <v>73.11</v>
      </c>
      <c r="P5240" s="1" t="s">
        <v>2030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2085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2066</v>
      </c>
      <c r="N5241" s="1" t="n">
        <v>2.098</v>
      </c>
      <c r="O5241" s="1" t="n">
        <v>44.59</v>
      </c>
      <c r="P5241" s="1" t="s">
        <v>2030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2085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2067</v>
      </c>
      <c r="N5242" s="1" t="n">
        <v>8.675</v>
      </c>
      <c r="O5242" s="1" t="n">
        <v>199.74</v>
      </c>
      <c r="P5242" s="1" t="s">
        <v>2030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2085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2068</v>
      </c>
      <c r="N5243" s="1" t="n">
        <v>20.43</v>
      </c>
      <c r="O5243" s="1" t="n">
        <v>542.8</v>
      </c>
      <c r="P5243" s="1" t="s">
        <v>2030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2085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2069</v>
      </c>
      <c r="N5244" s="1" t="n">
        <v>15.23</v>
      </c>
      <c r="O5244" s="1" t="n">
        <v>431.63</v>
      </c>
      <c r="P5244" s="1" t="s">
        <v>2030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2085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2070</v>
      </c>
      <c r="N5245" s="1" t="n">
        <v>1.01</v>
      </c>
      <c r="O5245" s="1" t="n">
        <v>25.05</v>
      </c>
      <c r="P5245" s="1" t="s">
        <v>2030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2085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2167</v>
      </c>
      <c r="N5246" s="1" t="n">
        <v>0.81</v>
      </c>
      <c r="O5246" s="1" t="n">
        <v>21.52</v>
      </c>
      <c r="P5246" s="1" t="s">
        <v>2030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2085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2072</v>
      </c>
      <c r="N5247" s="1" t="n">
        <v>1.093</v>
      </c>
      <c r="O5247" s="1" t="n">
        <v>29.04</v>
      </c>
      <c r="P5247" s="1" t="s">
        <v>2030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2085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2168</v>
      </c>
      <c r="N5248" s="1" t="n">
        <v>3.014</v>
      </c>
      <c r="O5248" s="1" t="n">
        <v>85.42</v>
      </c>
      <c r="P5248" s="1" t="s">
        <v>2030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2085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3365</v>
      </c>
      <c r="N5249" s="1" t="n">
        <v>3.44</v>
      </c>
      <c r="O5249" s="1" t="n">
        <v>15.21</v>
      </c>
      <c r="P5249" s="1" t="s">
        <v>2030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2085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2066</v>
      </c>
      <c r="N5250" s="1" t="n">
        <v>2.202</v>
      </c>
      <c r="O5250" s="1" t="n">
        <v>37.55</v>
      </c>
      <c r="P5250" s="1" t="s">
        <v>2030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2085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2070</v>
      </c>
      <c r="N5251" s="1" t="n">
        <v>10.49</v>
      </c>
      <c r="O5251" s="1" t="n">
        <v>208.7</v>
      </c>
      <c r="P5251" s="1" t="s">
        <v>2030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2085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2071</v>
      </c>
      <c r="N5252" s="1" t="n">
        <v>2.064</v>
      </c>
      <c r="O5252" s="1" t="n">
        <v>49.87</v>
      </c>
      <c r="P5252" s="1" t="s">
        <v>2030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2085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2072</v>
      </c>
      <c r="N5253" s="1" t="n">
        <v>3.94</v>
      </c>
      <c r="O5253" s="1" t="n">
        <v>83.99</v>
      </c>
      <c r="P5253" s="1" t="s">
        <v>2030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2085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2073</v>
      </c>
      <c r="N5254" s="1" t="n">
        <v>10.885</v>
      </c>
      <c r="O5254" s="1" t="n">
        <v>301.67</v>
      </c>
      <c r="P5254" s="1" t="s">
        <v>2030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2085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2074</v>
      </c>
      <c r="N5255" s="1" t="n">
        <v>8.37</v>
      </c>
      <c r="O5255" s="1" t="n">
        <v>261.72</v>
      </c>
      <c r="P5255" s="1" t="s">
        <v>2030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2085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2075</v>
      </c>
      <c r="N5256" s="1" t="n">
        <v>5.05</v>
      </c>
      <c r="O5256" s="1" t="n">
        <v>179.44</v>
      </c>
      <c r="P5256" s="1" t="s">
        <v>2030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2085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2076</v>
      </c>
      <c r="N5257" s="1" t="n">
        <v>9.02</v>
      </c>
      <c r="O5257" s="1" t="n">
        <v>339.74</v>
      </c>
      <c r="P5257" s="1" t="s">
        <v>2030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2085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2077</v>
      </c>
      <c r="N5258" s="1" t="n">
        <v>3.69</v>
      </c>
      <c r="O5258" s="1" t="n">
        <v>141.61</v>
      </c>
      <c r="P5258" s="1" t="s">
        <v>2030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2085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2078</v>
      </c>
      <c r="N5259" s="1" t="n">
        <v>1.588</v>
      </c>
      <c r="O5259" s="1" t="n">
        <v>54.17</v>
      </c>
      <c r="P5259" s="1" t="s">
        <v>2030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2085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2080</v>
      </c>
      <c r="N5260" s="1" t="n">
        <v>1.458</v>
      </c>
      <c r="O5260" s="1" t="n">
        <v>72.53</v>
      </c>
      <c r="P5260" s="1" t="s">
        <v>2030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2085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2247</v>
      </c>
      <c r="N5261" s="1" t="n">
        <v>1.134</v>
      </c>
      <c r="O5261" s="1" t="n">
        <v>24.17</v>
      </c>
      <c r="P5261" s="1" t="s">
        <v>2030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2085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2081</v>
      </c>
      <c r="N5262" s="1" t="n">
        <v>0.5</v>
      </c>
      <c r="O5262" s="1" t="n">
        <v>15.63</v>
      </c>
      <c r="P5262" s="1" t="s">
        <v>2030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2085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2082</v>
      </c>
      <c r="N5263" s="1" t="n">
        <v>1.798</v>
      </c>
      <c r="O5263" s="1" t="n">
        <v>3.82</v>
      </c>
      <c r="P5263" s="1" t="s">
        <v>2030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2085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3365</v>
      </c>
      <c r="N5264" s="1" t="n">
        <v>9.804</v>
      </c>
      <c r="O5264" s="1" t="n">
        <v>34.77</v>
      </c>
      <c r="P5264" s="1" t="s">
        <v>2030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2085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2084</v>
      </c>
      <c r="N5265" s="1" t="n">
        <v>0.669</v>
      </c>
      <c r="O5265" s="1" t="n">
        <v>0.01</v>
      </c>
      <c r="P5265" s="1" t="s">
        <v>2030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2085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2248</v>
      </c>
      <c r="N5266" s="1" t="n">
        <v>2.638</v>
      </c>
      <c r="O5266" s="1" t="n">
        <v>73.11</v>
      </c>
      <c r="P5266" s="1" t="s">
        <v>2030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2139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2122</v>
      </c>
      <c r="N5267" s="1" t="n">
        <v>24</v>
      </c>
      <c r="O5267" s="1" t="n">
        <v>150</v>
      </c>
      <c r="P5267" s="1" t="s">
        <v>2030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2139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2123</v>
      </c>
      <c r="N5268" s="1" t="n">
        <v>20</v>
      </c>
      <c r="O5268" s="1" t="n">
        <v>120</v>
      </c>
      <c r="P5268" s="1" t="s">
        <v>2030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2139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2125</v>
      </c>
      <c r="N5269" s="1" t="n">
        <v>20</v>
      </c>
      <c r="O5269" s="1" t="n">
        <v>55</v>
      </c>
      <c r="P5269" s="1" t="s">
        <v>2030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2139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2279</v>
      </c>
      <c r="N5270" s="1" t="n">
        <v>15</v>
      </c>
      <c r="O5270" s="1" t="n">
        <v>100</v>
      </c>
      <c r="P5270" s="1" t="s">
        <v>2030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2139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2126</v>
      </c>
      <c r="N5271" s="1" t="n">
        <v>2</v>
      </c>
      <c r="O5271" s="1" t="n">
        <v>30</v>
      </c>
      <c r="P5271" s="1" t="s">
        <v>2030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2139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2128</v>
      </c>
      <c r="N5272" s="1" t="n">
        <v>2</v>
      </c>
      <c r="O5272" s="1" t="n">
        <v>20</v>
      </c>
      <c r="P5272" s="1" t="s">
        <v>2030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2139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2129</v>
      </c>
      <c r="N5273" s="1" t="n">
        <v>2</v>
      </c>
      <c r="O5273" s="1" t="n">
        <v>20</v>
      </c>
      <c r="P5273" s="1" t="s">
        <v>2030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2139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2280</v>
      </c>
      <c r="N5274" s="1" t="n">
        <v>5</v>
      </c>
      <c r="O5274" s="1" t="n">
        <v>55</v>
      </c>
      <c r="P5274" s="1" t="s">
        <v>2030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2139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2182</v>
      </c>
      <c r="N5275" s="1" t="n">
        <v>20</v>
      </c>
      <c r="O5275" s="1" t="n">
        <v>100</v>
      </c>
      <c r="P5275" s="1" t="s">
        <v>2030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2139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2183</v>
      </c>
      <c r="N5276" s="1" t="n">
        <v>13</v>
      </c>
      <c r="O5276" s="1" t="n">
        <v>60</v>
      </c>
      <c r="P5276" s="1" t="s">
        <v>2030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2139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2131</v>
      </c>
      <c r="N5277" s="1" t="n">
        <v>20</v>
      </c>
      <c r="O5277" s="1" t="n">
        <v>140</v>
      </c>
      <c r="P5277" s="1" t="s">
        <v>2030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2139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2132</v>
      </c>
      <c r="N5278" s="1" t="n">
        <v>45.935</v>
      </c>
      <c r="O5278" s="1" t="n">
        <v>160</v>
      </c>
      <c r="P5278" s="1" t="s">
        <v>2030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2139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2133</v>
      </c>
      <c r="N5279" s="1" t="n">
        <v>20</v>
      </c>
      <c r="O5279" s="1" t="n">
        <v>110</v>
      </c>
      <c r="P5279" s="1" t="s">
        <v>2030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2139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2135</v>
      </c>
      <c r="N5280" s="1" t="n">
        <v>40</v>
      </c>
      <c r="O5280" s="1" t="n">
        <v>240</v>
      </c>
      <c r="P5280" s="1" t="s">
        <v>2030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2139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2136</v>
      </c>
      <c r="N5281" s="1" t="n">
        <v>60</v>
      </c>
      <c r="O5281" s="1" t="n">
        <v>420</v>
      </c>
      <c r="P5281" s="1" t="s">
        <v>2030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2139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2137</v>
      </c>
      <c r="N5282" s="1" t="n">
        <v>10</v>
      </c>
      <c r="O5282" s="1" t="n">
        <v>30</v>
      </c>
      <c r="P5282" s="1" t="s">
        <v>2030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2139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2138</v>
      </c>
      <c r="N5283" s="1" t="n">
        <v>25</v>
      </c>
      <c r="O5283" s="1" t="n">
        <v>100</v>
      </c>
      <c r="P5283" s="1" t="s">
        <v>2030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2057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2087</v>
      </c>
      <c r="N5284" s="1" t="n">
        <v>15</v>
      </c>
      <c r="O5284" s="1" t="n">
        <v>180</v>
      </c>
      <c r="P5284" s="1" t="s">
        <v>2030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2057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2088</v>
      </c>
      <c r="N5285" s="1" t="n">
        <v>2</v>
      </c>
      <c r="O5285" s="1" t="n">
        <v>14.5</v>
      </c>
      <c r="P5285" s="1" t="s">
        <v>2030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2057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2089</v>
      </c>
      <c r="N5286" s="1" t="n">
        <v>4</v>
      </c>
      <c r="O5286" s="1" t="n">
        <v>22</v>
      </c>
      <c r="P5286" s="1" t="s">
        <v>2030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2057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2090</v>
      </c>
      <c r="N5287" s="1" t="n">
        <v>12</v>
      </c>
      <c r="O5287" s="1" t="n">
        <v>78</v>
      </c>
      <c r="P5287" s="1" t="s">
        <v>2030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2057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2091</v>
      </c>
      <c r="N5288" s="1" t="n">
        <v>3</v>
      </c>
      <c r="O5288" s="1" t="n">
        <v>16.5</v>
      </c>
      <c r="P5288" s="1" t="s">
        <v>2030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2057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2175</v>
      </c>
      <c r="N5289" s="1" t="n">
        <v>4</v>
      </c>
      <c r="O5289" s="1" t="n">
        <v>22</v>
      </c>
      <c r="P5289" s="1" t="s">
        <v>2030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2057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2092</v>
      </c>
      <c r="N5290" s="1" t="n">
        <v>4</v>
      </c>
      <c r="O5290" s="1" t="n">
        <v>22</v>
      </c>
      <c r="P5290" s="1" t="s">
        <v>2030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2057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2093</v>
      </c>
      <c r="N5291" s="1" t="n">
        <v>2</v>
      </c>
      <c r="O5291" s="1" t="n">
        <v>16.8</v>
      </c>
      <c r="P5291" s="1" t="s">
        <v>2030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2057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2032</v>
      </c>
      <c r="N5292" s="1" t="n">
        <v>2</v>
      </c>
      <c r="O5292" s="1" t="n">
        <v>11</v>
      </c>
      <c r="P5292" s="1" t="s">
        <v>2030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2057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2094</v>
      </c>
      <c r="N5293" s="1" t="n">
        <v>3</v>
      </c>
      <c r="O5293" s="1" t="n">
        <v>16.5</v>
      </c>
      <c r="P5293" s="1" t="s">
        <v>2030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2057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2051</v>
      </c>
      <c r="N5294" s="1" t="n">
        <v>14</v>
      </c>
      <c r="O5294" s="1" t="n">
        <v>21</v>
      </c>
      <c r="P5294" s="1" t="s">
        <v>2030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2057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2052</v>
      </c>
      <c r="N5295" s="1" t="n">
        <v>7</v>
      </c>
      <c r="O5295" s="1" t="n">
        <v>24.5</v>
      </c>
      <c r="P5295" s="1" t="s">
        <v>2030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2057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2053</v>
      </c>
      <c r="N5296" s="1" t="n">
        <v>55</v>
      </c>
      <c r="O5296" s="1" t="n">
        <v>99</v>
      </c>
      <c r="P5296" s="1" t="s">
        <v>2030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2602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3660</v>
      </c>
      <c r="N5297" s="1" t="n">
        <v>1</v>
      </c>
      <c r="O5297" s="1" t="n">
        <v>10.13</v>
      </c>
      <c r="P5297" s="1" t="s">
        <v>2604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2602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3661</v>
      </c>
      <c r="N5298" s="1" t="n">
        <v>1</v>
      </c>
      <c r="O5298" s="1" t="n">
        <v>10.13</v>
      </c>
      <c r="P5298" s="1" t="s">
        <v>2604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2602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3662</v>
      </c>
      <c r="N5299" s="1" t="n">
        <v>1</v>
      </c>
      <c r="O5299" s="1" t="n">
        <v>10.13</v>
      </c>
      <c r="P5299" s="1" t="s">
        <v>2604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2602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4249</v>
      </c>
      <c r="N5300" s="1" t="n">
        <v>1</v>
      </c>
      <c r="O5300" s="1" t="n">
        <v>10.13</v>
      </c>
      <c r="P5300" s="1" t="s">
        <v>2604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2602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3667</v>
      </c>
      <c r="N5301" s="1" t="n">
        <v>1</v>
      </c>
      <c r="O5301" s="1" t="n">
        <v>10.13</v>
      </c>
      <c r="P5301" s="1" t="s">
        <v>2604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2602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4250</v>
      </c>
      <c r="N5302" s="1" t="n">
        <v>1</v>
      </c>
      <c r="O5302" s="1" t="n">
        <v>12.48</v>
      </c>
      <c r="P5302" s="1" t="s">
        <v>2604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2602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4251</v>
      </c>
      <c r="N5303" s="1" t="n">
        <v>1</v>
      </c>
      <c r="O5303" s="1" t="n">
        <v>14.69</v>
      </c>
      <c r="P5303" s="1" t="s">
        <v>2604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2602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3692</v>
      </c>
      <c r="N5304" s="1" t="n">
        <v>1</v>
      </c>
      <c r="O5304" s="1" t="n">
        <v>15.82</v>
      </c>
      <c r="P5304" s="1" t="s">
        <v>2604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2602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3693</v>
      </c>
      <c r="N5305" s="1" t="n">
        <v>1</v>
      </c>
      <c r="O5305" s="1" t="n">
        <v>14.69</v>
      </c>
      <c r="P5305" s="1" t="s">
        <v>2604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2602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4252</v>
      </c>
      <c r="N5306" s="1" t="n">
        <v>1</v>
      </c>
      <c r="O5306" s="1" t="n">
        <v>11.66</v>
      </c>
      <c r="P5306" s="1" t="s">
        <v>2604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2602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4253</v>
      </c>
      <c r="N5307" s="1" t="n">
        <v>1</v>
      </c>
      <c r="O5307" s="1" t="n">
        <v>8.09</v>
      </c>
      <c r="P5307" s="1" t="s">
        <v>2604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2602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4254</v>
      </c>
      <c r="N5308" s="1" t="n">
        <v>1</v>
      </c>
      <c r="O5308" s="1" t="n">
        <v>18.69</v>
      </c>
      <c r="P5308" s="1" t="s">
        <v>2604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2602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4255</v>
      </c>
      <c r="N5309" s="1" t="n">
        <v>1</v>
      </c>
      <c r="O5309" s="1" t="n">
        <v>15.14</v>
      </c>
      <c r="P5309" s="1" t="s">
        <v>2604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2602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4256</v>
      </c>
      <c r="N5310" s="1" t="n">
        <v>1</v>
      </c>
      <c r="O5310" s="1" t="n">
        <v>15.82</v>
      </c>
      <c r="P5310" s="1" t="s">
        <v>2604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2602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3697</v>
      </c>
      <c r="N5311" s="1" t="n">
        <v>1</v>
      </c>
      <c r="O5311" s="1" t="n">
        <v>14.69</v>
      </c>
      <c r="P5311" s="1" t="s">
        <v>2604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2602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4257</v>
      </c>
      <c r="N5312" s="1" t="n">
        <v>1</v>
      </c>
      <c r="O5312" s="1" t="n">
        <v>27.67</v>
      </c>
      <c r="P5312" s="1" t="s">
        <v>2604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2602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4258</v>
      </c>
      <c r="N5313" s="1" t="n">
        <v>1</v>
      </c>
      <c r="O5313" s="1" t="n">
        <v>37.26</v>
      </c>
      <c r="P5313" s="1" t="s">
        <v>2604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2139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2120</v>
      </c>
      <c r="N5314" s="1" t="n">
        <v>15</v>
      </c>
      <c r="O5314" s="1" t="n">
        <v>210</v>
      </c>
      <c r="P5314" s="1" t="s">
        <v>2030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2057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2095</v>
      </c>
      <c r="N5315" s="1" t="n">
        <v>15</v>
      </c>
      <c r="O5315" s="1" t="n">
        <v>180</v>
      </c>
      <c r="P5315" s="1" t="s">
        <v>2030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2057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2096</v>
      </c>
      <c r="N5316" s="1" t="n">
        <v>5</v>
      </c>
      <c r="O5316" s="1" t="n">
        <v>20</v>
      </c>
      <c r="P5316" s="1" t="s">
        <v>2030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2057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4259</v>
      </c>
      <c r="N5317" s="1" t="n">
        <v>40</v>
      </c>
      <c r="O5317" s="1" t="n">
        <v>210</v>
      </c>
      <c r="P5317" s="1" t="s">
        <v>2030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2057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4260</v>
      </c>
      <c r="N5318" s="1" t="n">
        <v>40</v>
      </c>
      <c r="O5318" s="1" t="n">
        <v>180</v>
      </c>
      <c r="P5318" s="1" t="s">
        <v>2030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2057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2029</v>
      </c>
      <c r="N5319" s="1" t="n">
        <v>15</v>
      </c>
      <c r="O5319" s="1" t="n">
        <v>74.85</v>
      </c>
      <c r="P5319" s="1" t="s">
        <v>2030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2057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2031</v>
      </c>
      <c r="N5320" s="1" t="n">
        <v>20</v>
      </c>
      <c r="O5320" s="1" t="n">
        <v>90</v>
      </c>
      <c r="P5320" s="1" t="s">
        <v>2030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2057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2032</v>
      </c>
      <c r="N5321" s="1" t="n">
        <v>15</v>
      </c>
      <c r="O5321" s="1" t="n">
        <v>74.85</v>
      </c>
      <c r="P5321" s="1" t="s">
        <v>2030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2057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2530</v>
      </c>
      <c r="N5322" s="1" t="n">
        <v>5</v>
      </c>
      <c r="O5322" s="1" t="n">
        <v>22.5</v>
      </c>
      <c r="P5322" s="1" t="s">
        <v>2030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2057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2033</v>
      </c>
      <c r="N5323" s="1" t="n">
        <v>10</v>
      </c>
      <c r="O5323" s="1" t="n">
        <v>49.9</v>
      </c>
      <c r="P5323" s="1" t="s">
        <v>2030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2057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2170</v>
      </c>
      <c r="N5324" s="1" t="n">
        <v>4</v>
      </c>
      <c r="O5324" s="1" t="n">
        <v>24</v>
      </c>
      <c r="P5324" s="1" t="s">
        <v>2030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2057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2172</v>
      </c>
      <c r="N5325" s="1" t="n">
        <v>10</v>
      </c>
      <c r="O5325" s="1" t="n">
        <v>60</v>
      </c>
      <c r="P5325" s="1" t="s">
        <v>2030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2057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2173</v>
      </c>
      <c r="N5326" s="1" t="n">
        <v>5</v>
      </c>
      <c r="O5326" s="1" t="n">
        <v>30</v>
      </c>
      <c r="P5326" s="1" t="s">
        <v>2030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2057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2174</v>
      </c>
      <c r="N5327" s="1" t="n">
        <v>4</v>
      </c>
      <c r="O5327" s="1" t="n">
        <v>24</v>
      </c>
      <c r="P5327" s="1" t="s">
        <v>2030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2057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4261</v>
      </c>
      <c r="N5328" s="1" t="n">
        <v>4</v>
      </c>
      <c r="O5328" s="1" t="n">
        <v>28</v>
      </c>
      <c r="P5328" s="1" t="s">
        <v>2030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2057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2035</v>
      </c>
      <c r="N5329" s="1" t="n">
        <v>73.35</v>
      </c>
      <c r="O5329" s="1" t="n">
        <v>2347.2</v>
      </c>
      <c r="P5329" s="1" t="s">
        <v>2030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2057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2270</v>
      </c>
      <c r="N5330" s="1" t="n">
        <v>35</v>
      </c>
      <c r="O5330" s="1" t="n">
        <v>110.49</v>
      </c>
      <c r="P5330" s="1" t="s">
        <v>2030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2057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2271</v>
      </c>
      <c r="N5331" s="1" t="n">
        <v>12</v>
      </c>
      <c r="O5331" s="1" t="n">
        <v>46.57</v>
      </c>
      <c r="P5331" s="1" t="s">
        <v>2030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2057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2272</v>
      </c>
      <c r="N5332" s="1" t="n">
        <v>12</v>
      </c>
      <c r="O5332" s="1" t="n">
        <v>43.47</v>
      </c>
      <c r="P5332" s="1" t="s">
        <v>2030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2057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3454</v>
      </c>
      <c r="N5333" s="1" t="n">
        <v>12</v>
      </c>
      <c r="O5333" s="1" t="n">
        <v>22.36</v>
      </c>
      <c r="P5333" s="1" t="s">
        <v>2030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2057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2275</v>
      </c>
      <c r="N5334" s="1" t="n">
        <v>24</v>
      </c>
      <c r="O5334" s="1" t="n">
        <v>50.48</v>
      </c>
      <c r="P5334" s="1" t="s">
        <v>2030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2057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2276</v>
      </c>
      <c r="N5335" s="1" t="n">
        <v>6</v>
      </c>
      <c r="O5335" s="1" t="n">
        <v>40.68</v>
      </c>
      <c r="P5335" s="1" t="s">
        <v>2030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2057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4262</v>
      </c>
      <c r="N5336" s="1" t="n">
        <v>24</v>
      </c>
      <c r="O5336" s="1" t="n">
        <v>48.01</v>
      </c>
      <c r="P5336" s="1" t="s">
        <v>2030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2057</v>
      </c>
      <c r="E5337" s="1" t="n">
        <v>1621</v>
      </c>
      <c r="F5337" s="1" t="s">
        <v>235</v>
      </c>
      <c r="I5337" s="1" t="n">
        <v>940437</v>
      </c>
      <c r="J5337" s="1" t="n">
        <v>103132</v>
      </c>
      <c r="K5337" s="1" t="n">
        <v>7892840800000</v>
      </c>
      <c r="L5337" s="1" t="s">
        <v>2653</v>
      </c>
      <c r="N5337" s="1" t="n">
        <v>30</v>
      </c>
      <c r="O5337" s="1" t="n">
        <v>193.35</v>
      </c>
      <c r="P5337" s="1" t="s">
        <v>2030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2057</v>
      </c>
      <c r="E5338" s="1" t="n">
        <v>1621</v>
      </c>
      <c r="F5338" s="1" t="s">
        <v>235</v>
      </c>
      <c r="I5338" s="1" t="n">
        <v>940437</v>
      </c>
      <c r="J5338" s="1" t="n">
        <v>103133</v>
      </c>
      <c r="K5338" s="1" t="n">
        <v>7891991001373</v>
      </c>
      <c r="L5338" s="1" t="s">
        <v>2654</v>
      </c>
      <c r="N5338" s="1" t="n">
        <v>30</v>
      </c>
      <c r="O5338" s="1" t="n">
        <v>230.99</v>
      </c>
      <c r="P5338" s="1" t="s">
        <v>2030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2057</v>
      </c>
      <c r="E5339" s="1" t="n">
        <v>1621</v>
      </c>
      <c r="F5339" s="1" t="s">
        <v>235</v>
      </c>
      <c r="I5339" s="1" t="n">
        <v>940437</v>
      </c>
      <c r="J5339" s="1" t="n">
        <v>103630</v>
      </c>
      <c r="K5339" s="1" t="n">
        <v>7891991004107</v>
      </c>
      <c r="L5339" s="1" t="s">
        <v>2655</v>
      </c>
      <c r="N5339" s="1" t="n">
        <v>96</v>
      </c>
      <c r="O5339" s="1" t="n">
        <v>429.39</v>
      </c>
      <c r="P5339" s="1" t="s">
        <v>2030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2057</v>
      </c>
      <c r="E5340" s="1" t="n">
        <v>1621</v>
      </c>
      <c r="F5340" s="1" t="s">
        <v>235</v>
      </c>
      <c r="I5340" s="1" t="n">
        <v>940437</v>
      </c>
      <c r="J5340" s="1" t="n">
        <v>103936</v>
      </c>
      <c r="K5340" s="1" t="n">
        <v>7891991001342</v>
      </c>
      <c r="L5340" s="1" t="s">
        <v>2656</v>
      </c>
      <c r="N5340" s="1" t="n">
        <v>60</v>
      </c>
      <c r="O5340" s="1" t="n">
        <v>452.73</v>
      </c>
      <c r="P5340" s="1" t="s">
        <v>2030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2057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2929</v>
      </c>
      <c r="N5341" s="1" t="n">
        <v>240</v>
      </c>
      <c r="O5341" s="1" t="n">
        <v>798.839869</v>
      </c>
      <c r="P5341" s="1" t="s">
        <v>2030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2057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3360</v>
      </c>
      <c r="N5342" s="1" t="n">
        <v>18</v>
      </c>
      <c r="O5342" s="1" t="n">
        <v>123.42</v>
      </c>
      <c r="P5342" s="1" t="s">
        <v>2030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2057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2677</v>
      </c>
      <c r="N5343" s="1" t="n">
        <v>30</v>
      </c>
      <c r="O5343" s="1" t="n">
        <v>102.69</v>
      </c>
      <c r="P5343" s="1" t="s">
        <v>2030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2057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3362</v>
      </c>
      <c r="N5344" s="1" t="n">
        <v>30</v>
      </c>
      <c r="O5344" s="1" t="n">
        <v>115.65</v>
      </c>
      <c r="P5344" s="1" t="s">
        <v>2030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2057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2357</v>
      </c>
      <c r="N5345" s="1" t="n">
        <v>495</v>
      </c>
      <c r="O5345" s="1" t="n">
        <v>1184.7</v>
      </c>
      <c r="P5345" s="1" t="s">
        <v>2030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2057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2357</v>
      </c>
      <c r="N5346" s="1" t="n">
        <v>510</v>
      </c>
      <c r="O5346" s="1" t="n">
        <v>1220.6</v>
      </c>
      <c r="P5346" s="1" t="s">
        <v>2030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2057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2357</v>
      </c>
      <c r="N5347" s="1" t="n">
        <v>495</v>
      </c>
      <c r="O5347" s="1" t="n">
        <v>1184.7</v>
      </c>
      <c r="P5347" s="1" t="s">
        <v>2030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2065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2066</v>
      </c>
      <c r="N5348" s="1" t="n">
        <v>3.13</v>
      </c>
      <c r="O5348" s="1" t="n">
        <v>60.04</v>
      </c>
      <c r="P5348" s="1" t="s">
        <v>2030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2065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2071</v>
      </c>
      <c r="N5349" s="1" t="n">
        <v>2.426</v>
      </c>
      <c r="O5349" s="1" t="n">
        <v>65.93</v>
      </c>
      <c r="P5349" s="1" t="s">
        <v>2030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2065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2072</v>
      </c>
      <c r="N5350" s="1" t="n">
        <v>1.518</v>
      </c>
      <c r="O5350" s="1" t="n">
        <v>36.4</v>
      </c>
      <c r="P5350" s="1" t="s">
        <v>2030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2065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2073</v>
      </c>
      <c r="N5351" s="1" t="n">
        <v>15.32</v>
      </c>
      <c r="O5351" s="1" t="n">
        <v>477.58</v>
      </c>
      <c r="P5351" s="1" t="s">
        <v>2030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2065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2074</v>
      </c>
      <c r="N5352" s="1" t="n">
        <v>10.895</v>
      </c>
      <c r="O5352" s="1" t="n">
        <v>383.19</v>
      </c>
      <c r="P5352" s="1" t="s">
        <v>2030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2065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2075</v>
      </c>
      <c r="N5353" s="1" t="n">
        <v>5.64</v>
      </c>
      <c r="O5353" s="1" t="n">
        <v>225.42</v>
      </c>
      <c r="P5353" s="1" t="s">
        <v>2030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2065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2076</v>
      </c>
      <c r="N5354" s="1" t="n">
        <v>10.87</v>
      </c>
      <c r="O5354" s="1" t="n">
        <v>460.53</v>
      </c>
      <c r="P5354" s="1" t="s">
        <v>2030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2065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2077</v>
      </c>
      <c r="N5355" s="1" t="n">
        <v>4.346</v>
      </c>
      <c r="O5355" s="1" t="n">
        <v>187.6</v>
      </c>
      <c r="P5355" s="1" t="s">
        <v>2030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2065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2078</v>
      </c>
      <c r="N5356" s="1" t="n">
        <v>2.052</v>
      </c>
      <c r="O5356" s="1" t="n">
        <v>78.73</v>
      </c>
      <c r="P5356" s="1" t="s">
        <v>2030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2065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2079</v>
      </c>
      <c r="N5357" s="1" t="n">
        <v>2.84</v>
      </c>
      <c r="O5357" s="1" t="n">
        <v>158.92</v>
      </c>
      <c r="P5357" s="1" t="s">
        <v>2030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2065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2080</v>
      </c>
      <c r="N5358" s="1" t="n">
        <v>1.876</v>
      </c>
      <c r="O5358" s="1" t="n">
        <v>104.98</v>
      </c>
      <c r="P5358" s="1" t="s">
        <v>2030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2065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2081</v>
      </c>
      <c r="N5359" s="1" t="n">
        <v>2.448</v>
      </c>
      <c r="O5359" s="1" t="n">
        <v>86.1</v>
      </c>
      <c r="P5359" s="1" t="s">
        <v>2030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2065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2082</v>
      </c>
      <c r="N5360" s="1" t="n">
        <v>1.074</v>
      </c>
      <c r="O5360" s="1" t="n">
        <v>2.57</v>
      </c>
      <c r="P5360" s="1" t="s">
        <v>2030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2065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2083</v>
      </c>
      <c r="N5361" s="1" t="n">
        <v>8.03</v>
      </c>
      <c r="O5361" s="1" t="n">
        <v>19.2</v>
      </c>
      <c r="P5361" s="1" t="s">
        <v>2030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2065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2084</v>
      </c>
      <c r="N5362" s="1" t="n">
        <v>0.885</v>
      </c>
      <c r="O5362" s="1" t="n">
        <v>0.01</v>
      </c>
      <c r="P5362" s="1" t="s">
        <v>2030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2085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2066</v>
      </c>
      <c r="N5363" s="1" t="n">
        <v>3.13</v>
      </c>
      <c r="O5363" s="1" t="n">
        <v>60.04</v>
      </c>
      <c r="P5363" s="1" t="s">
        <v>2030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2085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2071</v>
      </c>
      <c r="N5364" s="1" t="n">
        <v>2.426</v>
      </c>
      <c r="O5364" s="1" t="n">
        <v>65.93</v>
      </c>
      <c r="P5364" s="1" t="s">
        <v>2030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2085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2072</v>
      </c>
      <c r="N5365" s="1" t="n">
        <v>1.518</v>
      </c>
      <c r="O5365" s="1" t="n">
        <v>36.4</v>
      </c>
      <c r="P5365" s="1" t="s">
        <v>2030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2085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2073</v>
      </c>
      <c r="N5366" s="1" t="n">
        <v>15.32</v>
      </c>
      <c r="O5366" s="1" t="n">
        <v>477.58</v>
      </c>
      <c r="P5366" s="1" t="s">
        <v>2030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2085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2074</v>
      </c>
      <c r="N5367" s="1" t="n">
        <v>10.895</v>
      </c>
      <c r="O5367" s="1" t="n">
        <v>383.19</v>
      </c>
      <c r="P5367" s="1" t="s">
        <v>2030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2085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2075</v>
      </c>
      <c r="N5368" s="1" t="n">
        <v>5.64</v>
      </c>
      <c r="O5368" s="1" t="n">
        <v>225.42</v>
      </c>
      <c r="P5368" s="1" t="s">
        <v>2030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2085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2076</v>
      </c>
      <c r="N5369" s="1" t="n">
        <v>10.87</v>
      </c>
      <c r="O5369" s="1" t="n">
        <v>460.53</v>
      </c>
      <c r="P5369" s="1" t="s">
        <v>2030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2085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2077</v>
      </c>
      <c r="N5370" s="1" t="n">
        <v>4.346</v>
      </c>
      <c r="O5370" s="1" t="n">
        <v>187.6</v>
      </c>
      <c r="P5370" s="1" t="s">
        <v>2030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2085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2078</v>
      </c>
      <c r="N5371" s="1" t="n">
        <v>2.052</v>
      </c>
      <c r="O5371" s="1" t="n">
        <v>78.73</v>
      </c>
      <c r="P5371" s="1" t="s">
        <v>2030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2085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2079</v>
      </c>
      <c r="N5372" s="1" t="n">
        <v>2.84</v>
      </c>
      <c r="O5372" s="1" t="n">
        <v>158.92</v>
      </c>
      <c r="P5372" s="1" t="s">
        <v>2030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2085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2080</v>
      </c>
      <c r="N5373" s="1" t="n">
        <v>1.876</v>
      </c>
      <c r="O5373" s="1" t="n">
        <v>104.98</v>
      </c>
      <c r="P5373" s="1" t="s">
        <v>2030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2085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2081</v>
      </c>
      <c r="N5374" s="1" t="n">
        <v>2.448</v>
      </c>
      <c r="O5374" s="1" t="n">
        <v>86.1</v>
      </c>
      <c r="P5374" s="1" t="s">
        <v>2030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2085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2082</v>
      </c>
      <c r="N5375" s="1" t="n">
        <v>1.074</v>
      </c>
      <c r="O5375" s="1" t="n">
        <v>2.57</v>
      </c>
      <c r="P5375" s="1" t="s">
        <v>2030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2085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2083</v>
      </c>
      <c r="N5376" s="1" t="n">
        <v>8.03</v>
      </c>
      <c r="O5376" s="1" t="n">
        <v>19.2</v>
      </c>
      <c r="P5376" s="1" t="s">
        <v>2030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2085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2084</v>
      </c>
      <c r="N5377" s="1" t="n">
        <v>0.885</v>
      </c>
      <c r="O5377" s="1" t="n">
        <v>0.01</v>
      </c>
      <c r="P5377" s="1" t="s">
        <v>2030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2139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2120</v>
      </c>
      <c r="N5378" s="1" t="n">
        <v>20</v>
      </c>
      <c r="O5378" s="1" t="n">
        <v>300</v>
      </c>
      <c r="P5378" s="1" t="s">
        <v>2030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2057</v>
      </c>
      <c r="E5379" s="1" t="n">
        <v>10092</v>
      </c>
      <c r="F5379" s="1" t="s">
        <v>820</v>
      </c>
      <c r="I5379" s="1" t="n">
        <v>306</v>
      </c>
      <c r="J5379" s="1" t="n">
        <v>81681</v>
      </c>
      <c r="K5379" s="1" t="n">
        <v>7893127665916</v>
      </c>
      <c r="L5379" s="1" t="s">
        <v>3487</v>
      </c>
      <c r="N5379" s="1" t="n">
        <v>6</v>
      </c>
      <c r="O5379" s="1" t="n">
        <v>14</v>
      </c>
      <c r="P5379" s="1" t="s">
        <v>2030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2057</v>
      </c>
      <c r="E5380" s="1" t="n">
        <v>10092</v>
      </c>
      <c r="F5380" s="1" t="s">
        <v>820</v>
      </c>
      <c r="I5380" s="1" t="n">
        <v>306</v>
      </c>
      <c r="J5380" s="1" t="n">
        <v>81678</v>
      </c>
      <c r="K5380" s="1" t="n">
        <v>7897507544310</v>
      </c>
      <c r="L5380" s="1" t="s">
        <v>3488</v>
      </c>
      <c r="N5380" s="1" t="n">
        <v>6</v>
      </c>
      <c r="O5380" s="1" t="n">
        <v>28.5</v>
      </c>
      <c r="P5380" s="1" t="s">
        <v>2030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2057</v>
      </c>
      <c r="E5381" s="1" t="n">
        <v>10092</v>
      </c>
      <c r="F5381" s="1" t="s">
        <v>820</v>
      </c>
      <c r="I5381" s="1" t="n">
        <v>306</v>
      </c>
      <c r="J5381" s="1" t="n">
        <v>81679</v>
      </c>
      <c r="K5381" s="1" t="n">
        <v>7894537406434</v>
      </c>
      <c r="L5381" s="1" t="s">
        <v>3489</v>
      </c>
      <c r="N5381" s="1" t="n">
        <v>4</v>
      </c>
      <c r="O5381" s="1" t="n">
        <v>19</v>
      </c>
      <c r="P5381" s="1" t="s">
        <v>2030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2057</v>
      </c>
      <c r="E5382" s="1" t="n">
        <v>10092</v>
      </c>
      <c r="F5382" s="1" t="s">
        <v>820</v>
      </c>
      <c r="I5382" s="1" t="n">
        <v>306</v>
      </c>
      <c r="J5382" s="1" t="n">
        <v>81680</v>
      </c>
      <c r="K5382" s="1" t="n">
        <v>7898877023214</v>
      </c>
      <c r="L5382" s="1" t="s">
        <v>3490</v>
      </c>
      <c r="N5382" s="1" t="n">
        <v>4</v>
      </c>
      <c r="O5382" s="1" t="n">
        <v>19</v>
      </c>
      <c r="P5382" s="1" t="s">
        <v>2030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2057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3491</v>
      </c>
      <c r="N5383" s="1" t="n">
        <v>4</v>
      </c>
      <c r="O5383" s="1" t="n">
        <v>28</v>
      </c>
      <c r="P5383" s="1" t="s">
        <v>2030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2057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3492</v>
      </c>
      <c r="N5384" s="1" t="n">
        <v>4</v>
      </c>
      <c r="O5384" s="1" t="n">
        <v>28</v>
      </c>
      <c r="P5384" s="1" t="s">
        <v>2030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2057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2141</v>
      </c>
      <c r="N5385" s="1" t="n">
        <v>40</v>
      </c>
      <c r="O5385" s="1" t="n">
        <v>301.2</v>
      </c>
      <c r="P5385" s="1" t="s">
        <v>2030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2057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2566</v>
      </c>
      <c r="N5386" s="1" t="n">
        <v>18</v>
      </c>
      <c r="O5386" s="1" t="n">
        <v>190.26</v>
      </c>
      <c r="P5386" s="1" t="s">
        <v>2030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2057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2034</v>
      </c>
      <c r="N5387" s="1" t="n">
        <v>50</v>
      </c>
      <c r="O5387" s="1" t="n">
        <v>449.5</v>
      </c>
      <c r="P5387" s="1" t="s">
        <v>2030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2057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4263</v>
      </c>
      <c r="N5388" s="1" t="n">
        <v>25</v>
      </c>
      <c r="O5388" s="1" t="n">
        <v>140</v>
      </c>
      <c r="P5388" s="1" t="s">
        <v>2030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2057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2269</v>
      </c>
      <c r="N5389" s="1" t="n">
        <v>64</v>
      </c>
      <c r="O5389" s="1" t="n">
        <v>460</v>
      </c>
      <c r="P5389" s="1" t="s">
        <v>2030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2057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2074</v>
      </c>
      <c r="N5390" s="1" t="n">
        <v>24.852</v>
      </c>
      <c r="O5390" s="1" t="n">
        <v>894.42</v>
      </c>
      <c r="P5390" s="1" t="s">
        <v>2030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2057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2077</v>
      </c>
      <c r="N5391" s="1" t="n">
        <v>23.581</v>
      </c>
      <c r="O5391" s="1" t="n">
        <v>990.17</v>
      </c>
      <c r="P5391" s="1" t="s">
        <v>2030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2057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3284</v>
      </c>
      <c r="N5392" s="1" t="n">
        <v>60</v>
      </c>
      <c r="O5392" s="1" t="n">
        <v>65</v>
      </c>
      <c r="P5392" s="1" t="s">
        <v>2030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2057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2378</v>
      </c>
      <c r="N5393" s="1" t="n">
        <v>180</v>
      </c>
      <c r="O5393" s="1" t="n">
        <v>420</v>
      </c>
      <c r="P5393" s="1" t="s">
        <v>2030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2057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2051</v>
      </c>
      <c r="N5394" s="1" t="n">
        <v>15</v>
      </c>
      <c r="O5394" s="1" t="n">
        <v>22.5</v>
      </c>
      <c r="P5394" s="1" t="s">
        <v>2030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2057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2052</v>
      </c>
      <c r="N5395" s="1" t="n">
        <v>5</v>
      </c>
      <c r="O5395" s="1" t="n">
        <v>17.5</v>
      </c>
      <c r="P5395" s="1" t="s">
        <v>2030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2057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2053</v>
      </c>
      <c r="N5396" s="1" t="n">
        <v>80</v>
      </c>
      <c r="O5396" s="1" t="n">
        <v>144</v>
      </c>
      <c r="P5396" s="1" t="s">
        <v>2030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2139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2323</v>
      </c>
      <c r="N5397" s="1" t="n">
        <v>25</v>
      </c>
      <c r="O5397" s="1" t="n">
        <v>300</v>
      </c>
      <c r="P5397" s="1" t="s">
        <v>2030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2139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2324</v>
      </c>
      <c r="N5398" s="1" t="n">
        <v>125</v>
      </c>
      <c r="O5398" s="1" t="n">
        <v>1250</v>
      </c>
      <c r="P5398" s="1" t="s">
        <v>2030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2139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2325</v>
      </c>
      <c r="N5399" s="1" t="n">
        <v>125</v>
      </c>
      <c r="O5399" s="1" t="n">
        <v>650</v>
      </c>
      <c r="P5399" s="1" t="s">
        <v>2030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2139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2125</v>
      </c>
      <c r="N5400" s="1" t="n">
        <v>20</v>
      </c>
      <c r="O5400" s="1" t="n">
        <v>55</v>
      </c>
      <c r="P5400" s="1" t="s">
        <v>2030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2139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2135</v>
      </c>
      <c r="N5401" s="1" t="n">
        <v>20</v>
      </c>
      <c r="O5401" s="1" t="n">
        <v>120</v>
      </c>
      <c r="P5401" s="1" t="s">
        <v>2030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2139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2121</v>
      </c>
      <c r="N5402" s="1" t="n">
        <v>13</v>
      </c>
      <c r="O5402" s="1" t="n">
        <v>93.86</v>
      </c>
      <c r="P5402" s="1" t="s">
        <v>2030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2139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2122</v>
      </c>
      <c r="N5403" s="1" t="n">
        <v>24</v>
      </c>
      <c r="O5403" s="1" t="n">
        <v>140</v>
      </c>
      <c r="P5403" s="1" t="s">
        <v>2030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2139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2123</v>
      </c>
      <c r="N5404" s="1" t="n">
        <v>20</v>
      </c>
      <c r="O5404" s="1" t="n">
        <v>100</v>
      </c>
      <c r="P5404" s="1" t="s">
        <v>2030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2139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2126</v>
      </c>
      <c r="N5405" s="1" t="n">
        <v>1</v>
      </c>
      <c r="O5405" s="1" t="n">
        <v>15</v>
      </c>
      <c r="P5405" s="1" t="s">
        <v>2030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2139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2127</v>
      </c>
      <c r="N5406" s="1" t="n">
        <v>15</v>
      </c>
      <c r="O5406" s="1" t="n">
        <v>75</v>
      </c>
      <c r="P5406" s="1" t="s">
        <v>2030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2139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2129</v>
      </c>
      <c r="N5407" s="1" t="n">
        <v>5</v>
      </c>
      <c r="O5407" s="1" t="n">
        <v>50</v>
      </c>
      <c r="P5407" s="1" t="s">
        <v>2030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2139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2130</v>
      </c>
      <c r="N5408" s="1" t="n">
        <v>1</v>
      </c>
      <c r="O5408" s="1" t="n">
        <v>10</v>
      </c>
      <c r="P5408" s="1" t="s">
        <v>2030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2139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2183</v>
      </c>
      <c r="N5409" s="1" t="n">
        <v>13</v>
      </c>
      <c r="O5409" s="1" t="n">
        <v>70</v>
      </c>
      <c r="P5409" s="1" t="s">
        <v>2030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2139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2131</v>
      </c>
      <c r="N5410" s="1" t="n">
        <v>25</v>
      </c>
      <c r="O5410" s="1" t="n">
        <v>175</v>
      </c>
      <c r="P5410" s="1" t="s">
        <v>2030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2139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2132</v>
      </c>
      <c r="N5411" s="1" t="n">
        <v>52.96</v>
      </c>
      <c r="O5411" s="1" t="n">
        <v>210</v>
      </c>
      <c r="P5411" s="1" t="s">
        <v>2030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2139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2133</v>
      </c>
      <c r="N5412" s="1" t="n">
        <v>15</v>
      </c>
      <c r="O5412" s="1" t="n">
        <v>90</v>
      </c>
      <c r="P5412" s="1" t="s">
        <v>2030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2139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2184</v>
      </c>
      <c r="N5413" s="1" t="n">
        <v>18</v>
      </c>
      <c r="O5413" s="1" t="n">
        <v>160</v>
      </c>
      <c r="P5413" s="1" t="s">
        <v>2030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2139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4264</v>
      </c>
      <c r="N5414" s="1" t="n">
        <v>5</v>
      </c>
      <c r="O5414" s="1" t="n">
        <v>30</v>
      </c>
      <c r="P5414" s="1" t="s">
        <v>2030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2139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2281</v>
      </c>
      <c r="N5415" s="1" t="n">
        <v>5</v>
      </c>
      <c r="O5415" s="1" t="n">
        <v>35</v>
      </c>
      <c r="P5415" s="1" t="s">
        <v>2030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2139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2136</v>
      </c>
      <c r="N5416" s="1" t="n">
        <v>60</v>
      </c>
      <c r="O5416" s="1" t="n">
        <v>420</v>
      </c>
      <c r="P5416" s="1" t="s">
        <v>2030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2139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2137</v>
      </c>
      <c r="N5417" s="1" t="n">
        <v>10</v>
      </c>
      <c r="O5417" s="1" t="n">
        <v>30</v>
      </c>
      <c r="P5417" s="1" t="s">
        <v>2030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2139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2138</v>
      </c>
      <c r="N5418" s="1" t="n">
        <v>20</v>
      </c>
      <c r="O5418" s="1" t="n">
        <v>70</v>
      </c>
      <c r="P5418" s="1" t="s">
        <v>2030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2139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4265</v>
      </c>
      <c r="N5419" s="1" t="n">
        <v>15</v>
      </c>
      <c r="O5419" s="1" t="n">
        <v>75</v>
      </c>
      <c r="P5419" s="1" t="s">
        <v>2030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2057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2086</v>
      </c>
      <c r="N5420" s="1" t="n">
        <v>1800</v>
      </c>
      <c r="O5420" s="1" t="n">
        <v>899.5</v>
      </c>
      <c r="P5420" s="1" t="s">
        <v>2030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2057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2296</v>
      </c>
      <c r="N5421" s="1" t="n">
        <v>15</v>
      </c>
      <c r="O5421" s="1" t="n">
        <v>135</v>
      </c>
      <c r="P5421" s="1" t="s">
        <v>2030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2057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2297</v>
      </c>
      <c r="N5422" s="1" t="n">
        <v>10</v>
      </c>
      <c r="O5422" s="1" t="n">
        <v>48</v>
      </c>
      <c r="P5422" s="1" t="s">
        <v>2030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2057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2029</v>
      </c>
      <c r="N5423" s="1" t="n">
        <v>15</v>
      </c>
      <c r="O5423" s="1" t="n">
        <v>74.85</v>
      </c>
      <c r="P5423" s="1" t="s">
        <v>2030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2057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2031</v>
      </c>
      <c r="N5424" s="1" t="n">
        <v>40</v>
      </c>
      <c r="O5424" s="1" t="n">
        <v>180</v>
      </c>
      <c r="P5424" s="1" t="s">
        <v>2030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2057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2032</v>
      </c>
      <c r="N5425" s="1" t="n">
        <v>10</v>
      </c>
      <c r="O5425" s="1" t="n">
        <v>49.9</v>
      </c>
      <c r="P5425" s="1" t="s">
        <v>2030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2057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2530</v>
      </c>
      <c r="N5426" s="1" t="n">
        <v>5</v>
      </c>
      <c r="O5426" s="1" t="n">
        <v>22.5</v>
      </c>
      <c r="P5426" s="1" t="s">
        <v>2030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2057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2169</v>
      </c>
      <c r="N5427" s="1" t="n">
        <v>5</v>
      </c>
      <c r="O5427" s="1" t="n">
        <v>22.5</v>
      </c>
      <c r="P5427" s="1" t="s">
        <v>2030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2057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2033</v>
      </c>
      <c r="N5428" s="1" t="n">
        <v>5</v>
      </c>
      <c r="O5428" s="1" t="n">
        <v>24.95</v>
      </c>
      <c r="P5428" s="1" t="s">
        <v>2030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2057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2299</v>
      </c>
      <c r="N5429" s="1" t="n">
        <v>50</v>
      </c>
      <c r="O5429" s="1" t="n">
        <v>250</v>
      </c>
      <c r="P5429" s="1" t="s">
        <v>2030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2057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4266</v>
      </c>
      <c r="N5430" s="1" t="n">
        <v>10</v>
      </c>
      <c r="O5430" s="1" t="n">
        <v>46</v>
      </c>
      <c r="P5430" s="1" t="s">
        <v>2030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2057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4267</v>
      </c>
      <c r="N5431" s="1" t="n">
        <v>40</v>
      </c>
      <c r="O5431" s="1" t="n">
        <v>90</v>
      </c>
      <c r="P5431" s="1" t="s">
        <v>2030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2057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4268</v>
      </c>
      <c r="N5432" s="1" t="n">
        <v>40</v>
      </c>
      <c r="O5432" s="1" t="n">
        <v>125</v>
      </c>
      <c r="P5432" s="1" t="s">
        <v>2030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2057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4269</v>
      </c>
      <c r="N5433" s="1" t="n">
        <v>20</v>
      </c>
      <c r="O5433" s="1" t="n">
        <v>88</v>
      </c>
      <c r="P5433" s="1" t="s">
        <v>2030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2057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3191</v>
      </c>
      <c r="N5434" s="1" t="n">
        <v>20</v>
      </c>
      <c r="O5434" s="1" t="n">
        <v>105.96</v>
      </c>
      <c r="P5434" s="1" t="s">
        <v>2030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2057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3192</v>
      </c>
      <c r="N5435" s="1" t="n">
        <v>20</v>
      </c>
      <c r="O5435" s="1" t="n">
        <v>159.1</v>
      </c>
      <c r="P5435" s="1" t="s">
        <v>2030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2057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4270</v>
      </c>
      <c r="N5436" s="1" t="n">
        <v>20</v>
      </c>
      <c r="O5436" s="1" t="n">
        <v>151.18</v>
      </c>
      <c r="P5436" s="1" t="s">
        <v>2030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2057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2035</v>
      </c>
      <c r="N5437" s="1" t="n">
        <v>71.6</v>
      </c>
      <c r="O5437" s="1" t="n">
        <v>2291.2</v>
      </c>
      <c r="P5437" s="1" t="s">
        <v>2030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2057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2036</v>
      </c>
      <c r="N5438" s="1" t="n">
        <v>81.8</v>
      </c>
      <c r="O5438" s="1" t="n">
        <v>1840.5</v>
      </c>
      <c r="P5438" s="1" t="s">
        <v>2030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2057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2076</v>
      </c>
      <c r="N5439" s="1" t="n">
        <v>54.05</v>
      </c>
      <c r="O5439" s="1" t="n">
        <v>2047.95</v>
      </c>
      <c r="P5439" s="1" t="s">
        <v>2030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2057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2547</v>
      </c>
      <c r="N5440" s="1" t="n">
        <v>10</v>
      </c>
      <c r="O5440" s="1" t="n">
        <v>69.74</v>
      </c>
      <c r="P5440" s="1" t="s">
        <v>2030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2057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2097</v>
      </c>
      <c r="N5441" s="1" t="n">
        <v>10</v>
      </c>
      <c r="O5441" s="1" t="n">
        <v>106.7</v>
      </c>
      <c r="P5441" s="1" t="s">
        <v>2030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2057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2098</v>
      </c>
      <c r="N5442" s="1" t="n">
        <v>5</v>
      </c>
      <c r="O5442" s="1" t="n">
        <v>34.3</v>
      </c>
      <c r="P5442" s="1" t="s">
        <v>2030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2057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4271</v>
      </c>
      <c r="N5443" s="1" t="n">
        <v>5</v>
      </c>
      <c r="O5443" s="1" t="n">
        <v>34.87</v>
      </c>
      <c r="P5443" s="1" t="s">
        <v>2030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2057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2099</v>
      </c>
      <c r="N5444" s="1" t="n">
        <v>5</v>
      </c>
      <c r="O5444" s="1" t="n">
        <v>68.5</v>
      </c>
      <c r="P5444" s="1" t="s">
        <v>2030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2057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2100</v>
      </c>
      <c r="N5445" s="1" t="n">
        <v>5</v>
      </c>
      <c r="O5445" s="1" t="n">
        <v>62.8</v>
      </c>
      <c r="P5445" s="1" t="s">
        <v>2030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2057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2101</v>
      </c>
      <c r="N5446" s="1" t="n">
        <v>5</v>
      </c>
      <c r="O5446" s="1" t="n">
        <v>62.8</v>
      </c>
      <c r="P5446" s="1" t="s">
        <v>2030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2057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2102</v>
      </c>
      <c r="N5447" s="1" t="n">
        <v>5</v>
      </c>
      <c r="O5447" s="1" t="n">
        <v>58.2</v>
      </c>
      <c r="P5447" s="1" t="s">
        <v>2030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2057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2240</v>
      </c>
      <c r="N5448" s="1" t="n">
        <v>12</v>
      </c>
      <c r="O5448" s="1" t="n">
        <v>67.89</v>
      </c>
      <c r="P5448" s="1" t="s">
        <v>2030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2057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2146</v>
      </c>
      <c r="N5449" s="1" t="n">
        <v>6</v>
      </c>
      <c r="O5449" s="1" t="n">
        <v>60.87</v>
      </c>
      <c r="P5449" s="1" t="s">
        <v>2030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2057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4214</v>
      </c>
      <c r="N5450" s="1" t="n">
        <v>12</v>
      </c>
      <c r="O5450" s="1" t="n">
        <v>38.46</v>
      </c>
      <c r="P5450" s="1" t="s">
        <v>2030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2057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2842</v>
      </c>
      <c r="N5451" s="1" t="n">
        <v>12</v>
      </c>
      <c r="O5451" s="1" t="n">
        <v>15.14</v>
      </c>
      <c r="P5451" s="1" t="s">
        <v>2030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2057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4272</v>
      </c>
      <c r="N5452" s="1" t="n">
        <v>12</v>
      </c>
      <c r="O5452" s="1" t="n">
        <v>19.29</v>
      </c>
      <c r="P5452" s="1" t="s">
        <v>2030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2057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3552</v>
      </c>
      <c r="N5453" s="1" t="n">
        <v>36</v>
      </c>
      <c r="O5453" s="1" t="n">
        <v>61.2</v>
      </c>
      <c r="P5453" s="1" t="s">
        <v>2030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2057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3553</v>
      </c>
      <c r="N5454" s="1" t="n">
        <v>3</v>
      </c>
      <c r="O5454" s="1" t="n">
        <v>100.41</v>
      </c>
      <c r="P5454" s="1" t="s">
        <v>2030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2057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4238</v>
      </c>
      <c r="N5455" s="1" t="n">
        <v>36</v>
      </c>
      <c r="O5455" s="1" t="n">
        <v>252.88</v>
      </c>
      <c r="P5455" s="1" t="s">
        <v>2030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2057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2842</v>
      </c>
      <c r="N5456" s="1" t="n">
        <v>12</v>
      </c>
      <c r="O5456" s="1" t="n">
        <v>15.19</v>
      </c>
      <c r="P5456" s="1" t="s">
        <v>2030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2057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4273</v>
      </c>
      <c r="N5457" s="1" t="n">
        <v>2</v>
      </c>
      <c r="O5457" s="1" t="n">
        <v>37.16</v>
      </c>
      <c r="P5457" s="1" t="s">
        <v>2030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2057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4274</v>
      </c>
      <c r="N5458" s="1" t="n">
        <v>6</v>
      </c>
      <c r="O5458" s="1" t="n">
        <v>40.46</v>
      </c>
      <c r="P5458" s="1" t="s">
        <v>2030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2057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2143</v>
      </c>
      <c r="N5459" s="1" t="n">
        <v>120</v>
      </c>
      <c r="O5459" s="1" t="n">
        <v>235.65</v>
      </c>
      <c r="P5459" s="1" t="s">
        <v>2030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2057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3552</v>
      </c>
      <c r="N5460" s="1" t="n">
        <v>48</v>
      </c>
      <c r="O5460" s="1" t="n">
        <v>81.6</v>
      </c>
      <c r="P5460" s="1" t="s">
        <v>2030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2057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3553</v>
      </c>
      <c r="N5461" s="1" t="n">
        <v>4</v>
      </c>
      <c r="O5461" s="1" t="n">
        <v>133.88</v>
      </c>
      <c r="P5461" s="1" t="s">
        <v>2030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2057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3554</v>
      </c>
      <c r="N5462" s="1" t="n">
        <v>48</v>
      </c>
      <c r="O5462" s="1" t="n">
        <v>299.52</v>
      </c>
      <c r="P5462" s="1" t="s">
        <v>2030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2057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3554</v>
      </c>
      <c r="N5463" s="1" t="n">
        <v>48</v>
      </c>
      <c r="O5463" s="1" t="n">
        <v>304.76</v>
      </c>
      <c r="P5463" s="1" t="s">
        <v>2030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2057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2222</v>
      </c>
      <c r="N5464" s="1" t="n">
        <v>60</v>
      </c>
      <c r="O5464" s="1" t="n">
        <v>759.85</v>
      </c>
      <c r="P5464" s="1" t="s">
        <v>2030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2057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2210</v>
      </c>
      <c r="N5465" s="1" t="n">
        <v>60</v>
      </c>
      <c r="O5465" s="1" t="n">
        <v>695.4</v>
      </c>
      <c r="P5465" s="1" t="s">
        <v>2030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2057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2211</v>
      </c>
      <c r="N5466" s="1" t="n">
        <v>20</v>
      </c>
      <c r="O5466" s="1" t="n">
        <v>432.4</v>
      </c>
      <c r="P5466" s="1" t="s">
        <v>2030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2057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2557</v>
      </c>
      <c r="N5467" s="1" t="n">
        <v>8</v>
      </c>
      <c r="O5467" s="1" t="n">
        <v>101.27</v>
      </c>
      <c r="P5467" s="1" t="s">
        <v>2030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2057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3344</v>
      </c>
      <c r="N5468" s="1" t="n">
        <v>12</v>
      </c>
      <c r="O5468" s="1" t="n">
        <v>188.86</v>
      </c>
      <c r="P5468" s="1" t="s">
        <v>2030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2057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2561</v>
      </c>
      <c r="N5469" s="1" t="n">
        <v>72</v>
      </c>
      <c r="O5469" s="1" t="n">
        <v>75.98</v>
      </c>
      <c r="P5469" s="1" t="s">
        <v>2030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2057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3093</v>
      </c>
      <c r="N5470" s="1" t="n">
        <v>12</v>
      </c>
      <c r="O5470" s="1" t="n">
        <v>228.92</v>
      </c>
      <c r="P5470" s="1" t="s">
        <v>2030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2057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2565</v>
      </c>
      <c r="N5471" s="1" t="n">
        <v>72</v>
      </c>
      <c r="O5471" s="1" t="n">
        <v>68.39</v>
      </c>
      <c r="P5471" s="1" t="s">
        <v>2030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2057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4275</v>
      </c>
      <c r="N5472" s="1" t="n">
        <v>9</v>
      </c>
      <c r="O5472" s="1" t="n">
        <v>57.06</v>
      </c>
      <c r="P5472" s="1" t="s">
        <v>2030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2057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2064</v>
      </c>
      <c r="N5473" s="1" t="n">
        <v>30</v>
      </c>
      <c r="O5473" s="1" t="n">
        <v>298.95</v>
      </c>
      <c r="P5473" s="1" t="s">
        <v>2030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2057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2063</v>
      </c>
      <c r="N5474" s="1" t="n">
        <v>30</v>
      </c>
      <c r="O5474" s="1" t="n">
        <v>58.91</v>
      </c>
      <c r="P5474" s="1" t="s">
        <v>2030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2057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2161</v>
      </c>
      <c r="N5475" s="1" t="n">
        <v>36</v>
      </c>
      <c r="O5475" s="1" t="n">
        <v>228.94</v>
      </c>
      <c r="P5475" s="1" t="s">
        <v>2030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2057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2580</v>
      </c>
      <c r="N5476" s="1" t="n">
        <v>24</v>
      </c>
      <c r="O5476" s="1" t="n">
        <v>179.98</v>
      </c>
      <c r="P5476" s="1" t="s">
        <v>2030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2057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2153</v>
      </c>
      <c r="N5477" s="1" t="n">
        <v>24</v>
      </c>
      <c r="O5477" s="1" t="n">
        <v>179.98</v>
      </c>
      <c r="P5477" s="1" t="s">
        <v>2030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2057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2241</v>
      </c>
      <c r="N5478" s="1" t="n">
        <v>12</v>
      </c>
      <c r="O5478" s="1" t="n">
        <v>34.31</v>
      </c>
      <c r="P5478" s="1" t="s">
        <v>2030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2057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2155</v>
      </c>
      <c r="N5479" s="1" t="n">
        <v>120</v>
      </c>
      <c r="O5479" s="1" t="n">
        <v>384.62</v>
      </c>
      <c r="P5479" s="1" t="s">
        <v>2030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2057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2156</v>
      </c>
      <c r="N5480" s="1" t="n">
        <v>18</v>
      </c>
      <c r="O5480" s="1" t="n">
        <v>109.71</v>
      </c>
      <c r="P5480" s="1" t="s">
        <v>2030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2057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2157</v>
      </c>
      <c r="N5481" s="1" t="n">
        <v>60</v>
      </c>
      <c r="O5481" s="1" t="n">
        <v>247.25</v>
      </c>
      <c r="P5481" s="1" t="s">
        <v>2030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2057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4276</v>
      </c>
      <c r="N5482" s="1" t="n">
        <v>12</v>
      </c>
      <c r="O5482" s="1" t="n">
        <v>30.77</v>
      </c>
      <c r="P5482" s="1" t="s">
        <v>2030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2057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2158</v>
      </c>
      <c r="N5483" s="1" t="n">
        <v>48</v>
      </c>
      <c r="O5483" s="1" t="n">
        <v>149.94</v>
      </c>
      <c r="P5483" s="1" t="s">
        <v>2030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2057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3946</v>
      </c>
      <c r="N5484" s="1" t="n">
        <v>6</v>
      </c>
      <c r="O5484" s="1" t="n">
        <v>43.22</v>
      </c>
      <c r="P5484" s="1" t="s">
        <v>2030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2057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2055</v>
      </c>
      <c r="N5485" s="1" t="n">
        <v>9</v>
      </c>
      <c r="O5485" s="1" t="n">
        <v>52.56</v>
      </c>
      <c r="P5485" s="1" t="s">
        <v>2030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2057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2056</v>
      </c>
      <c r="N5486" s="1" t="n">
        <v>36</v>
      </c>
      <c r="O5486" s="1" t="n">
        <v>241.39</v>
      </c>
      <c r="P5486" s="1" t="s">
        <v>2030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2057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3470</v>
      </c>
      <c r="N5487" s="1" t="n">
        <v>6</v>
      </c>
      <c r="O5487" s="1" t="n">
        <v>43.22</v>
      </c>
      <c r="P5487" s="1" t="s">
        <v>2030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2057</v>
      </c>
      <c r="E5488" s="1" t="n">
        <v>1705</v>
      </c>
      <c r="F5488" s="1" t="s">
        <v>131</v>
      </c>
      <c r="I5488" s="1" t="n">
        <v>1973888</v>
      </c>
      <c r="J5488" s="1" t="n">
        <v>27643</v>
      </c>
      <c r="K5488" s="1" t="n">
        <v>7894900031713</v>
      </c>
      <c r="L5488" s="1" t="s">
        <v>3933</v>
      </c>
      <c r="N5488" s="1" t="n">
        <v>24</v>
      </c>
      <c r="O5488" s="1" t="n">
        <v>114.77</v>
      </c>
      <c r="P5488" s="1" t="s">
        <v>2030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2057</v>
      </c>
      <c r="E5489" s="1" t="n">
        <v>1705</v>
      </c>
      <c r="F5489" s="1" t="s">
        <v>131</v>
      </c>
      <c r="I5489" s="1" t="n">
        <v>1973888</v>
      </c>
      <c r="J5489" s="1" t="n">
        <v>28739</v>
      </c>
      <c r="K5489" s="1" t="n">
        <v>7894900027044</v>
      </c>
      <c r="L5489" s="1" t="s">
        <v>2243</v>
      </c>
      <c r="N5489" s="1" t="n">
        <v>30</v>
      </c>
      <c r="O5489" s="1" t="n">
        <v>169.72</v>
      </c>
      <c r="P5489" s="1" t="s">
        <v>2030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2057</v>
      </c>
      <c r="E5490" s="1" t="n">
        <v>1705</v>
      </c>
      <c r="F5490" s="1" t="s">
        <v>131</v>
      </c>
      <c r="I5490" s="1" t="n">
        <v>1973888</v>
      </c>
      <c r="J5490" s="1" t="n">
        <v>29509</v>
      </c>
      <c r="K5490" s="1" t="n">
        <v>78933873</v>
      </c>
      <c r="L5490" s="1" t="s">
        <v>2843</v>
      </c>
      <c r="N5490" s="1" t="n">
        <v>12</v>
      </c>
      <c r="O5490" s="1" t="n">
        <v>22.59</v>
      </c>
      <c r="P5490" s="1" t="s">
        <v>2030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2057</v>
      </c>
      <c r="E5491" s="1" t="n">
        <v>1705</v>
      </c>
      <c r="F5491" s="1" t="s">
        <v>131</v>
      </c>
      <c r="I5491" s="1" t="n">
        <v>1973888</v>
      </c>
      <c r="J5491" s="1" t="n">
        <v>29826</v>
      </c>
      <c r="K5491" s="1" t="n">
        <v>7894900556032</v>
      </c>
      <c r="L5491" s="1" t="s">
        <v>2160</v>
      </c>
      <c r="N5491" s="1" t="n">
        <v>6</v>
      </c>
      <c r="O5491" s="1" t="n">
        <v>36.45</v>
      </c>
      <c r="P5491" s="1" t="s">
        <v>2030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2057</v>
      </c>
      <c r="E5492" s="1" t="n">
        <v>1705</v>
      </c>
      <c r="F5492" s="1" t="s">
        <v>131</v>
      </c>
      <c r="I5492" s="1" t="n">
        <v>1973888</v>
      </c>
      <c r="J5492" s="1" t="n">
        <v>30017</v>
      </c>
      <c r="K5492" s="1" t="n">
        <v>7894900680508</v>
      </c>
      <c r="L5492" s="1" t="s">
        <v>3174</v>
      </c>
      <c r="N5492" s="1" t="n">
        <v>24</v>
      </c>
      <c r="O5492" s="1" t="n">
        <v>84.25</v>
      </c>
      <c r="P5492" s="1" t="s">
        <v>2030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2057</v>
      </c>
      <c r="E5493" s="1" t="n">
        <v>1705</v>
      </c>
      <c r="F5493" s="1" t="s">
        <v>131</v>
      </c>
      <c r="I5493" s="1" t="n">
        <v>1973888</v>
      </c>
      <c r="J5493" s="1" t="n">
        <v>30085</v>
      </c>
      <c r="K5493" s="1" t="n">
        <v>7894900054217</v>
      </c>
      <c r="L5493" s="1" t="s">
        <v>3173</v>
      </c>
      <c r="N5493" s="1" t="n">
        <v>9</v>
      </c>
      <c r="O5493" s="1" t="n">
        <v>52.56</v>
      </c>
      <c r="P5493" s="1" t="s">
        <v>2030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2057</v>
      </c>
      <c r="E5494" s="1" t="n">
        <v>1705</v>
      </c>
      <c r="F5494" s="1" t="s">
        <v>131</v>
      </c>
      <c r="I5494" s="1" t="n">
        <v>1973888</v>
      </c>
      <c r="J5494" s="1" t="n">
        <v>31367</v>
      </c>
      <c r="K5494" s="1" t="n">
        <v>7894900704211</v>
      </c>
      <c r="L5494" s="1" t="s">
        <v>2843</v>
      </c>
      <c r="N5494" s="1" t="n">
        <v>9</v>
      </c>
      <c r="O5494" s="1" t="n">
        <v>52.56</v>
      </c>
      <c r="P5494" s="1" t="s">
        <v>2030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2057</v>
      </c>
      <c r="E5495" s="1" t="n">
        <v>1705</v>
      </c>
      <c r="F5495" s="1" t="s">
        <v>131</v>
      </c>
      <c r="I5495" s="1" t="n">
        <v>1973888</v>
      </c>
      <c r="J5495" s="1" t="n">
        <v>31767</v>
      </c>
      <c r="K5495" s="1" t="n">
        <v>7897105250095</v>
      </c>
      <c r="L5495" s="1" t="s">
        <v>3473</v>
      </c>
      <c r="N5495" s="1" t="n">
        <v>9</v>
      </c>
      <c r="O5495" s="1" t="n">
        <v>33.52</v>
      </c>
      <c r="P5495" s="1" t="s">
        <v>2030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2057</v>
      </c>
      <c r="E5496" s="1" t="n">
        <v>1705</v>
      </c>
      <c r="F5496" s="1" t="s">
        <v>131</v>
      </c>
      <c r="I5496" s="1" t="n">
        <v>1973888</v>
      </c>
      <c r="J5496" s="1" t="n">
        <v>32339</v>
      </c>
      <c r="K5496" s="1" t="n">
        <v>7894900681000</v>
      </c>
      <c r="L5496" s="1" t="s">
        <v>2581</v>
      </c>
      <c r="N5496" s="1" t="n">
        <v>12</v>
      </c>
      <c r="O5496" s="1" t="n">
        <v>89.99</v>
      </c>
      <c r="P5496" s="1" t="s">
        <v>2030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2057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2064</v>
      </c>
      <c r="N5497" s="1" t="n">
        <v>30</v>
      </c>
      <c r="O5497" s="1" t="n">
        <v>297.92</v>
      </c>
      <c r="P5497" s="1" t="s">
        <v>2030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2057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2150</v>
      </c>
      <c r="N5498" s="1" t="n">
        <v>24</v>
      </c>
      <c r="O5498" s="1" t="n">
        <v>68.62</v>
      </c>
      <c r="P5498" s="1" t="s">
        <v>2030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2057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2162</v>
      </c>
      <c r="N5499" s="1" t="n">
        <v>24</v>
      </c>
      <c r="O5499" s="1" t="n">
        <v>88.16</v>
      </c>
      <c r="P5499" s="1" t="s">
        <v>2030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2057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3139</v>
      </c>
      <c r="N5500" s="1" t="n">
        <v>12</v>
      </c>
      <c r="O5500" s="1" t="n">
        <v>54.58</v>
      </c>
      <c r="P5500" s="1" t="s">
        <v>2030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2057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2246</v>
      </c>
      <c r="N5501" s="1" t="n">
        <v>30</v>
      </c>
      <c r="O5501" s="1" t="n">
        <v>102.26</v>
      </c>
      <c r="P5501" s="1" t="s">
        <v>2030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2057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2163</v>
      </c>
      <c r="N5502" s="1" t="n">
        <v>6</v>
      </c>
      <c r="O5502" s="1" t="n">
        <v>36.45</v>
      </c>
      <c r="P5502" s="1" t="s">
        <v>2030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2065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2066</v>
      </c>
      <c r="N5503" s="1" t="n">
        <v>4.268</v>
      </c>
      <c r="O5503" s="1" t="n">
        <v>82.14</v>
      </c>
      <c r="P5503" s="1" t="s">
        <v>2030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2065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2066</v>
      </c>
      <c r="N5504" s="1" t="n">
        <v>3.256</v>
      </c>
      <c r="O5504" s="1" t="n">
        <v>66.13</v>
      </c>
      <c r="P5504" s="1" t="s">
        <v>2030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2065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2067</v>
      </c>
      <c r="N5505" s="1" t="n">
        <v>11.895</v>
      </c>
      <c r="O5505" s="1" t="n">
        <v>248.01</v>
      </c>
      <c r="P5505" s="1" t="s">
        <v>2030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2065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2068</v>
      </c>
      <c r="N5506" s="1" t="n">
        <v>30.47</v>
      </c>
      <c r="O5506" s="1" t="n">
        <v>733.08</v>
      </c>
      <c r="P5506" s="1" t="s">
        <v>2030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2065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2069</v>
      </c>
      <c r="N5507" s="1" t="n">
        <v>22.73</v>
      </c>
      <c r="O5507" s="1" t="n">
        <v>583.34</v>
      </c>
      <c r="P5507" s="1" t="s">
        <v>2030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2065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2070</v>
      </c>
      <c r="N5508" s="1" t="n">
        <v>2.106</v>
      </c>
      <c r="O5508" s="1" t="n">
        <v>47.29</v>
      </c>
      <c r="P5508" s="1" t="s">
        <v>2030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2065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2167</v>
      </c>
      <c r="N5509" s="1" t="n">
        <v>3.578</v>
      </c>
      <c r="O5509" s="1" t="n">
        <v>86.08</v>
      </c>
      <c r="P5509" s="1" t="s">
        <v>2030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2065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2071</v>
      </c>
      <c r="N5510" s="1" t="n">
        <v>2.648</v>
      </c>
      <c r="O5510" s="1" t="n">
        <v>76.2</v>
      </c>
      <c r="P5510" s="1" t="s">
        <v>2030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2065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2072</v>
      </c>
      <c r="N5511" s="1" t="n">
        <v>2.104</v>
      </c>
      <c r="O5511" s="1" t="n">
        <v>50.62</v>
      </c>
      <c r="P5511" s="1" t="s">
        <v>2030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2065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2072</v>
      </c>
      <c r="N5512" s="1" t="n">
        <v>1.688</v>
      </c>
      <c r="O5512" s="1" t="n">
        <v>42.86</v>
      </c>
      <c r="P5512" s="1" t="s">
        <v>2030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2065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2073</v>
      </c>
      <c r="N5513" s="1" t="n">
        <v>15.15</v>
      </c>
      <c r="O5513" s="1" t="n">
        <v>500.09</v>
      </c>
      <c r="P5513" s="1" t="s">
        <v>2030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2065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2074</v>
      </c>
      <c r="N5514" s="1" t="n">
        <v>8.545</v>
      </c>
      <c r="O5514" s="1" t="n">
        <v>325.47</v>
      </c>
      <c r="P5514" s="1" t="s">
        <v>2030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2065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2075</v>
      </c>
      <c r="N5515" s="1" t="n">
        <v>5.8</v>
      </c>
      <c r="O5515" s="1" t="n">
        <v>245.47</v>
      </c>
      <c r="P5515" s="1" t="s">
        <v>2030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2065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2076</v>
      </c>
      <c r="N5516" s="1" t="n">
        <v>9.925</v>
      </c>
      <c r="O5516" s="1" t="n">
        <v>445.26</v>
      </c>
      <c r="P5516" s="1" t="s">
        <v>2030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2065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2077</v>
      </c>
      <c r="N5517" s="1" t="n">
        <v>4.116</v>
      </c>
      <c r="O5517" s="1" t="n">
        <v>188.14</v>
      </c>
      <c r="P5517" s="1" t="s">
        <v>2030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2065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2078</v>
      </c>
      <c r="N5518" s="1" t="n">
        <v>1.36</v>
      </c>
      <c r="O5518" s="1" t="n">
        <v>55.26</v>
      </c>
      <c r="P5518" s="1" t="s">
        <v>2030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2065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2079</v>
      </c>
      <c r="N5519" s="1" t="n">
        <v>2.306</v>
      </c>
      <c r="O5519" s="1" t="n">
        <v>136.64</v>
      </c>
      <c r="P5519" s="1" t="s">
        <v>2030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2065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2080</v>
      </c>
      <c r="N5520" s="1" t="n">
        <v>1.538</v>
      </c>
      <c r="O5520" s="1" t="n">
        <v>91.13</v>
      </c>
      <c r="P5520" s="1" t="s">
        <v>2030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2065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2081</v>
      </c>
      <c r="N5521" s="1" t="n">
        <v>2.366</v>
      </c>
      <c r="O5521" s="1" t="n">
        <v>88.12</v>
      </c>
      <c r="P5521" s="1" t="s">
        <v>2030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2065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2082</v>
      </c>
      <c r="N5522" s="1" t="n">
        <v>1.658</v>
      </c>
      <c r="O5522" s="1" t="n">
        <v>4.2</v>
      </c>
      <c r="P5522" s="1" t="s">
        <v>2030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2065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2082</v>
      </c>
      <c r="N5523" s="1" t="n">
        <v>2</v>
      </c>
      <c r="O5523" s="1" t="n">
        <v>4.8</v>
      </c>
      <c r="P5523" s="1" t="s">
        <v>2030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2065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2083</v>
      </c>
      <c r="N5524" s="1" t="n">
        <v>10.365</v>
      </c>
      <c r="O5524" s="1" t="n">
        <v>26.24</v>
      </c>
      <c r="P5524" s="1" t="s">
        <v>2030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2065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2083</v>
      </c>
      <c r="N5525" s="1" t="n">
        <v>2.14</v>
      </c>
      <c r="O5525" s="1" t="n">
        <v>5.13</v>
      </c>
      <c r="P5525" s="1" t="s">
        <v>2030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2065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2084</v>
      </c>
      <c r="N5526" s="1" t="n">
        <v>0.509</v>
      </c>
      <c r="O5526" s="1" t="n">
        <v>0.01</v>
      </c>
      <c r="P5526" s="1" t="s">
        <v>2030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2065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2084</v>
      </c>
      <c r="N5527" s="1" t="n">
        <v>0.879</v>
      </c>
      <c r="O5527" s="1" t="n">
        <v>0</v>
      </c>
      <c r="P5527" s="1" t="s">
        <v>2030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4277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3190</v>
      </c>
      <c r="N5528" s="1" t="n">
        <v>5</v>
      </c>
      <c r="O5528" s="1" t="n">
        <v>160</v>
      </c>
      <c r="P5528" s="1" t="s">
        <v>2030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4277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3192</v>
      </c>
      <c r="N5529" s="1" t="n">
        <v>80</v>
      </c>
      <c r="O5529" s="1" t="n">
        <v>636.4</v>
      </c>
      <c r="P5529" s="1" t="s">
        <v>2030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4277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4278</v>
      </c>
      <c r="N5530" s="1" t="n">
        <v>5</v>
      </c>
      <c r="O5530" s="1" t="n">
        <v>575</v>
      </c>
      <c r="P5530" s="1" t="s">
        <v>2030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4277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4279</v>
      </c>
      <c r="N5531" s="1" t="n">
        <v>1</v>
      </c>
      <c r="O5531" s="1" t="n">
        <v>190</v>
      </c>
      <c r="P5531" s="1" t="s">
        <v>2030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2085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2066</v>
      </c>
      <c r="N5532" s="1" t="n">
        <v>3.256</v>
      </c>
      <c r="O5532" s="1" t="n">
        <v>66.13</v>
      </c>
      <c r="P5532" s="1" t="s">
        <v>2030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2085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2071</v>
      </c>
      <c r="N5533" s="1" t="n">
        <v>2.648</v>
      </c>
      <c r="O5533" s="1" t="n">
        <v>76.2</v>
      </c>
      <c r="P5533" s="1" t="s">
        <v>2030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2085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2072</v>
      </c>
      <c r="N5534" s="1" t="n">
        <v>1.688</v>
      </c>
      <c r="O5534" s="1" t="n">
        <v>42.86</v>
      </c>
      <c r="P5534" s="1" t="s">
        <v>2030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2085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2073</v>
      </c>
      <c r="N5535" s="1" t="n">
        <v>15.15</v>
      </c>
      <c r="O5535" s="1" t="n">
        <v>500.09</v>
      </c>
      <c r="P5535" s="1" t="s">
        <v>2030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2085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2074</v>
      </c>
      <c r="N5536" s="1" t="n">
        <v>8.545</v>
      </c>
      <c r="O5536" s="1" t="n">
        <v>325.47</v>
      </c>
      <c r="P5536" s="1" t="s">
        <v>2030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2085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2075</v>
      </c>
      <c r="N5537" s="1" t="n">
        <v>5.8</v>
      </c>
      <c r="O5537" s="1" t="n">
        <v>245.47</v>
      </c>
      <c r="P5537" s="1" t="s">
        <v>2030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2085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2076</v>
      </c>
      <c r="N5538" s="1" t="n">
        <v>9.925</v>
      </c>
      <c r="O5538" s="1" t="n">
        <v>445.26</v>
      </c>
      <c r="P5538" s="1" t="s">
        <v>2030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2085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2077</v>
      </c>
      <c r="N5539" s="1" t="n">
        <v>4.116</v>
      </c>
      <c r="O5539" s="1" t="n">
        <v>188.14</v>
      </c>
      <c r="P5539" s="1" t="s">
        <v>2030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2085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2078</v>
      </c>
      <c r="N5540" s="1" t="n">
        <v>1.36</v>
      </c>
      <c r="O5540" s="1" t="n">
        <v>55.26</v>
      </c>
      <c r="P5540" s="1" t="s">
        <v>2030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2085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2079</v>
      </c>
      <c r="N5541" s="1" t="n">
        <v>2.306</v>
      </c>
      <c r="O5541" s="1" t="n">
        <v>136.64</v>
      </c>
      <c r="P5541" s="1" t="s">
        <v>2030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2085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2080</v>
      </c>
      <c r="N5542" s="1" t="n">
        <v>1.538</v>
      </c>
      <c r="O5542" s="1" t="n">
        <v>91.13</v>
      </c>
      <c r="P5542" s="1" t="s">
        <v>2030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2085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2081</v>
      </c>
      <c r="N5543" s="1" t="n">
        <v>2.366</v>
      </c>
      <c r="O5543" s="1" t="n">
        <v>88.12</v>
      </c>
      <c r="P5543" s="1" t="s">
        <v>2030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2085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2082</v>
      </c>
      <c r="N5544" s="1" t="n">
        <v>1.658</v>
      </c>
      <c r="O5544" s="1" t="n">
        <v>4.2</v>
      </c>
      <c r="P5544" s="1" t="s">
        <v>2030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2085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2083</v>
      </c>
      <c r="N5545" s="1" t="n">
        <v>10.365</v>
      </c>
      <c r="O5545" s="1" t="n">
        <v>26.24</v>
      </c>
      <c r="P5545" s="1" t="s">
        <v>2030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2085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2084</v>
      </c>
      <c r="N5546" s="1" t="n">
        <v>0.879</v>
      </c>
      <c r="O5546" s="1" t="n">
        <v>0</v>
      </c>
      <c r="P5546" s="1" t="s">
        <v>2030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2085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2066</v>
      </c>
      <c r="N5547" s="1" t="n">
        <v>4.268</v>
      </c>
      <c r="O5547" s="1" t="n">
        <v>82.14</v>
      </c>
      <c r="P5547" s="1" t="s">
        <v>2030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2085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2067</v>
      </c>
      <c r="N5548" s="1" t="n">
        <v>11.895</v>
      </c>
      <c r="O5548" s="1" t="n">
        <v>248.01</v>
      </c>
      <c r="P5548" s="1" t="s">
        <v>2030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2085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2068</v>
      </c>
      <c r="N5549" s="1" t="n">
        <v>30.47</v>
      </c>
      <c r="O5549" s="1" t="n">
        <v>733.08</v>
      </c>
      <c r="P5549" s="1" t="s">
        <v>2030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2085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2069</v>
      </c>
      <c r="N5550" s="1" t="n">
        <v>22.73</v>
      </c>
      <c r="O5550" s="1" t="n">
        <v>583.34</v>
      </c>
      <c r="P5550" s="1" t="s">
        <v>2030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2085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2070</v>
      </c>
      <c r="N5551" s="1" t="n">
        <v>2.106</v>
      </c>
      <c r="O5551" s="1" t="n">
        <v>47.29</v>
      </c>
      <c r="P5551" s="1" t="s">
        <v>2030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2085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2167</v>
      </c>
      <c r="N5552" s="1" t="n">
        <v>3.578</v>
      </c>
      <c r="O5552" s="1" t="n">
        <v>86.08</v>
      </c>
      <c r="P5552" s="1" t="s">
        <v>2030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2085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2072</v>
      </c>
      <c r="N5553" s="1" t="n">
        <v>2.104</v>
      </c>
      <c r="O5553" s="1" t="n">
        <v>50.62</v>
      </c>
      <c r="P5553" s="1" t="s">
        <v>2030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2085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2082</v>
      </c>
      <c r="N5554" s="1" t="n">
        <v>2</v>
      </c>
      <c r="O5554" s="1" t="n">
        <v>4.8</v>
      </c>
      <c r="P5554" s="1" t="s">
        <v>2030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2085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2083</v>
      </c>
      <c r="N5555" s="1" t="n">
        <v>2.14</v>
      </c>
      <c r="O5555" s="1" t="n">
        <v>5.13</v>
      </c>
      <c r="P5555" s="1" t="s">
        <v>2030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2085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2084</v>
      </c>
      <c r="N5556" s="1" t="n">
        <v>0.509</v>
      </c>
      <c r="O5556" s="1" t="n">
        <v>0.01</v>
      </c>
      <c r="P5556" s="1" t="s">
        <v>2030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2057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2095</v>
      </c>
      <c r="N5557" s="1" t="n">
        <v>15</v>
      </c>
      <c r="O5557" s="1" t="n">
        <v>180</v>
      </c>
      <c r="P5557" s="1" t="s">
        <v>2030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2057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2096</v>
      </c>
      <c r="N5558" s="1" t="n">
        <v>5</v>
      </c>
      <c r="O5558" s="1" t="n">
        <v>20</v>
      </c>
      <c r="P5558" s="1" t="s">
        <v>2030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2139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2120</v>
      </c>
      <c r="N5559" s="1" t="n">
        <v>25</v>
      </c>
      <c r="O5559" s="1" t="n">
        <v>375</v>
      </c>
      <c r="P5559" s="1" t="s">
        <v>2030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2057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2087</v>
      </c>
      <c r="N5560" s="1" t="n">
        <v>35</v>
      </c>
      <c r="O5560" s="1" t="n">
        <v>420</v>
      </c>
      <c r="P5560" s="1" t="s">
        <v>2030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2057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2035</v>
      </c>
      <c r="N5561" s="1" t="n">
        <v>67</v>
      </c>
      <c r="O5561" s="1" t="n">
        <v>2144</v>
      </c>
      <c r="P5561" s="1" t="s">
        <v>2030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2057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2036</v>
      </c>
      <c r="N5562" s="1" t="n">
        <v>53.4</v>
      </c>
      <c r="O5562" s="1" t="n">
        <v>1201.5</v>
      </c>
      <c r="P5562" s="1" t="s">
        <v>2030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2057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2209</v>
      </c>
      <c r="N5563" s="1" t="n">
        <v>17.8</v>
      </c>
      <c r="O5563" s="1" t="n">
        <v>569.6</v>
      </c>
      <c r="P5563" s="1" t="s">
        <v>2030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2057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2209</v>
      </c>
      <c r="N5564" s="1" t="n">
        <v>21.4</v>
      </c>
      <c r="O5564" s="1" t="n">
        <v>684.8</v>
      </c>
      <c r="P5564" s="1" t="s">
        <v>2030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2057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2037</v>
      </c>
      <c r="N5565" s="1" t="n">
        <v>5</v>
      </c>
      <c r="O5565" s="1" t="n">
        <v>20.67</v>
      </c>
      <c r="P5565" s="1" t="s">
        <v>2030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2057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2039</v>
      </c>
      <c r="N5566" s="1" t="n">
        <v>10</v>
      </c>
      <c r="O5566" s="1" t="n">
        <v>41.35</v>
      </c>
      <c r="P5566" s="1" t="s">
        <v>2030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2057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2041</v>
      </c>
      <c r="N5567" s="1" t="n">
        <v>25</v>
      </c>
      <c r="O5567" s="1" t="n">
        <v>93.98</v>
      </c>
      <c r="P5567" s="1" t="s">
        <v>2030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2057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2042</v>
      </c>
      <c r="N5568" s="1" t="n">
        <v>5</v>
      </c>
      <c r="O5568" s="1" t="n">
        <v>41.35</v>
      </c>
      <c r="P5568" s="1" t="s">
        <v>2030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2057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2044</v>
      </c>
      <c r="N5569" s="1" t="n">
        <v>5</v>
      </c>
      <c r="O5569" s="1" t="n">
        <v>41.35</v>
      </c>
      <c r="P5569" s="1" t="s">
        <v>2030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2057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2045</v>
      </c>
      <c r="N5570" s="1" t="n">
        <v>30</v>
      </c>
      <c r="O5570" s="1" t="n">
        <v>33.83</v>
      </c>
      <c r="P5570" s="1" t="s">
        <v>2030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2057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2046</v>
      </c>
      <c r="N5571" s="1" t="n">
        <v>3</v>
      </c>
      <c r="O5571" s="1" t="n">
        <v>12.4</v>
      </c>
      <c r="P5571" s="1" t="s">
        <v>2030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2057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2166</v>
      </c>
      <c r="N5572" s="1" t="n">
        <v>40</v>
      </c>
      <c r="O5572" s="1" t="n">
        <v>138</v>
      </c>
      <c r="P5572" s="1" t="s">
        <v>2030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2057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2075</v>
      </c>
      <c r="N5573" s="1" t="n">
        <v>53.93</v>
      </c>
      <c r="O5573" s="1" t="n">
        <v>2038.55</v>
      </c>
      <c r="P5573" s="1" t="s">
        <v>2030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2057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3052</v>
      </c>
      <c r="N5574" s="1" t="n">
        <v>100</v>
      </c>
      <c r="O5574" s="1" t="n">
        <v>880</v>
      </c>
      <c r="P5574" s="1" t="s">
        <v>2030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2057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2331</v>
      </c>
      <c r="N5575" s="1" t="n">
        <v>100</v>
      </c>
      <c r="O5575" s="1" t="n">
        <v>1694.03</v>
      </c>
      <c r="P5575" s="1" t="s">
        <v>2030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2057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2333</v>
      </c>
      <c r="N5576" s="1" t="n">
        <v>104</v>
      </c>
      <c r="O5576" s="1" t="n">
        <v>247.42</v>
      </c>
      <c r="P5576" s="1" t="s">
        <v>2030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2057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2334</v>
      </c>
      <c r="N5577" s="1" t="n">
        <v>20</v>
      </c>
      <c r="O5577" s="1" t="n">
        <v>319.98</v>
      </c>
      <c r="P5577" s="1" t="s">
        <v>2030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2057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2335</v>
      </c>
      <c r="N5578" s="1" t="n">
        <v>150</v>
      </c>
      <c r="O5578" s="1" t="n">
        <v>2470.46</v>
      </c>
      <c r="P5578" s="1" t="s">
        <v>2030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2057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2336</v>
      </c>
      <c r="N5579" s="1" t="n">
        <v>60</v>
      </c>
      <c r="O5579" s="1" t="n">
        <v>959.95</v>
      </c>
      <c r="P5579" s="1" t="s">
        <v>2030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2057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2338</v>
      </c>
      <c r="N5580" s="1" t="n">
        <v>50</v>
      </c>
      <c r="O5580" s="1" t="n">
        <v>729.37</v>
      </c>
      <c r="P5580" s="1" t="s">
        <v>2030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2057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2340</v>
      </c>
      <c r="N5581" s="1" t="n">
        <v>40</v>
      </c>
      <c r="O5581" s="1" t="n">
        <v>639.97</v>
      </c>
      <c r="P5581" s="1" t="s">
        <v>2030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2057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2342</v>
      </c>
      <c r="N5582" s="1" t="n">
        <v>150</v>
      </c>
      <c r="O5582" s="1" t="n">
        <v>1976.37</v>
      </c>
      <c r="P5582" s="1" t="s">
        <v>2030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2057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2343</v>
      </c>
      <c r="N5583" s="1" t="n">
        <v>50</v>
      </c>
      <c r="O5583" s="1" t="n">
        <v>611.73</v>
      </c>
      <c r="P5583" s="1" t="s">
        <v>2030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2057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4280</v>
      </c>
      <c r="N5584" s="1" t="n">
        <v>10</v>
      </c>
      <c r="O5584" s="1" t="n">
        <v>131.76</v>
      </c>
      <c r="P5584" s="1" t="s">
        <v>2030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2057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2344</v>
      </c>
      <c r="N5585" s="1" t="n">
        <v>50</v>
      </c>
      <c r="O5585" s="1" t="n">
        <v>517.62</v>
      </c>
      <c r="P5585" s="1" t="s">
        <v>2030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2057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2345</v>
      </c>
      <c r="N5586" s="1" t="n">
        <v>100</v>
      </c>
      <c r="O5586" s="1" t="n">
        <v>1741.08</v>
      </c>
      <c r="P5586" s="1" t="s">
        <v>2030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2057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2346</v>
      </c>
      <c r="N5587" s="1" t="n">
        <v>100</v>
      </c>
      <c r="O5587" s="1" t="n">
        <v>1505.8</v>
      </c>
      <c r="P5587" s="1" t="s">
        <v>2030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2057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4281</v>
      </c>
      <c r="N5588" s="1" t="n">
        <v>400</v>
      </c>
      <c r="O5588" s="1" t="n">
        <v>698</v>
      </c>
      <c r="P5588" s="1" t="s">
        <v>2030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2057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2665</v>
      </c>
      <c r="N5589" s="1" t="n">
        <v>48</v>
      </c>
      <c r="O5589" s="1" t="n">
        <v>210.920025</v>
      </c>
      <c r="P5589" s="1" t="s">
        <v>2030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2057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3627</v>
      </c>
      <c r="N5590" s="1" t="n">
        <v>168</v>
      </c>
      <c r="O5590" s="1" t="n">
        <v>913.469963</v>
      </c>
      <c r="P5590" s="1" t="s">
        <v>2030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2057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4282</v>
      </c>
      <c r="N5591" s="1" t="n">
        <v>8</v>
      </c>
      <c r="O5591" s="1" t="n">
        <v>127.28</v>
      </c>
      <c r="P5591" s="1" t="s">
        <v>2030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2057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4283</v>
      </c>
      <c r="N5592" s="1" t="n">
        <v>36</v>
      </c>
      <c r="O5592" s="1" t="n">
        <v>41.24</v>
      </c>
      <c r="P5592" s="1" t="s">
        <v>2030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2057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4284</v>
      </c>
      <c r="N5593" s="1" t="n">
        <v>14</v>
      </c>
      <c r="O5593" s="1" t="n">
        <v>107.1</v>
      </c>
      <c r="P5593" s="1" t="s">
        <v>2030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2057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4285</v>
      </c>
      <c r="N5594" s="1" t="n">
        <v>14</v>
      </c>
      <c r="O5594" s="1" t="n">
        <v>88.85</v>
      </c>
      <c r="P5594" s="1" t="s">
        <v>2030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2057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2051</v>
      </c>
      <c r="N5595" s="1" t="n">
        <v>25</v>
      </c>
      <c r="O5595" s="1" t="n">
        <v>37.5</v>
      </c>
      <c r="P5595" s="1" t="s">
        <v>2030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2057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2052</v>
      </c>
      <c r="N5596" s="1" t="n">
        <v>10</v>
      </c>
      <c r="O5596" s="1" t="n">
        <v>35</v>
      </c>
      <c r="P5596" s="1" t="s">
        <v>2030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2057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2053</v>
      </c>
      <c r="N5597" s="1" t="n">
        <v>80</v>
      </c>
      <c r="O5597" s="1" t="n">
        <v>144</v>
      </c>
      <c r="P5597" s="1" t="s">
        <v>2030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2057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2052</v>
      </c>
      <c r="N5598" s="1" t="n">
        <v>8</v>
      </c>
      <c r="O5598" s="1" t="n">
        <v>28</v>
      </c>
      <c r="P5598" s="1" t="s">
        <v>2030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2057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2053</v>
      </c>
      <c r="N5599" s="1" t="n">
        <v>60</v>
      </c>
      <c r="O5599" s="1" t="n">
        <v>108</v>
      </c>
      <c r="P5599" s="1" t="s">
        <v>2030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2065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2066</v>
      </c>
      <c r="N5600" s="1" t="n">
        <v>2.48</v>
      </c>
      <c r="O5600" s="1" t="n">
        <v>49.69</v>
      </c>
      <c r="P5600" s="1" t="s">
        <v>2030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2065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2066</v>
      </c>
      <c r="N5601" s="1" t="n">
        <v>2.88</v>
      </c>
      <c r="O5601" s="1" t="n">
        <v>58.19</v>
      </c>
      <c r="P5601" s="1" t="s">
        <v>2030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2065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2067</v>
      </c>
      <c r="N5602" s="1" t="n">
        <v>6.845</v>
      </c>
      <c r="O5602" s="1" t="n">
        <v>148.59</v>
      </c>
      <c r="P5602" s="1" t="s">
        <v>2030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2065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2068</v>
      </c>
      <c r="N5603" s="1" t="n">
        <v>16.22</v>
      </c>
      <c r="O5603" s="1" t="n">
        <v>406.29</v>
      </c>
      <c r="P5603" s="1" t="s">
        <v>2030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2065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2069</v>
      </c>
      <c r="N5604" s="1" t="n">
        <v>10.3</v>
      </c>
      <c r="O5604" s="1" t="n">
        <v>275.21</v>
      </c>
      <c r="P5604" s="1" t="s">
        <v>2030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2065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2070</v>
      </c>
      <c r="N5605" s="1" t="n">
        <v>0.912</v>
      </c>
      <c r="O5605" s="1" t="n">
        <v>21.32</v>
      </c>
      <c r="P5605" s="1" t="s">
        <v>2030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2065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2167</v>
      </c>
      <c r="N5606" s="1" t="n">
        <v>2.226</v>
      </c>
      <c r="O5606" s="1" t="n">
        <v>57.26</v>
      </c>
      <c r="P5606" s="1" t="s">
        <v>2030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2065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2167</v>
      </c>
      <c r="N5607" s="1" t="n">
        <v>2.32</v>
      </c>
      <c r="O5607" s="1" t="n">
        <v>58.11</v>
      </c>
      <c r="P5607" s="1" t="s">
        <v>2030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2065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2071</v>
      </c>
      <c r="N5608" s="1" t="n">
        <v>2.37</v>
      </c>
      <c r="O5608" s="1" t="n">
        <v>67.85</v>
      </c>
      <c r="P5608" s="1" t="s">
        <v>2030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2065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2072</v>
      </c>
      <c r="N5609" s="1" t="n">
        <v>1.288</v>
      </c>
      <c r="O5609" s="1" t="n">
        <v>31.8</v>
      </c>
      <c r="P5609" s="1" t="s">
        <v>2030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2065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2072</v>
      </c>
      <c r="N5610" s="1" t="n">
        <v>2</v>
      </c>
      <c r="O5610" s="1" t="n">
        <v>50.52</v>
      </c>
      <c r="P5610" s="1" t="s">
        <v>2030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2065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2072</v>
      </c>
      <c r="N5611" s="1" t="n">
        <v>3.442</v>
      </c>
      <c r="O5611" s="1" t="n">
        <v>86.22</v>
      </c>
      <c r="P5611" s="1" t="s">
        <v>2030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2065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2073</v>
      </c>
      <c r="N5612" s="1" t="n">
        <v>9.498</v>
      </c>
      <c r="O5612" s="1" t="n">
        <v>305.62</v>
      </c>
      <c r="P5612" s="1" t="s">
        <v>2030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2065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2073</v>
      </c>
      <c r="N5613" s="1" t="n">
        <v>13.9</v>
      </c>
      <c r="O5613" s="1" t="n">
        <v>456.46</v>
      </c>
      <c r="P5613" s="1" t="s">
        <v>2030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2065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4286</v>
      </c>
      <c r="N5614" s="1" t="n">
        <v>3.41</v>
      </c>
      <c r="O5614" s="1" t="n">
        <v>125.29</v>
      </c>
      <c r="P5614" s="1" t="s">
        <v>2030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2065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2074</v>
      </c>
      <c r="N5615" s="1" t="n">
        <v>8.01</v>
      </c>
      <c r="O5615" s="1" t="n">
        <v>303.52</v>
      </c>
      <c r="P5615" s="1" t="s">
        <v>2030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2065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2075</v>
      </c>
      <c r="N5616" s="1" t="n">
        <v>5.49</v>
      </c>
      <c r="O5616" s="1" t="n">
        <v>231.15</v>
      </c>
      <c r="P5616" s="1" t="s">
        <v>2030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2065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2076</v>
      </c>
      <c r="N5617" s="1" t="n">
        <v>10.33</v>
      </c>
      <c r="O5617" s="1" t="n">
        <v>461.03</v>
      </c>
      <c r="P5617" s="1" t="s">
        <v>2030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2065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2077</v>
      </c>
      <c r="N5618" s="1" t="n">
        <v>4.33</v>
      </c>
      <c r="O5618" s="1" t="n">
        <v>196.9</v>
      </c>
      <c r="P5618" s="1" t="s">
        <v>2030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2065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2078</v>
      </c>
      <c r="N5619" s="1" t="n">
        <v>1.53</v>
      </c>
      <c r="O5619" s="1" t="n">
        <v>61.84</v>
      </c>
      <c r="P5619" s="1" t="s">
        <v>2030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2065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2079</v>
      </c>
      <c r="N5620" s="1" t="n">
        <v>3.143</v>
      </c>
      <c r="O5620" s="1" t="n">
        <v>180.95</v>
      </c>
      <c r="P5620" s="1" t="s">
        <v>2030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2065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2079</v>
      </c>
      <c r="N5621" s="1" t="n">
        <v>1.62</v>
      </c>
      <c r="O5621" s="1" t="n">
        <v>95.5</v>
      </c>
      <c r="P5621" s="1" t="s">
        <v>2030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2065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3468</v>
      </c>
      <c r="N5622" s="1" t="n">
        <v>11.639</v>
      </c>
      <c r="O5622" s="1" t="n">
        <v>524.76</v>
      </c>
      <c r="P5622" s="1" t="s">
        <v>2030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2065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3364</v>
      </c>
      <c r="N5623" s="1" t="n">
        <v>1.95</v>
      </c>
      <c r="O5623" s="1" t="n">
        <v>68.96</v>
      </c>
      <c r="P5623" s="1" t="s">
        <v>2030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2065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2081</v>
      </c>
      <c r="N5624" s="1" t="n">
        <v>1.34</v>
      </c>
      <c r="O5624" s="1" t="n">
        <v>49.65</v>
      </c>
      <c r="P5624" s="1" t="s">
        <v>2030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2065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2081</v>
      </c>
      <c r="N5625" s="1" t="n">
        <v>3.68</v>
      </c>
      <c r="O5625" s="1" t="n">
        <v>134.9</v>
      </c>
      <c r="P5625" s="1" t="s">
        <v>2030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2065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2082</v>
      </c>
      <c r="N5626" s="1" t="n">
        <v>0.848</v>
      </c>
      <c r="O5626" s="1" t="n">
        <v>2.18</v>
      </c>
      <c r="P5626" s="1" t="s">
        <v>2030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2065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2082</v>
      </c>
      <c r="N5627" s="1" t="n">
        <v>1.045</v>
      </c>
      <c r="O5627" s="1" t="n">
        <v>2.63</v>
      </c>
      <c r="P5627" s="1" t="s">
        <v>2030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2065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2082</v>
      </c>
      <c r="N5628" s="1" t="n">
        <v>0.216</v>
      </c>
      <c r="O5628" s="1" t="n">
        <v>0.54</v>
      </c>
      <c r="P5628" s="1" t="s">
        <v>2030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2065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2083</v>
      </c>
      <c r="N5629" s="1" t="n">
        <v>6.878</v>
      </c>
      <c r="O5629" s="1" t="n">
        <v>16.93</v>
      </c>
      <c r="P5629" s="1" t="s">
        <v>2030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2065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3365</v>
      </c>
      <c r="N5630" s="1" t="n">
        <v>9.47</v>
      </c>
      <c r="O5630" s="1" t="n">
        <v>39.8</v>
      </c>
      <c r="P5630" s="1" t="s">
        <v>2030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2065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3365</v>
      </c>
      <c r="N5631" s="1" t="n">
        <v>7.255</v>
      </c>
      <c r="O5631" s="1" t="n">
        <v>30.24</v>
      </c>
      <c r="P5631" s="1" t="s">
        <v>2030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2065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2084</v>
      </c>
      <c r="N5632" s="1" t="n">
        <v>0.735</v>
      </c>
      <c r="O5632" s="1" t="n">
        <v>0</v>
      </c>
      <c r="P5632" s="1" t="s">
        <v>2030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2085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2066</v>
      </c>
      <c r="N5633" s="1" t="n">
        <v>2.88</v>
      </c>
      <c r="O5633" s="1" t="n">
        <v>58.19</v>
      </c>
      <c r="P5633" s="1" t="s">
        <v>2030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2085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2071</v>
      </c>
      <c r="N5634" s="1" t="n">
        <v>2.37</v>
      </c>
      <c r="O5634" s="1" t="n">
        <v>67.85</v>
      </c>
      <c r="P5634" s="1" t="s">
        <v>2030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2085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2072</v>
      </c>
      <c r="N5635" s="1" t="n">
        <v>2</v>
      </c>
      <c r="O5635" s="1" t="n">
        <v>50.52</v>
      </c>
      <c r="P5635" s="1" t="s">
        <v>2030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2085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2073</v>
      </c>
      <c r="N5636" s="1" t="n">
        <v>13.9</v>
      </c>
      <c r="O5636" s="1" t="n">
        <v>456.46</v>
      </c>
      <c r="P5636" s="1" t="s">
        <v>2030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2085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2074</v>
      </c>
      <c r="N5637" s="1" t="n">
        <v>8.01</v>
      </c>
      <c r="O5637" s="1" t="n">
        <v>303.52</v>
      </c>
      <c r="P5637" s="1" t="s">
        <v>2030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2085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2075</v>
      </c>
      <c r="N5638" s="1" t="n">
        <v>5.49</v>
      </c>
      <c r="O5638" s="1" t="n">
        <v>231.15</v>
      </c>
      <c r="P5638" s="1" t="s">
        <v>2030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2085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2076</v>
      </c>
      <c r="N5639" s="1" t="n">
        <v>10.33</v>
      </c>
      <c r="O5639" s="1" t="n">
        <v>461.03</v>
      </c>
      <c r="P5639" s="1" t="s">
        <v>2030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2085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2077</v>
      </c>
      <c r="N5640" s="1" t="n">
        <v>4.33</v>
      </c>
      <c r="O5640" s="1" t="n">
        <v>196.9</v>
      </c>
      <c r="P5640" s="1" t="s">
        <v>2030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2085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2078</v>
      </c>
      <c r="N5641" s="1" t="n">
        <v>1.53</v>
      </c>
      <c r="O5641" s="1" t="n">
        <v>61.84</v>
      </c>
      <c r="P5641" s="1" t="s">
        <v>2030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2085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2079</v>
      </c>
      <c r="N5642" s="1" t="n">
        <v>1.62</v>
      </c>
      <c r="O5642" s="1" t="n">
        <v>95.5</v>
      </c>
      <c r="P5642" s="1" t="s">
        <v>2030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2085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3364</v>
      </c>
      <c r="N5643" s="1" t="n">
        <v>1.95</v>
      </c>
      <c r="O5643" s="1" t="n">
        <v>68.96</v>
      </c>
      <c r="P5643" s="1" t="s">
        <v>2030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2085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2081</v>
      </c>
      <c r="N5644" s="1" t="n">
        <v>1.34</v>
      </c>
      <c r="O5644" s="1" t="n">
        <v>49.65</v>
      </c>
      <c r="P5644" s="1" t="s">
        <v>2030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2085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2082</v>
      </c>
      <c r="N5645" s="1" t="n">
        <v>1.045</v>
      </c>
      <c r="O5645" s="1" t="n">
        <v>2.63</v>
      </c>
      <c r="P5645" s="1" t="s">
        <v>2030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2085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3365</v>
      </c>
      <c r="N5646" s="1" t="n">
        <v>9.47</v>
      </c>
      <c r="O5646" s="1" t="n">
        <v>39.8</v>
      </c>
      <c r="P5646" s="1" t="s">
        <v>2030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2085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2084</v>
      </c>
      <c r="N5647" s="1" t="n">
        <v>0.735</v>
      </c>
      <c r="O5647" s="1" t="n">
        <v>0</v>
      </c>
      <c r="P5647" s="1" t="s">
        <v>2030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2085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2066</v>
      </c>
      <c r="N5648" s="1" t="n">
        <v>2.48</v>
      </c>
      <c r="O5648" s="1" t="n">
        <v>49.69</v>
      </c>
      <c r="P5648" s="1" t="s">
        <v>2030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2085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2067</v>
      </c>
      <c r="N5649" s="1" t="n">
        <v>6.845</v>
      </c>
      <c r="O5649" s="1" t="n">
        <v>148.59</v>
      </c>
      <c r="P5649" s="1" t="s">
        <v>2030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2085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2068</v>
      </c>
      <c r="N5650" s="1" t="n">
        <v>16.22</v>
      </c>
      <c r="O5650" s="1" t="n">
        <v>406.29</v>
      </c>
      <c r="P5650" s="1" t="s">
        <v>2030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2085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2069</v>
      </c>
      <c r="N5651" s="1" t="n">
        <v>10.3</v>
      </c>
      <c r="O5651" s="1" t="n">
        <v>275.21</v>
      </c>
      <c r="P5651" s="1" t="s">
        <v>2030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2085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2070</v>
      </c>
      <c r="N5652" s="1" t="n">
        <v>0.912</v>
      </c>
      <c r="O5652" s="1" t="n">
        <v>21.32</v>
      </c>
      <c r="P5652" s="1" t="s">
        <v>2030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2085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2167</v>
      </c>
      <c r="N5653" s="1" t="n">
        <v>2.32</v>
      </c>
      <c r="O5653" s="1" t="n">
        <v>58.11</v>
      </c>
      <c r="P5653" s="1" t="s">
        <v>2030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2085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2072</v>
      </c>
      <c r="N5654" s="1" t="n">
        <v>3.442</v>
      </c>
      <c r="O5654" s="1" t="n">
        <v>86.22</v>
      </c>
      <c r="P5654" s="1" t="s">
        <v>2030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2085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4286</v>
      </c>
      <c r="N5655" s="1" t="n">
        <v>3.41</v>
      </c>
      <c r="O5655" s="1" t="n">
        <v>125.29</v>
      </c>
      <c r="P5655" s="1" t="s">
        <v>2030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2085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2082</v>
      </c>
      <c r="N5656" s="1" t="n">
        <v>0.216</v>
      </c>
      <c r="O5656" s="1" t="n">
        <v>0.54</v>
      </c>
      <c r="P5656" s="1" t="s">
        <v>2030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2085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3365</v>
      </c>
      <c r="N5657" s="1" t="n">
        <v>7.255</v>
      </c>
      <c r="O5657" s="1" t="n">
        <v>30.24</v>
      </c>
      <c r="P5657" s="1" t="s">
        <v>2030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2085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2167</v>
      </c>
      <c r="N5658" s="1" t="n">
        <v>2.226</v>
      </c>
      <c r="O5658" s="1" t="n">
        <v>57.26</v>
      </c>
      <c r="P5658" s="1" t="s">
        <v>2030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2085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2072</v>
      </c>
      <c r="N5659" s="1" t="n">
        <v>0.648</v>
      </c>
      <c r="O5659" s="1" t="n">
        <v>16.67</v>
      </c>
      <c r="P5659" s="1" t="s">
        <v>2030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2085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2073</v>
      </c>
      <c r="N5660" s="1" t="n">
        <v>5.042</v>
      </c>
      <c r="O5660" s="1" t="n">
        <v>168.63</v>
      </c>
      <c r="P5660" s="1" t="s">
        <v>2030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2085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2079</v>
      </c>
      <c r="N5661" s="1" t="n">
        <v>1.542</v>
      </c>
      <c r="O5661" s="1" t="n">
        <v>92.58</v>
      </c>
      <c r="P5661" s="1" t="s">
        <v>2030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2085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3468</v>
      </c>
      <c r="N5662" s="1" t="n">
        <v>5.274</v>
      </c>
      <c r="O5662" s="1" t="n">
        <v>248.78</v>
      </c>
      <c r="P5662" s="1" t="s">
        <v>2030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2085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2081</v>
      </c>
      <c r="N5663" s="1" t="n">
        <v>2.382</v>
      </c>
      <c r="O5663" s="1" t="n">
        <v>89.88</v>
      </c>
      <c r="P5663" s="1" t="s">
        <v>2030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2085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2082</v>
      </c>
      <c r="N5664" s="1" t="n">
        <v>0.848</v>
      </c>
      <c r="O5664" s="1" t="n">
        <v>2.18</v>
      </c>
      <c r="P5664" s="1" t="s">
        <v>2030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2085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2083</v>
      </c>
      <c r="N5665" s="1" t="n">
        <v>3.438</v>
      </c>
      <c r="O5665" s="1" t="n">
        <v>8.82</v>
      </c>
      <c r="P5665" s="1" t="s">
        <v>2030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2085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2072</v>
      </c>
      <c r="N5666" s="1" t="n">
        <v>0.64</v>
      </c>
      <c r="O5666" s="1" t="n">
        <v>15.13</v>
      </c>
      <c r="P5666" s="1" t="s">
        <v>2030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2085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2073</v>
      </c>
      <c r="N5667" s="1" t="n">
        <v>4.456</v>
      </c>
      <c r="O5667" s="1" t="n">
        <v>136.99</v>
      </c>
      <c r="P5667" s="1" t="s">
        <v>2030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2085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2079</v>
      </c>
      <c r="N5668" s="1" t="n">
        <v>1.601</v>
      </c>
      <c r="O5668" s="1" t="n">
        <v>88.37</v>
      </c>
      <c r="P5668" s="1" t="s">
        <v>2030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2085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3468</v>
      </c>
      <c r="N5669" s="1" t="n">
        <v>6.365</v>
      </c>
      <c r="O5669" s="1" t="n">
        <v>275.98</v>
      </c>
      <c r="P5669" s="1" t="s">
        <v>2030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2085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2081</v>
      </c>
      <c r="N5670" s="1" t="n">
        <v>1.298</v>
      </c>
      <c r="O5670" s="1" t="n">
        <v>45.02</v>
      </c>
      <c r="P5670" s="1" t="s">
        <v>2030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2085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2083</v>
      </c>
      <c r="N5671" s="1" t="n">
        <v>3.44</v>
      </c>
      <c r="O5671" s="1" t="n">
        <v>8.11</v>
      </c>
      <c r="P5671" s="1" t="s">
        <v>2030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2139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2125</v>
      </c>
      <c r="N5672" s="1" t="n">
        <v>20</v>
      </c>
      <c r="O5672" s="1" t="n">
        <v>60</v>
      </c>
      <c r="P5672" s="1" t="s">
        <v>2030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2139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2135</v>
      </c>
      <c r="N5673" s="1" t="n">
        <v>20</v>
      </c>
      <c r="O5673" s="1" t="n">
        <v>115</v>
      </c>
      <c r="P5673" s="1" t="s">
        <v>2030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2139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2278</v>
      </c>
      <c r="N5674" s="1" t="n">
        <v>5</v>
      </c>
      <c r="O5674" s="1" t="n">
        <v>20</v>
      </c>
      <c r="P5674" s="1" t="s">
        <v>2030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2139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2844</v>
      </c>
      <c r="N5675" s="1" t="n">
        <v>3</v>
      </c>
      <c r="O5675" s="1" t="n">
        <v>36</v>
      </c>
      <c r="P5675" s="1" t="s">
        <v>2030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2139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2123</v>
      </c>
      <c r="N5676" s="1" t="n">
        <v>20</v>
      </c>
      <c r="O5676" s="1" t="n">
        <v>120</v>
      </c>
      <c r="P5676" s="1" t="s">
        <v>2030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2139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2582</v>
      </c>
      <c r="N5677" s="1" t="n">
        <v>16</v>
      </c>
      <c r="O5677" s="1" t="n">
        <v>112</v>
      </c>
      <c r="P5677" s="1" t="s">
        <v>2030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2139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2279</v>
      </c>
      <c r="N5678" s="1" t="n">
        <v>10</v>
      </c>
      <c r="O5678" s="1" t="n">
        <v>100</v>
      </c>
      <c r="P5678" s="1" t="s">
        <v>2030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2139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2128</v>
      </c>
      <c r="N5679" s="1" t="n">
        <v>8</v>
      </c>
      <c r="O5679" s="1" t="n">
        <v>64</v>
      </c>
      <c r="P5679" s="1" t="s">
        <v>2030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2139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2129</v>
      </c>
      <c r="N5680" s="1" t="n">
        <v>8</v>
      </c>
      <c r="O5680" s="1" t="n">
        <v>80</v>
      </c>
      <c r="P5680" s="1" t="s">
        <v>2030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2139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2280</v>
      </c>
      <c r="N5681" s="1" t="n">
        <v>5</v>
      </c>
      <c r="O5681" s="1" t="n">
        <v>55</v>
      </c>
      <c r="P5681" s="1" t="s">
        <v>2030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2139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2182</v>
      </c>
      <c r="N5682" s="1" t="n">
        <v>20</v>
      </c>
      <c r="O5682" s="1" t="n">
        <v>140</v>
      </c>
      <c r="P5682" s="1" t="s">
        <v>2030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2139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2131</v>
      </c>
      <c r="N5683" s="1" t="n">
        <v>20</v>
      </c>
      <c r="O5683" s="1" t="n">
        <v>140</v>
      </c>
      <c r="P5683" s="1" t="s">
        <v>2030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2139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2132</v>
      </c>
      <c r="N5684" s="1" t="n">
        <v>44.47</v>
      </c>
      <c r="O5684" s="1" t="n">
        <v>160</v>
      </c>
      <c r="P5684" s="1" t="s">
        <v>2030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2139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2133</v>
      </c>
      <c r="N5685" s="1" t="n">
        <v>15</v>
      </c>
      <c r="O5685" s="1" t="n">
        <v>93.75</v>
      </c>
      <c r="P5685" s="1" t="s">
        <v>2030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2139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2185</v>
      </c>
      <c r="N5686" s="1" t="n">
        <v>20</v>
      </c>
      <c r="O5686" s="1" t="n">
        <v>100</v>
      </c>
      <c r="P5686" s="1" t="s">
        <v>2030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2139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2136</v>
      </c>
      <c r="N5687" s="1" t="n">
        <v>60</v>
      </c>
      <c r="O5687" s="1" t="n">
        <v>420</v>
      </c>
      <c r="P5687" s="1" t="s">
        <v>2030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2139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2137</v>
      </c>
      <c r="N5688" s="1" t="n">
        <v>10</v>
      </c>
      <c r="O5688" s="1" t="n">
        <v>30</v>
      </c>
      <c r="P5688" s="1" t="s">
        <v>2030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2139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4265</v>
      </c>
      <c r="N5689" s="1" t="n">
        <v>15</v>
      </c>
      <c r="O5689" s="1" t="n">
        <v>67.5</v>
      </c>
      <c r="P5689" s="1" t="s">
        <v>2030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2139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3630</v>
      </c>
      <c r="N5690" s="1" t="n">
        <v>20</v>
      </c>
      <c r="O5690" s="1" t="n">
        <v>100</v>
      </c>
      <c r="P5690" s="1" t="s">
        <v>2030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2057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2863</v>
      </c>
      <c r="N5691" s="1" t="n">
        <v>27</v>
      </c>
      <c r="O5691" s="1" t="n">
        <v>70.74</v>
      </c>
      <c r="P5691" s="1" t="s">
        <v>2030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2057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2218</v>
      </c>
      <c r="N5692" s="1" t="n">
        <v>25</v>
      </c>
      <c r="O5692" s="1" t="n">
        <v>299.75</v>
      </c>
      <c r="P5692" s="1" t="s">
        <v>2030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2057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4287</v>
      </c>
      <c r="N5693" s="1" t="n">
        <v>5</v>
      </c>
      <c r="O5693" s="1" t="n">
        <v>55</v>
      </c>
      <c r="P5693" s="1" t="s">
        <v>2030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2057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2450</v>
      </c>
      <c r="N5694" s="1" t="n">
        <v>5</v>
      </c>
      <c r="O5694" s="1" t="n">
        <v>225</v>
      </c>
      <c r="P5694" s="1" t="s">
        <v>2030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2057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2451</v>
      </c>
      <c r="N5695" s="1" t="n">
        <v>3</v>
      </c>
      <c r="O5695" s="1" t="n">
        <v>48</v>
      </c>
      <c r="P5695" s="1" t="s">
        <v>2030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2057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4288</v>
      </c>
      <c r="N5696" s="1" t="n">
        <v>20</v>
      </c>
      <c r="O5696" s="1" t="n">
        <v>220</v>
      </c>
      <c r="P5696" s="1" t="s">
        <v>2030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2057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4289</v>
      </c>
      <c r="N5697" s="1" t="n">
        <v>5</v>
      </c>
      <c r="O5697" s="1" t="n">
        <v>60</v>
      </c>
      <c r="P5697" s="1" t="s">
        <v>2030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2057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2459</v>
      </c>
      <c r="N5698" s="1" t="n">
        <v>5</v>
      </c>
      <c r="O5698" s="1" t="n">
        <v>55</v>
      </c>
      <c r="P5698" s="1" t="s">
        <v>2030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2057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4290</v>
      </c>
      <c r="N5699" s="1" t="n">
        <v>15</v>
      </c>
      <c r="O5699" s="1" t="n">
        <v>150</v>
      </c>
      <c r="P5699" s="1" t="s">
        <v>2030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2057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4291</v>
      </c>
      <c r="N5700" s="1" t="n">
        <v>20</v>
      </c>
      <c r="O5700" s="1" t="n">
        <v>110</v>
      </c>
      <c r="P5700" s="1" t="s">
        <v>2030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2057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4292</v>
      </c>
      <c r="N5701" s="1" t="n">
        <v>10</v>
      </c>
      <c r="O5701" s="1" t="n">
        <v>120</v>
      </c>
      <c r="P5701" s="1" t="s">
        <v>2030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2057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4293</v>
      </c>
      <c r="N5702" s="1" t="n">
        <v>5</v>
      </c>
      <c r="O5702" s="1" t="n">
        <v>45</v>
      </c>
      <c r="P5702" s="1" t="s">
        <v>2030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2057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4294</v>
      </c>
      <c r="N5703" s="1" t="n">
        <v>5</v>
      </c>
      <c r="O5703" s="1" t="n">
        <v>67.5</v>
      </c>
      <c r="P5703" s="1" t="s">
        <v>2030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2057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4295</v>
      </c>
      <c r="N5704" s="1" t="n">
        <v>2</v>
      </c>
      <c r="O5704" s="1" t="n">
        <v>60</v>
      </c>
      <c r="P5704" s="1" t="s">
        <v>2030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2057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4296</v>
      </c>
      <c r="N5705" s="1" t="n">
        <v>1</v>
      </c>
      <c r="O5705" s="1" t="n">
        <v>62</v>
      </c>
      <c r="P5705" s="1" t="s">
        <v>2030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2057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2088</v>
      </c>
      <c r="N5706" s="1" t="n">
        <v>3</v>
      </c>
      <c r="O5706" s="1" t="n">
        <v>21.75</v>
      </c>
      <c r="P5706" s="1" t="s">
        <v>2030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2057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2089</v>
      </c>
      <c r="N5707" s="1" t="n">
        <v>3</v>
      </c>
      <c r="O5707" s="1" t="n">
        <v>16.5</v>
      </c>
      <c r="P5707" s="1" t="s">
        <v>2030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2057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2090</v>
      </c>
      <c r="N5708" s="1" t="n">
        <v>15</v>
      </c>
      <c r="O5708" s="1" t="n">
        <v>97.5</v>
      </c>
      <c r="P5708" s="1" t="s">
        <v>2030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2057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2091</v>
      </c>
      <c r="N5709" s="1" t="n">
        <v>3</v>
      </c>
      <c r="O5709" s="1" t="n">
        <v>16.5</v>
      </c>
      <c r="P5709" s="1" t="s">
        <v>2030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2057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2175</v>
      </c>
      <c r="N5710" s="1" t="n">
        <v>3</v>
      </c>
      <c r="O5710" s="1" t="n">
        <v>16.5</v>
      </c>
      <c r="P5710" s="1" t="s">
        <v>2030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2057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2092</v>
      </c>
      <c r="N5711" s="1" t="n">
        <v>5</v>
      </c>
      <c r="O5711" s="1" t="n">
        <v>27.5</v>
      </c>
      <c r="P5711" s="1" t="s">
        <v>2030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2057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2093</v>
      </c>
      <c r="N5712" s="1" t="n">
        <v>6</v>
      </c>
      <c r="O5712" s="1" t="n">
        <v>50.4</v>
      </c>
      <c r="P5712" s="1" t="s">
        <v>2030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2057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2032</v>
      </c>
      <c r="N5713" s="1" t="n">
        <v>3</v>
      </c>
      <c r="O5713" s="1" t="n">
        <v>16.5</v>
      </c>
      <c r="P5713" s="1" t="s">
        <v>2030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2057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2094</v>
      </c>
      <c r="N5714" s="1" t="n">
        <v>3</v>
      </c>
      <c r="O5714" s="1" t="n">
        <v>16.5</v>
      </c>
      <c r="P5714" s="1" t="s">
        <v>2030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2057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3510</v>
      </c>
      <c r="N5715" s="1" t="n">
        <v>6</v>
      </c>
      <c r="O5715" s="1" t="n">
        <v>45</v>
      </c>
      <c r="P5715" s="1" t="s">
        <v>2030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2057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2613</v>
      </c>
      <c r="N5716" s="1" t="n">
        <v>12</v>
      </c>
      <c r="O5716" s="1" t="n">
        <v>47.88</v>
      </c>
      <c r="P5716" s="1" t="s">
        <v>2030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2057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2614</v>
      </c>
      <c r="N5717" s="1" t="n">
        <v>12</v>
      </c>
      <c r="O5717" s="1" t="n">
        <v>30.6</v>
      </c>
      <c r="P5717" s="1" t="s">
        <v>2030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2057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2615</v>
      </c>
      <c r="N5718" s="1" t="n">
        <v>12</v>
      </c>
      <c r="O5718" s="1" t="n">
        <v>52.2</v>
      </c>
      <c r="P5718" s="1" t="s">
        <v>2030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2057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2615</v>
      </c>
      <c r="N5719" s="1" t="n">
        <v>12</v>
      </c>
      <c r="O5719" s="1" t="n">
        <v>37.8</v>
      </c>
      <c r="P5719" s="1" t="s">
        <v>2030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2057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3511</v>
      </c>
      <c r="N5720" s="1" t="n">
        <v>6</v>
      </c>
      <c r="O5720" s="1" t="n">
        <v>59.94</v>
      </c>
      <c r="P5720" s="1" t="s">
        <v>2030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2057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2616</v>
      </c>
      <c r="N5721" s="1" t="n">
        <v>12</v>
      </c>
      <c r="O5721" s="1" t="n">
        <v>30.6</v>
      </c>
      <c r="P5721" s="1" t="s">
        <v>2030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2057</v>
      </c>
      <c r="E5722" s="1" t="n">
        <v>1672</v>
      </c>
      <c r="F5722" s="1" t="s">
        <v>340</v>
      </c>
      <c r="I5722" s="1" t="n">
        <v>1414620</v>
      </c>
      <c r="J5722" s="1" t="n">
        <v>101308</v>
      </c>
      <c r="K5722" s="1" t="n">
        <v>7896579330098</v>
      </c>
      <c r="L5722" s="1" t="s">
        <v>4297</v>
      </c>
      <c r="N5722" s="1" t="n">
        <v>10</v>
      </c>
      <c r="O5722" s="1" t="n">
        <v>89</v>
      </c>
      <c r="P5722" s="1" t="s">
        <v>2030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2057</v>
      </c>
      <c r="E5723" s="1" t="n">
        <v>1672</v>
      </c>
      <c r="F5723" s="1" t="s">
        <v>340</v>
      </c>
      <c r="I5723" s="1" t="n">
        <v>1414620</v>
      </c>
      <c r="J5723" s="1" t="n">
        <v>103165</v>
      </c>
      <c r="K5723" s="1" t="n">
        <v>7896579310106</v>
      </c>
      <c r="L5723" s="1" t="s">
        <v>3239</v>
      </c>
      <c r="N5723" s="1" t="n">
        <v>18</v>
      </c>
      <c r="O5723" s="1" t="n">
        <v>73.8</v>
      </c>
      <c r="P5723" s="1" t="s">
        <v>2030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2057</v>
      </c>
      <c r="E5724" s="1" t="n">
        <v>1672</v>
      </c>
      <c r="F5724" s="1" t="s">
        <v>340</v>
      </c>
      <c r="I5724" s="1" t="n">
        <v>1414620</v>
      </c>
      <c r="J5724" s="1" t="n">
        <v>103916</v>
      </c>
      <c r="K5724" s="1" t="n">
        <v>7896579330067</v>
      </c>
      <c r="L5724" s="1" t="s">
        <v>3461</v>
      </c>
      <c r="N5724" s="1" t="n">
        <v>45</v>
      </c>
      <c r="O5724" s="1" t="n">
        <v>112.5</v>
      </c>
      <c r="P5724" s="1" t="s">
        <v>2030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2057</v>
      </c>
      <c r="E5725" s="1" t="n">
        <v>1672</v>
      </c>
      <c r="F5725" s="1" t="s">
        <v>340</v>
      </c>
      <c r="I5725" s="1" t="n">
        <v>1414620</v>
      </c>
      <c r="J5725" s="1" t="n">
        <v>103940</v>
      </c>
      <c r="K5725" s="1" t="n">
        <v>7896579330081</v>
      </c>
      <c r="L5725" s="1" t="s">
        <v>2304</v>
      </c>
      <c r="N5725" s="1" t="n">
        <v>60</v>
      </c>
      <c r="O5725" s="1" t="n">
        <v>54</v>
      </c>
      <c r="P5725" s="1" t="s">
        <v>2030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2057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3240</v>
      </c>
      <c r="N5726" s="1" t="n">
        <v>120</v>
      </c>
      <c r="O5726" s="1" t="n">
        <v>144</v>
      </c>
      <c r="P5726" s="1" t="s">
        <v>2030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2057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3241</v>
      </c>
      <c r="N5727" s="1" t="n">
        <v>36</v>
      </c>
      <c r="O5727" s="1" t="n">
        <v>147.6</v>
      </c>
      <c r="P5727" s="1" t="s">
        <v>2030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2057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2308</v>
      </c>
      <c r="N5728" s="1" t="n">
        <v>63</v>
      </c>
      <c r="O5728" s="1" t="n">
        <v>189</v>
      </c>
      <c r="P5728" s="1" t="s">
        <v>2030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2057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2309</v>
      </c>
      <c r="N5729" s="1" t="n">
        <v>12</v>
      </c>
      <c r="O5729" s="1" t="n">
        <v>81.6</v>
      </c>
      <c r="P5729" s="1" t="s">
        <v>2030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2057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3242</v>
      </c>
      <c r="N5730" s="1" t="n">
        <v>18</v>
      </c>
      <c r="O5730" s="1" t="n">
        <v>46.8</v>
      </c>
      <c r="P5730" s="1" t="s">
        <v>2030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2057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4144</v>
      </c>
      <c r="N5731" s="1" t="n">
        <v>36</v>
      </c>
      <c r="O5731" s="1" t="n">
        <v>39.6</v>
      </c>
      <c r="P5731" s="1" t="s">
        <v>2030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2057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3463</v>
      </c>
      <c r="N5732" s="1" t="n">
        <v>18</v>
      </c>
      <c r="O5732" s="1" t="n">
        <v>86.4</v>
      </c>
      <c r="P5732" s="1" t="s">
        <v>2030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2057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2310</v>
      </c>
      <c r="N5733" s="1" t="n">
        <v>36</v>
      </c>
      <c r="O5733" s="1" t="n">
        <v>54</v>
      </c>
      <c r="P5733" s="1" t="s">
        <v>2030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2057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3245</v>
      </c>
      <c r="N5734" s="1" t="n">
        <v>18</v>
      </c>
      <c r="O5734" s="1" t="n">
        <v>81</v>
      </c>
      <c r="P5734" s="1" t="s">
        <v>2030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2057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2311</v>
      </c>
      <c r="N5735" s="1" t="n">
        <v>20</v>
      </c>
      <c r="O5735" s="1" t="n">
        <v>166</v>
      </c>
      <c r="P5735" s="1" t="s">
        <v>2030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2057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2312</v>
      </c>
      <c r="N5736" s="1" t="n">
        <v>63</v>
      </c>
      <c r="O5736" s="1" t="n">
        <v>189</v>
      </c>
      <c r="P5736" s="1" t="s">
        <v>2030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2057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2313</v>
      </c>
      <c r="N5737" s="1" t="n">
        <v>45</v>
      </c>
      <c r="O5737" s="1" t="n">
        <v>184.5</v>
      </c>
      <c r="P5737" s="1" t="s">
        <v>2030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2057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4298</v>
      </c>
      <c r="N5738" s="1" t="n">
        <v>60</v>
      </c>
      <c r="O5738" s="1" t="n">
        <v>66</v>
      </c>
      <c r="P5738" s="1" t="s">
        <v>2030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2057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3464</v>
      </c>
      <c r="N5739" s="1" t="n">
        <v>36</v>
      </c>
      <c r="O5739" s="1" t="n">
        <v>39.6</v>
      </c>
      <c r="P5739" s="1" t="s">
        <v>2030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2057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3246</v>
      </c>
      <c r="N5740" s="1" t="n">
        <v>60</v>
      </c>
      <c r="O5740" s="1" t="n">
        <v>66</v>
      </c>
      <c r="P5740" s="1" t="s">
        <v>2030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2057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2314</v>
      </c>
      <c r="N5741" s="1" t="n">
        <v>135</v>
      </c>
      <c r="O5741" s="1" t="n">
        <v>324</v>
      </c>
      <c r="P5741" s="1" t="s">
        <v>2030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2057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4299</v>
      </c>
      <c r="N5742" s="1" t="n">
        <v>60</v>
      </c>
      <c r="O5742" s="1" t="n">
        <v>66</v>
      </c>
      <c r="P5742" s="1" t="s">
        <v>2030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2057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3247</v>
      </c>
      <c r="N5743" s="1" t="n">
        <v>36</v>
      </c>
      <c r="O5743" s="1" t="n">
        <v>93.6</v>
      </c>
      <c r="P5743" s="1" t="s">
        <v>2030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2057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2316</v>
      </c>
      <c r="N5744" s="1" t="n">
        <v>15</v>
      </c>
      <c r="O5744" s="1" t="n">
        <v>120</v>
      </c>
      <c r="P5744" s="1" t="s">
        <v>2030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2057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4146</v>
      </c>
      <c r="N5745" s="1" t="n">
        <v>24</v>
      </c>
      <c r="O5745" s="1" t="n">
        <v>26.4</v>
      </c>
      <c r="P5745" s="1" t="s">
        <v>2030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2057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2317</v>
      </c>
      <c r="N5746" s="1" t="n">
        <v>6</v>
      </c>
      <c r="O5746" s="1" t="n">
        <v>40.8</v>
      </c>
      <c r="P5746" s="1" t="s">
        <v>2030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2057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2318</v>
      </c>
      <c r="N5747" s="1" t="n">
        <v>24</v>
      </c>
      <c r="O5747" s="1" t="n">
        <v>62.4</v>
      </c>
      <c r="P5747" s="1" t="s">
        <v>2030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2057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2319</v>
      </c>
      <c r="N5748" s="1" t="n">
        <v>60</v>
      </c>
      <c r="O5748" s="1" t="n">
        <v>156</v>
      </c>
      <c r="P5748" s="1" t="s">
        <v>2030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2057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4148</v>
      </c>
      <c r="N5749" s="1" t="n">
        <v>12</v>
      </c>
      <c r="O5749" s="1" t="n">
        <v>13.2</v>
      </c>
      <c r="P5749" s="1" t="s">
        <v>2030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2057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4149</v>
      </c>
      <c r="N5750" s="1" t="n">
        <v>36</v>
      </c>
      <c r="O5750" s="1" t="n">
        <v>39.6</v>
      </c>
      <c r="P5750" s="1" t="s">
        <v>2030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2057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2095</v>
      </c>
      <c r="N5751" s="1" t="n">
        <v>10</v>
      </c>
      <c r="O5751" s="1" t="n">
        <v>120</v>
      </c>
      <c r="P5751" s="1" t="s">
        <v>2030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2057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2096</v>
      </c>
      <c r="N5752" s="1" t="n">
        <v>5</v>
      </c>
      <c r="O5752" s="1" t="n">
        <v>20</v>
      </c>
      <c r="P5752" s="1" t="s">
        <v>2030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2057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2356</v>
      </c>
      <c r="N5753" s="1" t="n">
        <v>60</v>
      </c>
      <c r="O5753" s="1" t="n">
        <v>102</v>
      </c>
      <c r="P5753" s="1" t="s">
        <v>2030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2057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3486</v>
      </c>
      <c r="N5754" s="1" t="n">
        <v>48</v>
      </c>
      <c r="O5754" s="1" t="n">
        <v>244</v>
      </c>
      <c r="P5754" s="1" t="s">
        <v>2030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2057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2087</v>
      </c>
      <c r="N5755" s="1" t="n">
        <v>20</v>
      </c>
      <c r="O5755" s="1" t="n">
        <v>240</v>
      </c>
      <c r="P5755" s="1" t="s">
        <v>2030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2057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2894</v>
      </c>
      <c r="N5756" s="1" t="n">
        <v>12</v>
      </c>
      <c r="O5756" s="1" t="n">
        <v>51.36</v>
      </c>
      <c r="P5756" s="1" t="s">
        <v>2030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2057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2898</v>
      </c>
      <c r="N5757" s="1" t="n">
        <v>12</v>
      </c>
      <c r="O5757" s="1" t="n">
        <v>51.36</v>
      </c>
      <c r="P5757" s="1" t="s">
        <v>2030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2057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2900</v>
      </c>
      <c r="N5758" s="1" t="n">
        <v>12</v>
      </c>
      <c r="O5758" s="1" t="n">
        <v>51.36</v>
      </c>
      <c r="P5758" s="1" t="s">
        <v>2030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2057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2894</v>
      </c>
      <c r="N5759" s="1" t="n">
        <v>12</v>
      </c>
      <c r="O5759" s="1" t="n">
        <v>51.36</v>
      </c>
      <c r="P5759" s="1" t="s">
        <v>2030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2057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4300</v>
      </c>
      <c r="N5760" s="1" t="n">
        <v>40</v>
      </c>
      <c r="O5760" s="1" t="n">
        <v>143.6</v>
      </c>
      <c r="P5760" s="1" t="s">
        <v>2030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2057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4301</v>
      </c>
      <c r="N5761" s="1" t="n">
        <v>12</v>
      </c>
      <c r="O5761" s="1" t="n">
        <v>22.68</v>
      </c>
      <c r="P5761" s="1" t="s">
        <v>2030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2057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4302</v>
      </c>
      <c r="N5762" s="1" t="n">
        <v>12</v>
      </c>
      <c r="O5762" s="1" t="n">
        <v>22.68</v>
      </c>
      <c r="P5762" s="1" t="s">
        <v>2030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2057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4303</v>
      </c>
      <c r="N5763" s="1" t="n">
        <v>32</v>
      </c>
      <c r="O5763" s="1" t="n">
        <v>81.92</v>
      </c>
      <c r="P5763" s="1" t="s">
        <v>2030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2057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4304</v>
      </c>
      <c r="N5764" s="1" t="n">
        <v>20</v>
      </c>
      <c r="O5764" s="1" t="n">
        <v>156.8</v>
      </c>
      <c r="P5764" s="1" t="s">
        <v>2030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2057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4305</v>
      </c>
      <c r="N5765" s="1" t="n">
        <v>12</v>
      </c>
      <c r="O5765" s="1" t="n">
        <v>51.24</v>
      </c>
      <c r="P5765" s="1" t="s">
        <v>2030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2057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4306</v>
      </c>
      <c r="N5766" s="1" t="n">
        <v>12</v>
      </c>
      <c r="O5766" s="1" t="n">
        <v>86.4</v>
      </c>
      <c r="P5766" s="1" t="s">
        <v>2030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2057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4307</v>
      </c>
      <c r="N5767" s="1" t="n">
        <v>12</v>
      </c>
      <c r="O5767" s="1" t="n">
        <v>239.76</v>
      </c>
      <c r="P5767" s="1" t="s">
        <v>2030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2057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4308</v>
      </c>
      <c r="N5768" s="1" t="n">
        <v>12</v>
      </c>
      <c r="O5768" s="1" t="n">
        <v>71.88</v>
      </c>
      <c r="P5768" s="1" t="s">
        <v>2030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2057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3453</v>
      </c>
      <c r="N5769" s="1" t="n">
        <v>20</v>
      </c>
      <c r="O5769" s="1" t="n">
        <v>82.4</v>
      </c>
      <c r="P5769" s="1" t="s">
        <v>2030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2057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4309</v>
      </c>
      <c r="N5770" s="1" t="n">
        <v>24</v>
      </c>
      <c r="O5770" s="1" t="n">
        <v>195.36</v>
      </c>
      <c r="P5770" s="1" t="s">
        <v>2030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2057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4310</v>
      </c>
      <c r="N5771" s="1" t="n">
        <v>24</v>
      </c>
      <c r="O5771" s="1" t="n">
        <v>114.48</v>
      </c>
      <c r="P5771" s="1" t="s">
        <v>2030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2057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4311</v>
      </c>
      <c r="N5772" s="1" t="n">
        <v>12</v>
      </c>
      <c r="O5772" s="1" t="n">
        <v>53.4</v>
      </c>
      <c r="P5772" s="1" t="s">
        <v>2030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2057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4312</v>
      </c>
      <c r="N5773" s="1" t="n">
        <v>40</v>
      </c>
      <c r="O5773" s="1" t="n">
        <v>78.8</v>
      </c>
      <c r="P5773" s="1" t="s">
        <v>2030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2057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3025</v>
      </c>
      <c r="N5774" s="1" t="n">
        <v>150</v>
      </c>
      <c r="O5774" s="1" t="n">
        <v>509.85</v>
      </c>
      <c r="P5774" s="1" t="s">
        <v>2030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2057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3098</v>
      </c>
      <c r="N5775" s="1" t="n">
        <v>270</v>
      </c>
      <c r="O5775" s="1" t="n">
        <v>685.8</v>
      </c>
      <c r="P5775" s="1" t="s">
        <v>2030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2057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3833</v>
      </c>
      <c r="N5776" s="1" t="n">
        <v>15</v>
      </c>
      <c r="O5776" s="1" t="n">
        <v>33</v>
      </c>
      <c r="P5776" s="1" t="s">
        <v>2030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2057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3099</v>
      </c>
      <c r="N5777" s="1" t="n">
        <v>12</v>
      </c>
      <c r="O5777" s="1" t="n">
        <v>64.08</v>
      </c>
      <c r="P5777" s="1" t="s">
        <v>2030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2057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3100</v>
      </c>
      <c r="N5778" s="1" t="n">
        <v>12</v>
      </c>
      <c r="O5778" s="1" t="n">
        <v>167.04</v>
      </c>
      <c r="P5778" s="1" t="s">
        <v>2030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2057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3101</v>
      </c>
      <c r="N5779" s="1" t="n">
        <v>5</v>
      </c>
      <c r="O5779" s="1" t="n">
        <v>58.7</v>
      </c>
      <c r="P5779" s="1" t="s">
        <v>2030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2057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3835</v>
      </c>
      <c r="N5780" s="1" t="n">
        <v>16</v>
      </c>
      <c r="O5780" s="1" t="n">
        <v>41.44</v>
      </c>
      <c r="P5780" s="1" t="s">
        <v>2030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2057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3836</v>
      </c>
      <c r="N5781" s="1" t="n">
        <v>16</v>
      </c>
      <c r="O5781" s="1" t="n">
        <v>41.44</v>
      </c>
      <c r="P5781" s="1" t="s">
        <v>2030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2057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3105</v>
      </c>
      <c r="N5782" s="1" t="n">
        <v>60</v>
      </c>
      <c r="O5782" s="1" t="n">
        <v>132</v>
      </c>
      <c r="P5782" s="1" t="s">
        <v>2030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2057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3106</v>
      </c>
      <c r="N5783" s="1" t="n">
        <v>5</v>
      </c>
      <c r="O5783" s="1" t="n">
        <v>58.7</v>
      </c>
      <c r="P5783" s="1" t="s">
        <v>2030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2057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3837</v>
      </c>
      <c r="N5784" s="1" t="n">
        <v>16</v>
      </c>
      <c r="O5784" s="1" t="n">
        <v>96.16</v>
      </c>
      <c r="P5784" s="1" t="s">
        <v>2030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2057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3838</v>
      </c>
      <c r="N5785" s="1" t="n">
        <v>5</v>
      </c>
      <c r="O5785" s="1" t="n">
        <v>70.45</v>
      </c>
      <c r="P5785" s="1" t="s">
        <v>2030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2057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3108</v>
      </c>
      <c r="N5786" s="1" t="n">
        <v>15</v>
      </c>
      <c r="O5786" s="1" t="n">
        <v>94.8</v>
      </c>
      <c r="P5786" s="1" t="s">
        <v>2030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2057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3109</v>
      </c>
      <c r="N5787" s="1" t="n">
        <v>56</v>
      </c>
      <c r="O5787" s="1" t="n">
        <v>186.48</v>
      </c>
      <c r="P5787" s="1" t="s">
        <v>2030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2057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3110</v>
      </c>
      <c r="N5788" s="1" t="n">
        <v>10</v>
      </c>
      <c r="O5788" s="1" t="n">
        <v>133.4</v>
      </c>
      <c r="P5788" s="1" t="s">
        <v>2030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2057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3111</v>
      </c>
      <c r="N5789" s="1" t="n">
        <v>20</v>
      </c>
      <c r="O5789" s="1" t="n">
        <v>53</v>
      </c>
      <c r="P5789" s="1" t="s">
        <v>2030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2057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3112</v>
      </c>
      <c r="N5790" s="1" t="n">
        <v>6</v>
      </c>
      <c r="O5790" s="1" t="n">
        <v>80.46</v>
      </c>
      <c r="P5790" s="1" t="s">
        <v>2030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2057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3113</v>
      </c>
      <c r="N5791" s="1" t="n">
        <v>28</v>
      </c>
      <c r="O5791" s="1" t="n">
        <v>93.24</v>
      </c>
      <c r="P5791" s="1" t="s">
        <v>2030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2057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3114</v>
      </c>
      <c r="N5792" s="1" t="n">
        <v>6</v>
      </c>
      <c r="O5792" s="1" t="n">
        <v>75.42</v>
      </c>
      <c r="P5792" s="1" t="s">
        <v>2030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2057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3115</v>
      </c>
      <c r="N5793" s="1" t="n">
        <v>10</v>
      </c>
      <c r="O5793" s="1" t="n">
        <v>78.4</v>
      </c>
      <c r="P5793" s="1" t="s">
        <v>2030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2057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3116</v>
      </c>
      <c r="N5794" s="1" t="n">
        <v>16</v>
      </c>
      <c r="O5794" s="1" t="n">
        <v>102.4</v>
      </c>
      <c r="P5794" s="1" t="s">
        <v>2030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2057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3117</v>
      </c>
      <c r="N5795" s="1" t="n">
        <v>20</v>
      </c>
      <c r="O5795" s="1" t="n">
        <v>128</v>
      </c>
      <c r="P5795" s="1" t="s">
        <v>2030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2057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3118</v>
      </c>
      <c r="N5796" s="1" t="n">
        <v>58</v>
      </c>
      <c r="O5796" s="1" t="n">
        <v>218.66</v>
      </c>
      <c r="P5796" s="1" t="s">
        <v>2030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2057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3119</v>
      </c>
      <c r="N5797" s="1" t="n">
        <v>12</v>
      </c>
      <c r="O5797" s="1" t="n">
        <v>21.6</v>
      </c>
      <c r="P5797" s="1" t="s">
        <v>2030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2057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3120</v>
      </c>
      <c r="N5798" s="1" t="n">
        <v>12</v>
      </c>
      <c r="O5798" s="1" t="n">
        <v>21.6</v>
      </c>
      <c r="P5798" s="1" t="s">
        <v>2030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2057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3122</v>
      </c>
      <c r="N5799" s="1" t="n">
        <v>12</v>
      </c>
      <c r="O5799" s="1" t="n">
        <v>21.6</v>
      </c>
      <c r="P5799" s="1" t="s">
        <v>2030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2057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3123</v>
      </c>
      <c r="N5800" s="1" t="n">
        <v>21</v>
      </c>
      <c r="O5800" s="1" t="n">
        <v>85.26</v>
      </c>
      <c r="P5800" s="1" t="s">
        <v>2030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2057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3125</v>
      </c>
      <c r="N5801" s="1" t="n">
        <v>16</v>
      </c>
      <c r="O5801" s="1" t="n">
        <v>54.72</v>
      </c>
      <c r="P5801" s="1" t="s">
        <v>2030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2057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3839</v>
      </c>
      <c r="N5802" s="1" t="n">
        <v>36</v>
      </c>
      <c r="O5802" s="1" t="n">
        <v>146.16</v>
      </c>
      <c r="P5802" s="1" t="s">
        <v>2030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2057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3110</v>
      </c>
      <c r="N5803" s="1" t="n">
        <v>20</v>
      </c>
      <c r="O5803" s="1" t="n">
        <v>172.8</v>
      </c>
      <c r="P5803" s="1" t="s">
        <v>2030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2057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3127</v>
      </c>
      <c r="N5804" s="1" t="n">
        <v>12</v>
      </c>
      <c r="O5804" s="1" t="n">
        <v>21.6</v>
      </c>
      <c r="P5804" s="1" t="s">
        <v>2030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2057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3128</v>
      </c>
      <c r="N5805" s="1" t="n">
        <v>16</v>
      </c>
      <c r="O5805" s="1" t="n">
        <v>102.4</v>
      </c>
      <c r="P5805" s="1" t="s">
        <v>2030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2057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3840</v>
      </c>
      <c r="N5806" s="1" t="n">
        <v>16</v>
      </c>
      <c r="O5806" s="1" t="n">
        <v>73.28</v>
      </c>
      <c r="P5806" s="1" t="s">
        <v>2030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2057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3132</v>
      </c>
      <c r="N5807" s="1" t="n">
        <v>20</v>
      </c>
      <c r="O5807" s="1" t="n">
        <v>66.6</v>
      </c>
      <c r="P5807" s="1" t="s">
        <v>2030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2057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3133</v>
      </c>
      <c r="N5808" s="1" t="n">
        <v>25</v>
      </c>
      <c r="O5808" s="1" t="n">
        <v>83.25</v>
      </c>
      <c r="P5808" s="1" t="s">
        <v>2030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2057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3134</v>
      </c>
      <c r="N5809" s="1" t="n">
        <v>50</v>
      </c>
      <c r="O5809" s="1" t="n">
        <v>166.5</v>
      </c>
      <c r="P5809" s="1" t="s">
        <v>2030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2057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3841</v>
      </c>
      <c r="N5810" s="1" t="n">
        <v>15</v>
      </c>
      <c r="O5810" s="1" t="n">
        <v>108.3</v>
      </c>
      <c r="P5810" s="1" t="s">
        <v>2030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2057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2095</v>
      </c>
      <c r="N5811" s="1" t="n">
        <v>10</v>
      </c>
      <c r="O5811" s="1" t="n">
        <v>120</v>
      </c>
      <c r="P5811" s="1" t="s">
        <v>2030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2057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2029</v>
      </c>
      <c r="N5812" s="1" t="n">
        <v>15</v>
      </c>
      <c r="O5812" s="1" t="n">
        <v>74.85</v>
      </c>
      <c r="P5812" s="1" t="s">
        <v>2030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2057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2031</v>
      </c>
      <c r="N5813" s="1" t="n">
        <v>25</v>
      </c>
      <c r="O5813" s="1" t="n">
        <v>112.5</v>
      </c>
      <c r="P5813" s="1" t="s">
        <v>2030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2057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2032</v>
      </c>
      <c r="N5814" s="1" t="n">
        <v>10</v>
      </c>
      <c r="O5814" s="1" t="n">
        <v>49.9</v>
      </c>
      <c r="P5814" s="1" t="s">
        <v>2030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2057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2530</v>
      </c>
      <c r="N5815" s="1" t="n">
        <v>5</v>
      </c>
      <c r="O5815" s="1" t="n">
        <v>22.5</v>
      </c>
      <c r="P5815" s="1" t="s">
        <v>2030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2057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2169</v>
      </c>
      <c r="N5816" s="1" t="n">
        <v>5</v>
      </c>
      <c r="O5816" s="1" t="n">
        <v>22.5</v>
      </c>
      <c r="P5816" s="1" t="s">
        <v>2030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2057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2033</v>
      </c>
      <c r="N5817" s="1" t="n">
        <v>7</v>
      </c>
      <c r="O5817" s="1" t="n">
        <v>34.93</v>
      </c>
      <c r="P5817" s="1" t="s">
        <v>2030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2057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2930</v>
      </c>
      <c r="N5818" s="1" t="n">
        <v>50</v>
      </c>
      <c r="O5818" s="1" t="n">
        <v>600</v>
      </c>
      <c r="P5818" s="1" t="s">
        <v>2030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2057</v>
      </c>
      <c r="E5819" s="1" t="n">
        <v>1136</v>
      </c>
      <c r="F5819" s="1" t="s">
        <v>1166</v>
      </c>
      <c r="I5819" s="1" t="n">
        <v>53859</v>
      </c>
      <c r="J5819" s="1" t="n">
        <v>102960</v>
      </c>
      <c r="K5819" s="1" t="n">
        <v>7896221400087</v>
      </c>
      <c r="L5819" s="1" t="s">
        <v>3825</v>
      </c>
      <c r="N5819" s="1" t="n">
        <v>10</v>
      </c>
      <c r="O5819" s="1" t="n">
        <v>50.76</v>
      </c>
      <c r="P5819" s="1" t="s">
        <v>2030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2057</v>
      </c>
      <c r="E5820" s="1" t="n">
        <v>1136</v>
      </c>
      <c r="F5820" s="1" t="s">
        <v>1166</v>
      </c>
      <c r="I5820" s="1" t="n">
        <v>53859</v>
      </c>
      <c r="J5820" s="1" t="n">
        <v>103992</v>
      </c>
      <c r="K5820" s="1" t="n">
        <v>7896221400018</v>
      </c>
      <c r="L5820" s="1" t="s">
        <v>3826</v>
      </c>
      <c r="N5820" s="1" t="n">
        <v>40</v>
      </c>
      <c r="O5820" s="1" t="n">
        <v>91.69</v>
      </c>
      <c r="P5820" s="1" t="s">
        <v>2030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2057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4313</v>
      </c>
      <c r="N5821" s="1" t="n">
        <v>60</v>
      </c>
      <c r="O5821" s="1" t="n">
        <v>360.23</v>
      </c>
      <c r="P5821" s="1" t="s">
        <v>2030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2057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3828</v>
      </c>
      <c r="N5822" s="1" t="n">
        <v>10</v>
      </c>
      <c r="O5822" s="1" t="n">
        <v>50.76</v>
      </c>
      <c r="P5822" s="1" t="s">
        <v>2030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2057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4314</v>
      </c>
      <c r="N5823" s="1" t="n">
        <v>260</v>
      </c>
      <c r="O5823" s="1" t="n">
        <v>205.81</v>
      </c>
      <c r="P5823" s="1" t="s">
        <v>2030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2057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4315</v>
      </c>
      <c r="N5824" s="1" t="n">
        <v>200</v>
      </c>
      <c r="O5824" s="1" t="n">
        <v>199.05</v>
      </c>
      <c r="P5824" s="1" t="s">
        <v>2030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2057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3829</v>
      </c>
      <c r="N5825" s="1" t="n">
        <v>10</v>
      </c>
      <c r="O5825" s="1" t="n">
        <v>50.76</v>
      </c>
      <c r="P5825" s="1" t="s">
        <v>2030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2057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4316</v>
      </c>
      <c r="N5826" s="1" t="n">
        <v>10</v>
      </c>
      <c r="O5826" s="1" t="n">
        <v>50.76</v>
      </c>
      <c r="P5826" s="1" t="s">
        <v>2030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2057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4317</v>
      </c>
      <c r="N5827" s="1" t="n">
        <v>20</v>
      </c>
      <c r="O5827" s="1" t="n">
        <v>157.29</v>
      </c>
      <c r="P5827" s="1" t="s">
        <v>2030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2057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3830</v>
      </c>
      <c r="N5828" s="1" t="n">
        <v>30</v>
      </c>
      <c r="O5828" s="1" t="n">
        <v>88.19</v>
      </c>
      <c r="P5828" s="1" t="s">
        <v>2030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2057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3831</v>
      </c>
      <c r="N5829" s="1" t="n">
        <v>30</v>
      </c>
      <c r="O5829" s="1" t="n">
        <v>88.19</v>
      </c>
      <c r="P5829" s="1" t="s">
        <v>2030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2057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2035</v>
      </c>
      <c r="N5830" s="1" t="n">
        <v>75.35</v>
      </c>
      <c r="O5830" s="1" t="n">
        <v>2486.55</v>
      </c>
      <c r="P5830" s="1" t="s">
        <v>2030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2057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2036</v>
      </c>
      <c r="N5831" s="1" t="n">
        <v>57.75</v>
      </c>
      <c r="O5831" s="1" t="n">
        <v>1328.25</v>
      </c>
      <c r="P5831" s="1" t="s">
        <v>2030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2057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3574</v>
      </c>
      <c r="N5832" s="1" t="n">
        <v>20</v>
      </c>
      <c r="O5832" s="1" t="n">
        <v>159.45</v>
      </c>
      <c r="P5832" s="1" t="s">
        <v>2030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2057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4318</v>
      </c>
      <c r="N5833" s="1" t="n">
        <v>20</v>
      </c>
      <c r="O5833" s="1" t="n">
        <v>159.45</v>
      </c>
      <c r="P5833" s="1" t="s">
        <v>2030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2057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3576</v>
      </c>
      <c r="N5834" s="1" t="n">
        <v>20</v>
      </c>
      <c r="O5834" s="1" t="n">
        <v>159.45</v>
      </c>
      <c r="P5834" s="1" t="s">
        <v>2030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2057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3577</v>
      </c>
      <c r="N5835" s="1" t="n">
        <v>30</v>
      </c>
      <c r="O5835" s="1" t="n">
        <v>78.68</v>
      </c>
      <c r="P5835" s="1" t="s">
        <v>2030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2057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3578</v>
      </c>
      <c r="N5836" s="1" t="n">
        <v>30</v>
      </c>
      <c r="O5836" s="1" t="n">
        <v>78.68</v>
      </c>
      <c r="P5836" s="1" t="s">
        <v>2030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2057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2365</v>
      </c>
      <c r="N5837" s="1" t="n">
        <v>20</v>
      </c>
      <c r="O5837" s="1" t="n">
        <v>111.19</v>
      </c>
      <c r="P5837" s="1" t="s">
        <v>2030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2057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4319</v>
      </c>
      <c r="N5838" s="1" t="n">
        <v>20</v>
      </c>
      <c r="O5838" s="1" t="n">
        <v>111.19</v>
      </c>
      <c r="P5838" s="1" t="s">
        <v>2030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2057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3579</v>
      </c>
      <c r="N5839" s="1" t="n">
        <v>30</v>
      </c>
      <c r="O5839" s="1" t="n">
        <v>78.68</v>
      </c>
      <c r="P5839" s="1" t="s">
        <v>2030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2057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2368</v>
      </c>
      <c r="N5840" s="1" t="n">
        <v>20</v>
      </c>
      <c r="O5840" s="1" t="n">
        <v>56.65</v>
      </c>
      <c r="P5840" s="1" t="s">
        <v>2030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2057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2369</v>
      </c>
      <c r="N5841" s="1" t="n">
        <v>20</v>
      </c>
      <c r="O5841" s="1" t="n">
        <v>56.65</v>
      </c>
      <c r="P5841" s="1" t="s">
        <v>2030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2057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2587</v>
      </c>
      <c r="N5842" s="1" t="n">
        <v>12</v>
      </c>
      <c r="O5842" s="1" t="n">
        <v>44.98</v>
      </c>
      <c r="P5842" s="1" t="s">
        <v>2030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2057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2588</v>
      </c>
      <c r="N5843" s="1" t="n">
        <v>12</v>
      </c>
      <c r="O5843" s="1" t="n">
        <v>53.98</v>
      </c>
      <c r="P5843" s="1" t="s">
        <v>2030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2057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2589</v>
      </c>
      <c r="N5844" s="1" t="n">
        <v>12</v>
      </c>
      <c r="O5844" s="1" t="n">
        <v>44.98</v>
      </c>
      <c r="P5844" s="1" t="s">
        <v>2030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2057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2591</v>
      </c>
      <c r="N5845" s="1" t="n">
        <v>81</v>
      </c>
      <c r="O5845" s="1" t="n">
        <v>225.99</v>
      </c>
      <c r="P5845" s="1" t="s">
        <v>2030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2057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2592</v>
      </c>
      <c r="N5846" s="1" t="n">
        <v>54</v>
      </c>
      <c r="O5846" s="1" t="n">
        <v>291.06</v>
      </c>
      <c r="P5846" s="1" t="s">
        <v>2030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2057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4320</v>
      </c>
      <c r="N5847" s="1" t="n">
        <v>12</v>
      </c>
      <c r="O5847" s="1" t="n">
        <v>44.98</v>
      </c>
      <c r="P5847" s="1" t="s">
        <v>2030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2057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4321</v>
      </c>
      <c r="N5848" s="1" t="n">
        <v>10</v>
      </c>
      <c r="O5848" s="1" t="n">
        <v>74.42</v>
      </c>
      <c r="P5848" s="1" t="s">
        <v>2030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2057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3602</v>
      </c>
      <c r="N5849" s="1" t="n">
        <v>12</v>
      </c>
      <c r="O5849" s="1" t="n">
        <v>44.98</v>
      </c>
      <c r="P5849" s="1" t="s">
        <v>2030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2057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4322</v>
      </c>
      <c r="N5850" s="1" t="n">
        <v>12</v>
      </c>
      <c r="O5850" s="1" t="n">
        <v>134.57</v>
      </c>
      <c r="P5850" s="1" t="s">
        <v>2030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2057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2595</v>
      </c>
      <c r="N5851" s="1" t="n">
        <v>12</v>
      </c>
      <c r="O5851" s="1" t="n">
        <v>134.57</v>
      </c>
      <c r="P5851" s="1" t="s">
        <v>2030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2057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2597</v>
      </c>
      <c r="N5852" s="1" t="n">
        <v>12</v>
      </c>
      <c r="O5852" s="1" t="n">
        <v>134.57</v>
      </c>
      <c r="P5852" s="1" t="s">
        <v>2030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2057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3604</v>
      </c>
      <c r="N5853" s="1" t="n">
        <v>24</v>
      </c>
      <c r="O5853" s="1" t="n">
        <v>34.38</v>
      </c>
      <c r="P5853" s="1" t="s">
        <v>2030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2057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3605</v>
      </c>
      <c r="N5854" s="1" t="n">
        <v>24</v>
      </c>
      <c r="O5854" s="1" t="n">
        <v>34.71</v>
      </c>
      <c r="P5854" s="1" t="s">
        <v>2030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2057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3606</v>
      </c>
      <c r="N5855" s="1" t="n">
        <v>24</v>
      </c>
      <c r="O5855" s="1" t="n">
        <v>34.38</v>
      </c>
      <c r="P5855" s="1" t="s">
        <v>2030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2057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3140</v>
      </c>
      <c r="N5856" s="1" t="n">
        <v>20</v>
      </c>
      <c r="O5856" s="1" t="n">
        <v>144.4</v>
      </c>
      <c r="P5856" s="1" t="s">
        <v>2030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2057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4004</v>
      </c>
      <c r="N5857" s="1" t="n">
        <v>20</v>
      </c>
      <c r="O5857" s="1" t="n">
        <v>63.4</v>
      </c>
      <c r="P5857" s="1" t="s">
        <v>2030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2057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4006</v>
      </c>
      <c r="N5858" s="1" t="n">
        <v>20</v>
      </c>
      <c r="O5858" s="1" t="n">
        <v>63.4</v>
      </c>
      <c r="P5858" s="1" t="s">
        <v>2030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2057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4323</v>
      </c>
      <c r="N5859" s="1" t="n">
        <v>120</v>
      </c>
      <c r="O5859" s="1" t="n">
        <v>84</v>
      </c>
      <c r="P5859" s="1" t="s">
        <v>2030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2057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3285</v>
      </c>
      <c r="N5860" s="1" t="n">
        <v>60</v>
      </c>
      <c r="O5860" s="1" t="n">
        <v>65</v>
      </c>
      <c r="P5860" s="1" t="s">
        <v>2030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2057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4324</v>
      </c>
      <c r="N5861" s="1" t="n">
        <v>12</v>
      </c>
      <c r="O5861" s="1" t="n">
        <v>87.6</v>
      </c>
      <c r="P5861" s="1" t="s">
        <v>2030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2057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4325</v>
      </c>
      <c r="N5862" s="1" t="n">
        <v>12</v>
      </c>
      <c r="O5862" s="1" t="n">
        <v>145.8</v>
      </c>
      <c r="P5862" s="1" t="s">
        <v>2030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2057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4326</v>
      </c>
      <c r="N5863" s="1" t="n">
        <v>18</v>
      </c>
      <c r="O5863" s="1" t="n">
        <v>274.5</v>
      </c>
      <c r="P5863" s="1" t="s">
        <v>2030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2057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2838</v>
      </c>
      <c r="N5864" s="1" t="n">
        <v>6</v>
      </c>
      <c r="O5864" s="1" t="n">
        <v>99</v>
      </c>
      <c r="P5864" s="1" t="s">
        <v>2030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2057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4113</v>
      </c>
      <c r="N5865" s="1" t="n">
        <v>12</v>
      </c>
      <c r="O5865" s="1" t="n">
        <v>114</v>
      </c>
      <c r="P5865" s="1" t="s">
        <v>2030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2057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4114</v>
      </c>
      <c r="N5866" s="1" t="n">
        <v>30</v>
      </c>
      <c r="O5866" s="1" t="n">
        <v>274.5</v>
      </c>
      <c r="P5866" s="1" t="s">
        <v>2030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2057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2839</v>
      </c>
      <c r="N5867" s="1" t="n">
        <v>350</v>
      </c>
      <c r="O5867" s="1" t="n">
        <v>1495</v>
      </c>
      <c r="P5867" s="1" t="s">
        <v>2030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2057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3042</v>
      </c>
      <c r="N5868" s="1" t="n">
        <v>20</v>
      </c>
      <c r="O5868" s="1" t="n">
        <v>82.5</v>
      </c>
      <c r="P5868" s="1" t="s">
        <v>2030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2057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3518</v>
      </c>
      <c r="N5869" s="1" t="n">
        <v>50</v>
      </c>
      <c r="O5869" s="1" t="n">
        <v>231.59</v>
      </c>
      <c r="P5869" s="1" t="s">
        <v>2030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2057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4327</v>
      </c>
      <c r="N5870" s="1" t="n">
        <v>24</v>
      </c>
      <c r="O5870" s="1" t="n">
        <v>121.93</v>
      </c>
      <c r="P5870" s="1" t="s">
        <v>2030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2057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2404</v>
      </c>
      <c r="N5871" s="1" t="n">
        <v>5</v>
      </c>
      <c r="O5871" s="1" t="n">
        <v>18.9</v>
      </c>
      <c r="P5871" s="1" t="s">
        <v>2030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2057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2405</v>
      </c>
      <c r="N5872" s="1" t="n">
        <v>3</v>
      </c>
      <c r="O5872" s="1" t="n">
        <v>13.62</v>
      </c>
      <c r="P5872" s="1" t="s">
        <v>2030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2057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2406</v>
      </c>
      <c r="N5873" s="1" t="n">
        <v>3</v>
      </c>
      <c r="O5873" s="1" t="n">
        <v>32.97</v>
      </c>
      <c r="P5873" s="1" t="s">
        <v>2030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2057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4226</v>
      </c>
      <c r="N5874" s="1" t="n">
        <v>4</v>
      </c>
      <c r="O5874" s="1" t="n">
        <v>13.68</v>
      </c>
      <c r="P5874" s="1" t="s">
        <v>2030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2057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2408</v>
      </c>
      <c r="N5875" s="1" t="n">
        <v>2</v>
      </c>
      <c r="O5875" s="1" t="n">
        <v>6.98</v>
      </c>
      <c r="P5875" s="1" t="s">
        <v>2030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2057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2409</v>
      </c>
      <c r="N5876" s="1" t="n">
        <v>3</v>
      </c>
      <c r="O5876" s="1" t="n">
        <v>36.87</v>
      </c>
      <c r="P5876" s="1" t="s">
        <v>2030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2057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4328</v>
      </c>
      <c r="N5877" s="1" t="n">
        <v>5</v>
      </c>
      <c r="O5877" s="1" t="n">
        <v>14.55</v>
      </c>
      <c r="P5877" s="1" t="s">
        <v>2030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2057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3519</v>
      </c>
      <c r="N5878" s="1" t="n">
        <v>4</v>
      </c>
      <c r="O5878" s="1" t="n">
        <v>14.2</v>
      </c>
      <c r="P5878" s="1" t="s">
        <v>2030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2057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2413</v>
      </c>
      <c r="N5879" s="1" t="n">
        <v>10</v>
      </c>
      <c r="O5879" s="1" t="n">
        <v>88.5</v>
      </c>
      <c r="P5879" s="1" t="s">
        <v>2030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2057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2416</v>
      </c>
      <c r="N5880" s="1" t="n">
        <v>3</v>
      </c>
      <c r="O5880" s="1" t="n">
        <v>24.57</v>
      </c>
      <c r="P5880" s="1" t="s">
        <v>2030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2057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2417</v>
      </c>
      <c r="N5881" s="1" t="n">
        <v>3</v>
      </c>
      <c r="O5881" s="1" t="n">
        <v>24.87</v>
      </c>
      <c r="P5881" s="1" t="s">
        <v>2030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2057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4230</v>
      </c>
      <c r="N5882" s="1" t="n">
        <v>6</v>
      </c>
      <c r="O5882" s="1" t="n">
        <v>59.88</v>
      </c>
      <c r="P5882" s="1" t="s">
        <v>2030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2057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3522</v>
      </c>
      <c r="N5883" s="1" t="n">
        <v>1</v>
      </c>
      <c r="O5883" s="1" t="n">
        <v>14.21</v>
      </c>
      <c r="P5883" s="1" t="s">
        <v>2030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2057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4329</v>
      </c>
      <c r="N5884" s="1" t="n">
        <v>2</v>
      </c>
      <c r="O5884" s="1" t="n">
        <v>9.18</v>
      </c>
      <c r="P5884" s="1" t="s">
        <v>2030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2057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4231</v>
      </c>
      <c r="N5885" s="1" t="n">
        <v>4</v>
      </c>
      <c r="O5885" s="1" t="n">
        <v>13.76</v>
      </c>
      <c r="P5885" s="1" t="s">
        <v>2030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2057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4330</v>
      </c>
      <c r="N5886" s="1" t="n">
        <v>24</v>
      </c>
      <c r="O5886" s="1" t="n">
        <v>43.44</v>
      </c>
      <c r="P5886" s="1" t="s">
        <v>2030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2057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4331</v>
      </c>
      <c r="N5887" s="1" t="n">
        <v>5</v>
      </c>
      <c r="O5887" s="1" t="n">
        <v>17.1</v>
      </c>
      <c r="P5887" s="1" t="s">
        <v>2030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2057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4332</v>
      </c>
      <c r="N5888" s="1" t="n">
        <v>12</v>
      </c>
      <c r="O5888" s="1" t="n">
        <v>47.28</v>
      </c>
      <c r="P5888" s="1" t="s">
        <v>2030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2057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4333</v>
      </c>
      <c r="N5889" s="1" t="n">
        <v>12</v>
      </c>
      <c r="O5889" s="1" t="n">
        <v>47.28</v>
      </c>
      <c r="P5889" s="1" t="s">
        <v>2030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2057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4334</v>
      </c>
      <c r="N5890" s="1" t="n">
        <v>12</v>
      </c>
      <c r="O5890" s="1" t="n">
        <v>47.28</v>
      </c>
      <c r="P5890" s="1" t="s">
        <v>2030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2057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4335</v>
      </c>
      <c r="N5891" s="1" t="n">
        <v>24</v>
      </c>
      <c r="O5891" s="1" t="n">
        <v>100.8</v>
      </c>
      <c r="P5891" s="1" t="s">
        <v>2030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2057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4336</v>
      </c>
      <c r="N5892" s="1" t="n">
        <v>24</v>
      </c>
      <c r="O5892" s="1" t="n">
        <v>100.8</v>
      </c>
      <c r="P5892" s="1" t="s">
        <v>2030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2057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4337</v>
      </c>
      <c r="N5893" s="1" t="n">
        <v>24</v>
      </c>
      <c r="O5893" s="1" t="n">
        <v>100.8</v>
      </c>
      <c r="P5893" s="1" t="s">
        <v>2030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2057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4338</v>
      </c>
      <c r="N5894" s="1" t="n">
        <v>1</v>
      </c>
      <c r="O5894" s="1" t="n">
        <v>9.9</v>
      </c>
      <c r="P5894" s="1" t="s">
        <v>2030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2057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4339</v>
      </c>
      <c r="N5895" s="1" t="n">
        <v>150</v>
      </c>
      <c r="O5895" s="1" t="n">
        <v>235.5</v>
      </c>
      <c r="P5895" s="1" t="s">
        <v>2030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2057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4340</v>
      </c>
      <c r="N5896" s="1" t="n">
        <v>50</v>
      </c>
      <c r="O5896" s="1" t="n">
        <v>78.5</v>
      </c>
      <c r="P5896" s="1" t="s">
        <v>2030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2057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4341</v>
      </c>
      <c r="N5897" s="1" t="n">
        <v>150</v>
      </c>
      <c r="O5897" s="1" t="n">
        <v>235.5</v>
      </c>
      <c r="P5897" s="1" t="s">
        <v>2030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2057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4342</v>
      </c>
      <c r="N5898" s="1" t="n">
        <v>24</v>
      </c>
      <c r="O5898" s="1" t="n">
        <v>69.84</v>
      </c>
      <c r="P5898" s="1" t="s">
        <v>2030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2057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4343</v>
      </c>
      <c r="N5899" s="1" t="n">
        <v>24</v>
      </c>
      <c r="O5899" s="1" t="n">
        <v>66.96</v>
      </c>
      <c r="P5899" s="1" t="s">
        <v>2030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2057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4344</v>
      </c>
      <c r="N5900" s="1" t="n">
        <v>12</v>
      </c>
      <c r="O5900" s="1" t="n">
        <v>71.88</v>
      </c>
      <c r="P5900" s="1" t="s">
        <v>2030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2057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4345</v>
      </c>
      <c r="N5901" s="1" t="n">
        <v>6</v>
      </c>
      <c r="O5901" s="1" t="n">
        <v>78.36</v>
      </c>
      <c r="P5901" s="1" t="s">
        <v>2030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2057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4346</v>
      </c>
      <c r="N5902" s="1" t="n">
        <v>30</v>
      </c>
      <c r="O5902" s="1" t="n">
        <v>20.16</v>
      </c>
      <c r="P5902" s="1" t="s">
        <v>2030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2057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4347</v>
      </c>
      <c r="N5903" s="1" t="n">
        <v>30</v>
      </c>
      <c r="O5903" s="1" t="n">
        <v>28.92</v>
      </c>
      <c r="P5903" s="1" t="s">
        <v>2030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2057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4348</v>
      </c>
      <c r="N5904" s="1" t="n">
        <v>50</v>
      </c>
      <c r="O5904" s="1" t="n">
        <v>78.5</v>
      </c>
      <c r="P5904" s="1" t="s">
        <v>2030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2057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4349</v>
      </c>
      <c r="N5905" s="1" t="n">
        <v>50</v>
      </c>
      <c r="O5905" s="1" t="n">
        <v>78.5</v>
      </c>
      <c r="P5905" s="1" t="s">
        <v>2030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2057</v>
      </c>
      <c r="E5906" s="1" t="n">
        <v>1608</v>
      </c>
      <c r="F5906" s="1" t="s">
        <v>224</v>
      </c>
      <c r="I5906" s="1" t="n">
        <v>1710665</v>
      </c>
      <c r="J5906" s="1" t="n">
        <v>35875</v>
      </c>
      <c r="K5906" s="1" t="n">
        <v>7891132082384</v>
      </c>
      <c r="L5906" s="1" t="s">
        <v>4350</v>
      </c>
      <c r="N5906" s="1" t="n">
        <v>60</v>
      </c>
      <c r="O5906" s="1" t="n">
        <v>40.32</v>
      </c>
      <c r="P5906" s="1" t="s">
        <v>2030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2057</v>
      </c>
      <c r="E5907" s="1" t="n">
        <v>1608</v>
      </c>
      <c r="F5907" s="1" t="s">
        <v>224</v>
      </c>
      <c r="I5907" s="1" t="n">
        <v>1710665</v>
      </c>
      <c r="J5907" s="1" t="n">
        <v>35877</v>
      </c>
      <c r="K5907" s="1" t="n">
        <v>7891132082445</v>
      </c>
      <c r="L5907" s="1" t="s">
        <v>4351</v>
      </c>
      <c r="N5907" s="1" t="n">
        <v>60</v>
      </c>
      <c r="O5907" s="1" t="n">
        <v>40.32</v>
      </c>
      <c r="P5907" s="1" t="s">
        <v>2030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2057</v>
      </c>
      <c r="E5908" s="1" t="n">
        <v>1608</v>
      </c>
      <c r="F5908" s="1" t="s">
        <v>224</v>
      </c>
      <c r="I5908" s="1" t="n">
        <v>1710665</v>
      </c>
      <c r="J5908" s="1" t="n">
        <v>35878</v>
      </c>
      <c r="K5908" s="1" t="n">
        <v>7891132082223</v>
      </c>
      <c r="L5908" s="1" t="s">
        <v>4352</v>
      </c>
      <c r="N5908" s="1" t="n">
        <v>30</v>
      </c>
      <c r="O5908" s="1" t="n">
        <v>20.16</v>
      </c>
      <c r="P5908" s="1" t="s">
        <v>2030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2057</v>
      </c>
      <c r="E5909" s="1" t="n">
        <v>1608</v>
      </c>
      <c r="F5909" s="1" t="s">
        <v>224</v>
      </c>
      <c r="I5909" s="1" t="n">
        <v>1710665</v>
      </c>
      <c r="J5909" s="1" t="n">
        <v>36696</v>
      </c>
      <c r="K5909" s="1" t="n">
        <v>7891132082261</v>
      </c>
      <c r="L5909" s="1" t="s">
        <v>4353</v>
      </c>
      <c r="N5909" s="1" t="n">
        <v>30</v>
      </c>
      <c r="O5909" s="1" t="n">
        <v>20.16</v>
      </c>
      <c r="P5909" s="1" t="s">
        <v>2030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2057</v>
      </c>
      <c r="E5910" s="1" t="n">
        <v>1608</v>
      </c>
      <c r="F5910" s="1" t="s">
        <v>224</v>
      </c>
      <c r="I5910" s="1" t="n">
        <v>1710665</v>
      </c>
      <c r="J5910" s="1" t="n">
        <v>36697</v>
      </c>
      <c r="K5910" s="1" t="n">
        <v>7891132082360</v>
      </c>
      <c r="L5910" s="1" t="s">
        <v>4354</v>
      </c>
      <c r="N5910" s="1" t="n">
        <v>60</v>
      </c>
      <c r="O5910" s="1" t="n">
        <v>40.32</v>
      </c>
      <c r="P5910" s="1" t="s">
        <v>2030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2057</v>
      </c>
      <c r="E5911" s="1" t="n">
        <v>1608</v>
      </c>
      <c r="F5911" s="1" t="s">
        <v>224</v>
      </c>
      <c r="I5911" s="1" t="n">
        <v>1710665</v>
      </c>
      <c r="J5911" s="1" t="n">
        <v>36699</v>
      </c>
      <c r="K5911" s="1" t="n">
        <v>7891132082483</v>
      </c>
      <c r="L5911" s="1" t="s">
        <v>4355</v>
      </c>
      <c r="N5911" s="1" t="n">
        <v>30</v>
      </c>
      <c r="O5911" s="1" t="n">
        <v>20.16</v>
      </c>
      <c r="P5911" s="1" t="s">
        <v>2030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2057</v>
      </c>
      <c r="E5912" s="1" t="n">
        <v>1608</v>
      </c>
      <c r="F5912" s="1" t="s">
        <v>224</v>
      </c>
      <c r="I5912" s="1" t="n">
        <v>1710665</v>
      </c>
      <c r="J5912" s="1" t="n">
        <v>40449</v>
      </c>
      <c r="K5912" s="1" t="n">
        <v>7891132110186</v>
      </c>
      <c r="L5912" s="1" t="s">
        <v>4356</v>
      </c>
      <c r="N5912" s="1" t="n">
        <v>24</v>
      </c>
      <c r="O5912" s="1" t="n">
        <v>43.44</v>
      </c>
      <c r="P5912" s="1" t="s">
        <v>2030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2057</v>
      </c>
      <c r="E5913" s="1" t="n">
        <v>1608</v>
      </c>
      <c r="F5913" s="1" t="s">
        <v>224</v>
      </c>
      <c r="I5913" s="1" t="n">
        <v>1710665</v>
      </c>
      <c r="J5913" s="1" t="n">
        <v>41038</v>
      </c>
      <c r="K5913" s="1" t="n">
        <v>7891132110223</v>
      </c>
      <c r="L5913" s="1" t="s">
        <v>4357</v>
      </c>
      <c r="N5913" s="1" t="n">
        <v>24</v>
      </c>
      <c r="O5913" s="1" t="n">
        <v>43.44</v>
      </c>
      <c r="P5913" s="1" t="s">
        <v>2030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2057</v>
      </c>
      <c r="E5914" s="1" t="n">
        <v>1608</v>
      </c>
      <c r="F5914" s="1" t="s">
        <v>224</v>
      </c>
      <c r="I5914" s="1" t="n">
        <v>1710665</v>
      </c>
      <c r="J5914" s="1" t="n">
        <v>41039</v>
      </c>
      <c r="K5914" s="1" t="n">
        <v>7891132110261</v>
      </c>
      <c r="L5914" s="1" t="s">
        <v>4358</v>
      </c>
      <c r="N5914" s="1" t="n">
        <v>24</v>
      </c>
      <c r="O5914" s="1" t="n">
        <v>43.44</v>
      </c>
      <c r="P5914" s="1" t="s">
        <v>2030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2057</v>
      </c>
      <c r="E5915" s="1" t="n">
        <v>1608</v>
      </c>
      <c r="F5915" s="1" t="s">
        <v>224</v>
      </c>
      <c r="I5915" s="1" t="n">
        <v>1710665</v>
      </c>
      <c r="J5915" s="1" t="n">
        <v>41449</v>
      </c>
      <c r="K5915" s="1" t="n">
        <v>7891132110247</v>
      </c>
      <c r="L5915" s="1" t="s">
        <v>4359</v>
      </c>
      <c r="N5915" s="1" t="n">
        <v>6</v>
      </c>
      <c r="O5915" s="1" t="n">
        <v>10.86</v>
      </c>
      <c r="P5915" s="1" t="s">
        <v>2030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2057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4360</v>
      </c>
      <c r="N5916" s="1" t="n">
        <v>24</v>
      </c>
      <c r="O5916" s="1" t="n">
        <v>43.44</v>
      </c>
      <c r="P5916" s="1" t="s">
        <v>2030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2057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4361</v>
      </c>
      <c r="N5917" s="1" t="n">
        <v>6</v>
      </c>
      <c r="O5917" s="1" t="n">
        <v>10.86</v>
      </c>
      <c r="P5917" s="1" t="s">
        <v>2030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2057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4362</v>
      </c>
      <c r="N5918" s="1" t="n">
        <v>6</v>
      </c>
      <c r="O5918" s="1" t="n">
        <v>35.64</v>
      </c>
      <c r="P5918" s="1" t="s">
        <v>2030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2057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4363</v>
      </c>
      <c r="N5919" s="1" t="n">
        <v>6</v>
      </c>
      <c r="O5919" s="1" t="n">
        <v>35.64</v>
      </c>
      <c r="P5919" s="1" t="s">
        <v>2030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2057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4364</v>
      </c>
      <c r="N5920" s="1" t="n">
        <v>12</v>
      </c>
      <c r="O5920" s="1" t="n">
        <v>71.28</v>
      </c>
      <c r="P5920" s="1" t="s">
        <v>2030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2065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2066</v>
      </c>
      <c r="N5921" s="1" t="n">
        <v>2.506</v>
      </c>
      <c r="O5921" s="1" t="n">
        <v>50.44</v>
      </c>
      <c r="P5921" s="1" t="s">
        <v>2030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2065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2066</v>
      </c>
      <c r="N5922" s="1" t="n">
        <v>3.228</v>
      </c>
      <c r="O5922" s="1" t="n">
        <v>66.12</v>
      </c>
      <c r="P5922" s="1" t="s">
        <v>2030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2065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2067</v>
      </c>
      <c r="N5923" s="1" t="n">
        <v>7.935</v>
      </c>
      <c r="O5923" s="1" t="n">
        <v>173.04</v>
      </c>
      <c r="P5923" s="1" t="s">
        <v>2030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2065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2068</v>
      </c>
      <c r="N5924" s="1" t="n">
        <v>17.68</v>
      </c>
      <c r="O5924" s="1" t="n">
        <v>444.89</v>
      </c>
      <c r="P5924" s="1" t="s">
        <v>2030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2065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2069</v>
      </c>
      <c r="N5925" s="1" t="n">
        <v>18.7</v>
      </c>
      <c r="O5925" s="1" t="n">
        <v>501.94</v>
      </c>
      <c r="P5925" s="1" t="s">
        <v>2030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2065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2070</v>
      </c>
      <c r="N5926" s="1" t="n">
        <v>1.27</v>
      </c>
      <c r="O5926" s="1" t="n">
        <v>29.83</v>
      </c>
      <c r="P5926" s="1" t="s">
        <v>2030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2065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2167</v>
      </c>
      <c r="N5927" s="1" t="n">
        <v>3.5</v>
      </c>
      <c r="O5927" s="1" t="n">
        <v>88.07</v>
      </c>
      <c r="P5927" s="1" t="s">
        <v>2030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2065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2071</v>
      </c>
      <c r="N5928" s="1" t="n">
        <v>2.406</v>
      </c>
      <c r="O5928" s="1" t="n">
        <v>69.83</v>
      </c>
      <c r="P5928" s="1" t="s">
        <v>2030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2065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2072</v>
      </c>
      <c r="N5929" s="1" t="n">
        <v>1.16</v>
      </c>
      <c r="O5929" s="1" t="n">
        <v>29.19</v>
      </c>
      <c r="P5929" s="1" t="s">
        <v>2030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2065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2072</v>
      </c>
      <c r="N5930" s="1" t="n">
        <v>1.818</v>
      </c>
      <c r="O5930" s="1" t="n">
        <v>46.55</v>
      </c>
      <c r="P5930" s="1" t="s">
        <v>2030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2065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2073</v>
      </c>
      <c r="N5931" s="1" t="n">
        <v>16.14</v>
      </c>
      <c r="O5931" s="1" t="n">
        <v>537.33</v>
      </c>
      <c r="P5931" s="1" t="s">
        <v>2030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2065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2074</v>
      </c>
      <c r="N5932" s="1" t="n">
        <v>10.365</v>
      </c>
      <c r="O5932" s="1" t="n">
        <v>398.17</v>
      </c>
      <c r="P5932" s="1" t="s">
        <v>2030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2065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2075</v>
      </c>
      <c r="N5933" s="1" t="n">
        <v>5.73</v>
      </c>
      <c r="O5933" s="1" t="n">
        <v>244.58</v>
      </c>
      <c r="P5933" s="1" t="s">
        <v>2030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2065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2076</v>
      </c>
      <c r="N5934" s="1" t="n">
        <v>10.615</v>
      </c>
      <c r="O5934" s="1" t="n">
        <v>480.29</v>
      </c>
      <c r="P5934" s="1" t="s">
        <v>2030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2065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2077</v>
      </c>
      <c r="N5935" s="1" t="n">
        <v>4.652</v>
      </c>
      <c r="O5935" s="1" t="n">
        <v>214.46</v>
      </c>
      <c r="P5935" s="1" t="s">
        <v>2030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2065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2078</v>
      </c>
      <c r="N5936" s="1" t="n">
        <v>1.826</v>
      </c>
      <c r="O5936" s="1" t="n">
        <v>74.82</v>
      </c>
      <c r="P5936" s="1" t="s">
        <v>2030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2065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2079</v>
      </c>
      <c r="N5937" s="1" t="n">
        <v>2.578</v>
      </c>
      <c r="O5937" s="1" t="n">
        <v>154.07</v>
      </c>
      <c r="P5937" s="1" t="s">
        <v>2030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2065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2080</v>
      </c>
      <c r="N5938" s="1" t="n">
        <v>1.506</v>
      </c>
      <c r="O5938" s="1" t="n">
        <v>90</v>
      </c>
      <c r="P5938" s="1" t="s">
        <v>2030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2065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2081</v>
      </c>
      <c r="N5939" s="1" t="n">
        <v>2.15</v>
      </c>
      <c r="O5939" s="1" t="n">
        <v>80.76</v>
      </c>
      <c r="P5939" s="1" t="s">
        <v>2030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2065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2082</v>
      </c>
      <c r="N5940" s="1" t="n">
        <v>1.612</v>
      </c>
      <c r="O5940" s="1" t="n">
        <v>4.12</v>
      </c>
      <c r="P5940" s="1" t="s">
        <v>2030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2065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2082</v>
      </c>
      <c r="N5941" s="1" t="n">
        <v>1.932</v>
      </c>
      <c r="O5941" s="1" t="n">
        <v>4.85</v>
      </c>
      <c r="P5941" s="1" t="s">
        <v>2030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2065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2083</v>
      </c>
      <c r="N5942" s="1" t="n">
        <v>9.97</v>
      </c>
      <c r="O5942" s="1" t="n">
        <v>25.45</v>
      </c>
      <c r="P5942" s="1" t="s">
        <v>2030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2065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2083</v>
      </c>
      <c r="N5943" s="1" t="n">
        <v>2.392</v>
      </c>
      <c r="O5943" s="1" t="n">
        <v>6</v>
      </c>
      <c r="P5943" s="1" t="s">
        <v>2030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2065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2084</v>
      </c>
      <c r="N5944" s="1" t="n">
        <v>0.675</v>
      </c>
      <c r="O5944" s="1" t="n">
        <v>0</v>
      </c>
      <c r="P5944" s="1" t="s">
        <v>2030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2065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2084</v>
      </c>
      <c r="N5945" s="1" t="n">
        <v>0.754</v>
      </c>
      <c r="O5945" s="1" t="n">
        <v>0</v>
      </c>
      <c r="P5945" s="1" t="s">
        <v>2030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2085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2066</v>
      </c>
      <c r="N5946" s="1" t="n">
        <v>2.506</v>
      </c>
      <c r="O5946" s="1" t="n">
        <v>50.44</v>
      </c>
      <c r="P5946" s="1" t="s">
        <v>2030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2085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2067</v>
      </c>
      <c r="N5947" s="1" t="n">
        <v>7.935</v>
      </c>
      <c r="O5947" s="1" t="n">
        <v>173.04</v>
      </c>
      <c r="P5947" s="1" t="s">
        <v>2030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2085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2068</v>
      </c>
      <c r="N5948" s="1" t="n">
        <v>17.68</v>
      </c>
      <c r="O5948" s="1" t="n">
        <v>444.89</v>
      </c>
      <c r="P5948" s="1" t="s">
        <v>2030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2085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2069</v>
      </c>
      <c r="N5949" s="1" t="n">
        <v>18.7</v>
      </c>
      <c r="O5949" s="1" t="n">
        <v>501.94</v>
      </c>
      <c r="P5949" s="1" t="s">
        <v>2030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2085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2070</v>
      </c>
      <c r="N5950" s="1" t="n">
        <v>1.27</v>
      </c>
      <c r="O5950" s="1" t="n">
        <v>29.83</v>
      </c>
      <c r="P5950" s="1" t="s">
        <v>2030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2085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2167</v>
      </c>
      <c r="N5951" s="1" t="n">
        <v>3.5</v>
      </c>
      <c r="O5951" s="1" t="n">
        <v>88.07</v>
      </c>
      <c r="P5951" s="1" t="s">
        <v>2030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2085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2072</v>
      </c>
      <c r="N5952" s="1" t="n">
        <v>1.16</v>
      </c>
      <c r="O5952" s="1" t="n">
        <v>29.19</v>
      </c>
      <c r="P5952" s="1" t="s">
        <v>2030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2085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2082</v>
      </c>
      <c r="N5953" s="1" t="n">
        <v>1.932</v>
      </c>
      <c r="O5953" s="1" t="n">
        <v>4.85</v>
      </c>
      <c r="P5953" s="1" t="s">
        <v>2030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2085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2083</v>
      </c>
      <c r="N5954" s="1" t="n">
        <v>2.392</v>
      </c>
      <c r="O5954" s="1" t="n">
        <v>6</v>
      </c>
      <c r="P5954" s="1" t="s">
        <v>2030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2085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2084</v>
      </c>
      <c r="N5955" s="1" t="n">
        <v>0.675</v>
      </c>
      <c r="O5955" s="1" t="n">
        <v>0</v>
      </c>
      <c r="P5955" s="1" t="s">
        <v>2030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2085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2066</v>
      </c>
      <c r="N5956" s="1" t="n">
        <v>3.228</v>
      </c>
      <c r="O5956" s="1" t="n">
        <v>66.12</v>
      </c>
      <c r="P5956" s="1" t="s">
        <v>2030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2085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2071</v>
      </c>
      <c r="N5957" s="1" t="n">
        <v>2.406</v>
      </c>
      <c r="O5957" s="1" t="n">
        <v>69.83</v>
      </c>
      <c r="P5957" s="1" t="s">
        <v>2030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2085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2072</v>
      </c>
      <c r="N5958" s="1" t="n">
        <v>1.818</v>
      </c>
      <c r="O5958" s="1" t="n">
        <v>46.55</v>
      </c>
      <c r="P5958" s="1" t="s">
        <v>2030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2085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2073</v>
      </c>
      <c r="N5959" s="1" t="n">
        <v>16.14</v>
      </c>
      <c r="O5959" s="1" t="n">
        <v>537.33</v>
      </c>
      <c r="P5959" s="1" t="s">
        <v>2030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2085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2074</v>
      </c>
      <c r="N5960" s="1" t="n">
        <v>10.365</v>
      </c>
      <c r="O5960" s="1" t="n">
        <v>398.17</v>
      </c>
      <c r="P5960" s="1" t="s">
        <v>2030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2085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2075</v>
      </c>
      <c r="N5961" s="1" t="n">
        <v>5.73</v>
      </c>
      <c r="O5961" s="1" t="n">
        <v>244.58</v>
      </c>
      <c r="P5961" s="1" t="s">
        <v>2030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2085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2076</v>
      </c>
      <c r="N5962" s="1" t="n">
        <v>10.615</v>
      </c>
      <c r="O5962" s="1" t="n">
        <v>480.29</v>
      </c>
      <c r="P5962" s="1" t="s">
        <v>2030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2085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2077</v>
      </c>
      <c r="N5963" s="1" t="n">
        <v>4.652</v>
      </c>
      <c r="O5963" s="1" t="n">
        <v>214.46</v>
      </c>
      <c r="P5963" s="1" t="s">
        <v>2030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2085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2078</v>
      </c>
      <c r="N5964" s="1" t="n">
        <v>1.826</v>
      </c>
      <c r="O5964" s="1" t="n">
        <v>74.82</v>
      </c>
      <c r="P5964" s="1" t="s">
        <v>2030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2085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2079</v>
      </c>
      <c r="N5965" s="1" t="n">
        <v>2.578</v>
      </c>
      <c r="O5965" s="1" t="n">
        <v>154.07</v>
      </c>
      <c r="P5965" s="1" t="s">
        <v>2030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2085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2080</v>
      </c>
      <c r="N5966" s="1" t="n">
        <v>1.506</v>
      </c>
      <c r="O5966" s="1" t="n">
        <v>90</v>
      </c>
      <c r="P5966" s="1" t="s">
        <v>2030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2085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2081</v>
      </c>
      <c r="N5967" s="1" t="n">
        <v>2.15</v>
      </c>
      <c r="O5967" s="1" t="n">
        <v>80.76</v>
      </c>
      <c r="P5967" s="1" t="s">
        <v>2030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2085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2082</v>
      </c>
      <c r="N5968" s="1" t="n">
        <v>1.612</v>
      </c>
      <c r="O5968" s="1" t="n">
        <v>4.12</v>
      </c>
      <c r="P5968" s="1" t="s">
        <v>2030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2085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2083</v>
      </c>
      <c r="N5969" s="1" t="n">
        <v>9.97</v>
      </c>
      <c r="O5969" s="1" t="n">
        <v>25.45</v>
      </c>
      <c r="P5969" s="1" t="s">
        <v>2030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2085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2084</v>
      </c>
      <c r="N5970" s="1" t="n">
        <v>0.754</v>
      </c>
      <c r="O5970" s="1" t="n">
        <v>0</v>
      </c>
      <c r="P5970" s="1" t="s">
        <v>2030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2602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2410</v>
      </c>
      <c r="N5971" s="1" t="n">
        <v>1</v>
      </c>
      <c r="O5971" s="1" t="n">
        <v>12.29</v>
      </c>
      <c r="P5971" s="1" t="s">
        <v>2604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2602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2412</v>
      </c>
      <c r="N5972" s="1" t="n">
        <v>2</v>
      </c>
      <c r="O5972" s="1" t="n">
        <v>7.1</v>
      </c>
      <c r="P5972" s="1" t="s">
        <v>2604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2139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2120</v>
      </c>
      <c r="N5973" s="1" t="n">
        <v>15</v>
      </c>
      <c r="O5973" s="1" t="n">
        <v>225</v>
      </c>
      <c r="P5973" s="1" t="s">
        <v>2030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2139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2135</v>
      </c>
      <c r="N5974" s="1" t="n">
        <v>20</v>
      </c>
      <c r="O5974" s="1" t="n">
        <v>115</v>
      </c>
      <c r="P5974" s="1" t="s">
        <v>2030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2139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2122</v>
      </c>
      <c r="N5975" s="1" t="n">
        <v>24</v>
      </c>
      <c r="O5975" s="1" t="n">
        <v>130</v>
      </c>
      <c r="P5975" s="1" t="s">
        <v>2030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2139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2124</v>
      </c>
      <c r="N5976" s="1" t="n">
        <v>10</v>
      </c>
      <c r="O5976" s="1" t="n">
        <v>30</v>
      </c>
      <c r="P5976" s="1" t="s">
        <v>2030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2139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2125</v>
      </c>
      <c r="N5977" s="1" t="n">
        <v>20</v>
      </c>
      <c r="O5977" s="1" t="n">
        <v>90</v>
      </c>
      <c r="P5977" s="1" t="s">
        <v>2030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2139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2279</v>
      </c>
      <c r="N5978" s="1" t="n">
        <v>15</v>
      </c>
      <c r="O5978" s="1" t="n">
        <v>150</v>
      </c>
      <c r="P5978" s="1" t="s">
        <v>2030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2139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2126</v>
      </c>
      <c r="N5979" s="1" t="n">
        <v>2</v>
      </c>
      <c r="O5979" s="1" t="n">
        <v>40</v>
      </c>
      <c r="P5979" s="1" t="s">
        <v>2030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2139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2182</v>
      </c>
      <c r="N5980" s="1" t="n">
        <v>20</v>
      </c>
      <c r="O5980" s="1" t="n">
        <v>140</v>
      </c>
      <c r="P5980" s="1" t="s">
        <v>2030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2139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2183</v>
      </c>
      <c r="N5981" s="1" t="n">
        <v>7</v>
      </c>
      <c r="O5981" s="1" t="n">
        <v>43.1</v>
      </c>
      <c r="P5981" s="1" t="s">
        <v>2030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2139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2131</v>
      </c>
      <c r="N5982" s="1" t="n">
        <v>25</v>
      </c>
      <c r="O5982" s="1" t="n">
        <v>175</v>
      </c>
      <c r="P5982" s="1" t="s">
        <v>2030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2139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2132</v>
      </c>
      <c r="N5983" s="1" t="n">
        <v>41.36</v>
      </c>
      <c r="O5983" s="1" t="n">
        <v>152.6</v>
      </c>
      <c r="P5983" s="1" t="s">
        <v>2030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2139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2133</v>
      </c>
      <c r="N5984" s="1" t="n">
        <v>14</v>
      </c>
      <c r="O5984" s="1" t="n">
        <v>91</v>
      </c>
      <c r="P5984" s="1" t="s">
        <v>2030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2139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2184</v>
      </c>
      <c r="N5985" s="1" t="n">
        <v>13</v>
      </c>
      <c r="O5985" s="1" t="n">
        <v>115.5</v>
      </c>
      <c r="P5985" s="1" t="s">
        <v>2030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2139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4264</v>
      </c>
      <c r="N5986" s="1" t="n">
        <v>15</v>
      </c>
      <c r="O5986" s="1" t="n">
        <v>105</v>
      </c>
      <c r="P5986" s="1" t="s">
        <v>2030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2139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2281</v>
      </c>
      <c r="N5987" s="1" t="n">
        <v>5</v>
      </c>
      <c r="O5987" s="1" t="n">
        <v>35</v>
      </c>
      <c r="P5987" s="1" t="s">
        <v>2030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2139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2136</v>
      </c>
      <c r="N5988" s="1" t="n">
        <v>60</v>
      </c>
      <c r="O5988" s="1" t="n">
        <v>420</v>
      </c>
      <c r="P5988" s="1" t="s">
        <v>2030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2139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2137</v>
      </c>
      <c r="N5989" s="1" t="n">
        <v>5</v>
      </c>
      <c r="O5989" s="1" t="n">
        <v>15</v>
      </c>
      <c r="P5989" s="1" t="s">
        <v>2030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2139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3800</v>
      </c>
      <c r="N5990" s="1" t="n">
        <v>10</v>
      </c>
      <c r="O5990" s="1" t="n">
        <v>20</v>
      </c>
      <c r="P5990" s="1" t="s">
        <v>2030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2139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2138</v>
      </c>
      <c r="N5991" s="1" t="n">
        <v>20</v>
      </c>
      <c r="O5991" s="1" t="n">
        <v>80</v>
      </c>
      <c r="P5991" s="1" t="s">
        <v>2030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2139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4265</v>
      </c>
      <c r="N5992" s="1" t="n">
        <v>15</v>
      </c>
      <c r="O5992" s="1" t="n">
        <v>67.5</v>
      </c>
      <c r="P5992" s="1" t="s">
        <v>2030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2057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3194</v>
      </c>
      <c r="N5993" s="1" t="n">
        <v>50</v>
      </c>
      <c r="O5993" s="1" t="n">
        <v>250</v>
      </c>
      <c r="P5993" s="1" t="s">
        <v>2030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2057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3195</v>
      </c>
      <c r="N5994" s="1" t="n">
        <v>75</v>
      </c>
      <c r="O5994" s="1" t="n">
        <v>795</v>
      </c>
      <c r="P5994" s="1" t="s">
        <v>2030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2057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2296</v>
      </c>
      <c r="N5995" s="1" t="n">
        <v>15</v>
      </c>
      <c r="O5995" s="1" t="n">
        <v>135</v>
      </c>
      <c r="P5995" s="1" t="s">
        <v>2030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2057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2297</v>
      </c>
      <c r="N5996" s="1" t="n">
        <v>10</v>
      </c>
      <c r="O5996" s="1" t="n">
        <v>48</v>
      </c>
      <c r="P5996" s="1" t="s">
        <v>2030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2057</v>
      </c>
      <c r="E5997" s="1" t="n">
        <v>1609</v>
      </c>
      <c r="F5997" s="1" t="s">
        <v>103</v>
      </c>
      <c r="I5997" s="1" t="n">
        <v>5971</v>
      </c>
      <c r="J5997" s="1" t="n">
        <v>13720</v>
      </c>
      <c r="K5997" s="1" t="n">
        <v>7896981600307</v>
      </c>
      <c r="L5997" s="1" t="s">
        <v>2193</v>
      </c>
      <c r="N5997" s="1" t="n">
        <v>9</v>
      </c>
      <c r="O5997" s="1" t="n">
        <v>55</v>
      </c>
      <c r="P5997" s="1" t="s">
        <v>2030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2057</v>
      </c>
      <c r="E5998" s="1" t="n">
        <v>1609</v>
      </c>
      <c r="F5998" s="1" t="s">
        <v>103</v>
      </c>
      <c r="I5998" s="1" t="n">
        <v>5971</v>
      </c>
      <c r="J5998" s="1" t="n">
        <v>17163</v>
      </c>
      <c r="K5998" s="1" t="n">
        <v>7896981600567</v>
      </c>
      <c r="L5998" s="1" t="s">
        <v>2194</v>
      </c>
      <c r="N5998" s="1" t="n">
        <v>9</v>
      </c>
      <c r="O5998" s="1" t="n">
        <v>80</v>
      </c>
      <c r="P5998" s="1" t="s">
        <v>2030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2057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2195</v>
      </c>
      <c r="N5999" s="1" t="n">
        <v>30</v>
      </c>
      <c r="O5999" s="1" t="n">
        <v>57</v>
      </c>
      <c r="P5999" s="1" t="s">
        <v>2030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2057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2197</v>
      </c>
      <c r="N6000" s="1" t="n">
        <v>20</v>
      </c>
      <c r="O6000" s="1" t="n">
        <v>61</v>
      </c>
      <c r="P6000" s="1" t="s">
        <v>2030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2057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2198</v>
      </c>
      <c r="N6001" s="1" t="n">
        <v>9</v>
      </c>
      <c r="O6001" s="1" t="n">
        <v>70.65</v>
      </c>
      <c r="P6001" s="1" t="s">
        <v>2030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2057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2199</v>
      </c>
      <c r="N6002" s="1" t="n">
        <v>20</v>
      </c>
      <c r="O6002" s="1" t="n">
        <v>66</v>
      </c>
      <c r="P6002" s="1" t="s">
        <v>2030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2057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2200</v>
      </c>
      <c r="N6003" s="1" t="n">
        <v>5</v>
      </c>
      <c r="O6003" s="1" t="n">
        <v>20.25</v>
      </c>
      <c r="P6003" s="1" t="s">
        <v>2030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2057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2201</v>
      </c>
      <c r="N6004" s="1" t="n">
        <v>20</v>
      </c>
      <c r="O6004" s="1" t="n">
        <v>66</v>
      </c>
      <c r="P6004" s="1" t="s">
        <v>2030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2057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2202</v>
      </c>
      <c r="N6005" s="1" t="n">
        <v>5</v>
      </c>
      <c r="O6005" s="1" t="n">
        <v>20.25</v>
      </c>
      <c r="P6005" s="1" t="s">
        <v>2030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2057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2207</v>
      </c>
      <c r="N6006" s="1" t="n">
        <v>20</v>
      </c>
      <c r="O6006" s="1" t="n">
        <v>81</v>
      </c>
      <c r="P6006" s="1" t="s">
        <v>2030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2057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2208</v>
      </c>
      <c r="N6007" s="1" t="n">
        <v>5</v>
      </c>
      <c r="O6007" s="1" t="n">
        <v>20.25</v>
      </c>
      <c r="P6007" s="1" t="s">
        <v>2030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2057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2165</v>
      </c>
      <c r="N6008" s="1" t="n">
        <v>20</v>
      </c>
      <c r="O6008" s="1" t="n">
        <v>130</v>
      </c>
      <c r="P6008" s="1" t="s">
        <v>2030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2057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2531</v>
      </c>
      <c r="N6009" s="1" t="n">
        <v>10</v>
      </c>
      <c r="O6009" s="1" t="n">
        <v>65</v>
      </c>
      <c r="P6009" s="1" t="s">
        <v>2030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2057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4365</v>
      </c>
      <c r="N6010" s="1" t="n">
        <v>75</v>
      </c>
      <c r="O6010" s="1" t="n">
        <v>685.15</v>
      </c>
      <c r="P6010" s="1" t="s">
        <v>2030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2057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2269</v>
      </c>
      <c r="N6011" s="1" t="n">
        <v>64</v>
      </c>
      <c r="O6011" s="1" t="n">
        <v>460</v>
      </c>
      <c r="P6011" s="1" t="s">
        <v>2030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2057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3053</v>
      </c>
      <c r="N6012" s="1" t="n">
        <v>48</v>
      </c>
      <c r="O6012" s="1" t="n">
        <v>176</v>
      </c>
      <c r="P6012" s="1" t="s">
        <v>2030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2057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4366</v>
      </c>
      <c r="N6013" s="1" t="n">
        <v>12</v>
      </c>
      <c r="O6013" s="1" t="n">
        <v>88</v>
      </c>
      <c r="P6013" s="1" t="s">
        <v>2030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2057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4367</v>
      </c>
      <c r="N6014" s="1" t="n">
        <v>12</v>
      </c>
      <c r="O6014" s="1" t="n">
        <v>88</v>
      </c>
      <c r="P6014" s="1" t="s">
        <v>2030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2057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4368</v>
      </c>
      <c r="N6015" s="1" t="n">
        <v>12</v>
      </c>
      <c r="O6015" s="1" t="n">
        <v>88</v>
      </c>
      <c r="P6015" s="1" t="s">
        <v>2030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2057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3055</v>
      </c>
      <c r="N6016" s="1" t="n">
        <v>24</v>
      </c>
      <c r="O6016" s="1" t="n">
        <v>83</v>
      </c>
      <c r="P6016" s="1" t="s">
        <v>2030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2057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3056</v>
      </c>
      <c r="N6017" s="1" t="n">
        <v>24</v>
      </c>
      <c r="O6017" s="1" t="n">
        <v>79.5</v>
      </c>
      <c r="P6017" s="1" t="s">
        <v>2030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2057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4369</v>
      </c>
      <c r="N6018" s="1" t="n">
        <v>12</v>
      </c>
      <c r="O6018" s="1" t="n">
        <v>88</v>
      </c>
      <c r="P6018" s="1" t="s">
        <v>2030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2057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4370</v>
      </c>
      <c r="N6019" s="1" t="n">
        <v>12</v>
      </c>
      <c r="O6019" s="1" t="n">
        <v>88</v>
      </c>
      <c r="P6019" s="1" t="s">
        <v>2030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2057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4371</v>
      </c>
      <c r="N6020" s="1" t="n">
        <v>12</v>
      </c>
      <c r="O6020" s="1" t="n">
        <v>88</v>
      </c>
      <c r="P6020" s="1" t="s">
        <v>2030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2057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4372</v>
      </c>
      <c r="N6021" s="1" t="n">
        <v>12</v>
      </c>
      <c r="O6021" s="1" t="n">
        <v>88</v>
      </c>
      <c r="P6021" s="1" t="s">
        <v>2030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2057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3059</v>
      </c>
      <c r="N6022" s="1" t="n">
        <v>24</v>
      </c>
      <c r="O6022" s="1" t="n">
        <v>176</v>
      </c>
      <c r="P6022" s="1" t="s">
        <v>2030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2057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3060</v>
      </c>
      <c r="N6023" s="1" t="n">
        <v>24</v>
      </c>
      <c r="O6023" s="1" t="n">
        <v>59</v>
      </c>
      <c r="P6023" s="1" t="s">
        <v>2030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2057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4373</v>
      </c>
      <c r="N6024" s="1" t="n">
        <v>12</v>
      </c>
      <c r="O6024" s="1" t="n">
        <v>102.5</v>
      </c>
      <c r="P6024" s="1" t="s">
        <v>2030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2057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4374</v>
      </c>
      <c r="N6025" s="1" t="n">
        <v>6</v>
      </c>
      <c r="O6025" s="1" t="n">
        <v>106</v>
      </c>
      <c r="P6025" s="1" t="s">
        <v>2030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2057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3061</v>
      </c>
      <c r="N6026" s="1" t="n">
        <v>6</v>
      </c>
      <c r="O6026" s="1" t="n">
        <v>84</v>
      </c>
      <c r="P6026" s="1" t="s">
        <v>2030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2057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3062</v>
      </c>
      <c r="N6027" s="1" t="n">
        <v>12</v>
      </c>
      <c r="O6027" s="1" t="n">
        <v>53</v>
      </c>
      <c r="P6027" s="1" t="s">
        <v>2030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2057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4375</v>
      </c>
      <c r="N6028" s="1" t="n">
        <v>60</v>
      </c>
      <c r="O6028" s="1" t="n">
        <v>48.5</v>
      </c>
      <c r="P6028" s="1" t="s">
        <v>2030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2057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4376</v>
      </c>
      <c r="N6029" s="1" t="n">
        <v>12</v>
      </c>
      <c r="O6029" s="1" t="n">
        <v>49.5</v>
      </c>
      <c r="P6029" s="1" t="s">
        <v>2030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2057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4377</v>
      </c>
      <c r="N6030" s="1" t="n">
        <v>12</v>
      </c>
      <c r="O6030" s="1" t="n">
        <v>25.75</v>
      </c>
      <c r="P6030" s="1" t="s">
        <v>2030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2057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3064</v>
      </c>
      <c r="N6031" s="1" t="n">
        <v>6</v>
      </c>
      <c r="O6031" s="1" t="n">
        <v>84</v>
      </c>
      <c r="P6031" s="1" t="s">
        <v>2030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2057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3065</v>
      </c>
      <c r="N6032" s="1" t="n">
        <v>60</v>
      </c>
      <c r="O6032" s="1" t="n">
        <v>139</v>
      </c>
      <c r="P6032" s="1" t="s">
        <v>2030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2057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4378</v>
      </c>
      <c r="N6033" s="1" t="n">
        <v>50</v>
      </c>
      <c r="O6033" s="1" t="n">
        <v>110</v>
      </c>
      <c r="P6033" s="1" t="s">
        <v>2030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2057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4379</v>
      </c>
      <c r="N6034" s="1" t="n">
        <v>24</v>
      </c>
      <c r="O6034" s="1" t="n">
        <v>47.5</v>
      </c>
      <c r="P6034" s="1" t="s">
        <v>2030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2057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4380</v>
      </c>
      <c r="N6035" s="1" t="n">
        <v>12</v>
      </c>
      <c r="O6035" s="1" t="n">
        <v>22.5</v>
      </c>
      <c r="P6035" s="1" t="s">
        <v>2030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2057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4381</v>
      </c>
      <c r="N6036" s="1" t="n">
        <v>12</v>
      </c>
      <c r="O6036" s="1" t="n">
        <v>25.75</v>
      </c>
      <c r="P6036" s="1" t="s">
        <v>2030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2057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4382</v>
      </c>
      <c r="N6037" s="1" t="n">
        <v>12</v>
      </c>
      <c r="O6037" s="1" t="n">
        <v>25.75</v>
      </c>
      <c r="P6037" s="1" t="s">
        <v>2030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2057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4383</v>
      </c>
      <c r="N6038" s="1" t="n">
        <v>12</v>
      </c>
      <c r="O6038" s="1" t="n">
        <v>25.75</v>
      </c>
      <c r="P6038" s="1" t="s">
        <v>2030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2057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4384</v>
      </c>
      <c r="N6039" s="1" t="n">
        <v>12</v>
      </c>
      <c r="O6039" s="1" t="n">
        <v>25.75</v>
      </c>
      <c r="P6039" s="1" t="s">
        <v>2030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2057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4385</v>
      </c>
      <c r="N6040" s="1" t="n">
        <v>101</v>
      </c>
      <c r="O6040" s="1" t="n">
        <v>930</v>
      </c>
      <c r="P6040" s="1" t="s">
        <v>2030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2057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3067</v>
      </c>
      <c r="N6041" s="1" t="n">
        <v>50</v>
      </c>
      <c r="O6041" s="1" t="n">
        <v>105</v>
      </c>
      <c r="P6041" s="1" t="s">
        <v>2030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2057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4386</v>
      </c>
      <c r="N6042" s="1" t="n">
        <v>12</v>
      </c>
      <c r="O6042" s="1" t="n">
        <v>84</v>
      </c>
      <c r="P6042" s="1" t="s">
        <v>2030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2057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2274</v>
      </c>
      <c r="N6043" s="1" t="n">
        <v>24</v>
      </c>
      <c r="O6043" s="1" t="n">
        <v>205.32</v>
      </c>
      <c r="P6043" s="1" t="s">
        <v>2030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2057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3456</v>
      </c>
      <c r="N6044" s="1" t="n">
        <v>20</v>
      </c>
      <c r="O6044" s="1" t="n">
        <v>130.29</v>
      </c>
      <c r="P6044" s="1" t="s">
        <v>2030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2057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2277</v>
      </c>
      <c r="N6045" s="1" t="n">
        <v>12</v>
      </c>
      <c r="O6045" s="1" t="n">
        <v>236.12</v>
      </c>
      <c r="P6045" s="1" t="s">
        <v>2030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2057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4387</v>
      </c>
      <c r="N6046" s="1" t="n">
        <v>60</v>
      </c>
      <c r="O6046" s="1" t="n">
        <v>772.8</v>
      </c>
      <c r="P6046" s="1" t="s">
        <v>2030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2057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3632</v>
      </c>
      <c r="N6047" s="1" t="n">
        <v>150</v>
      </c>
      <c r="O6047" s="1" t="n">
        <v>575.01</v>
      </c>
      <c r="P6047" s="1" t="s">
        <v>2030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2057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2329</v>
      </c>
      <c r="N6048" s="1" t="n">
        <v>120</v>
      </c>
      <c r="O6048" s="1" t="n">
        <v>364.2</v>
      </c>
      <c r="P6048" s="1" t="s">
        <v>2030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2057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3012</v>
      </c>
      <c r="N6049" s="1" t="n">
        <v>100</v>
      </c>
      <c r="O6049" s="1" t="n">
        <v>254</v>
      </c>
      <c r="P6049" s="1" t="s">
        <v>2030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2057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4388</v>
      </c>
      <c r="N6050" s="1" t="n">
        <v>12</v>
      </c>
      <c r="O6050" s="1" t="n">
        <v>45.74</v>
      </c>
      <c r="P6050" s="1" t="s">
        <v>2030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2057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4389</v>
      </c>
      <c r="N6051" s="1" t="n">
        <v>24</v>
      </c>
      <c r="O6051" s="1" t="n">
        <v>41.86</v>
      </c>
      <c r="P6051" s="1" t="s">
        <v>2030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2057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4390</v>
      </c>
      <c r="N6052" s="1" t="n">
        <v>32</v>
      </c>
      <c r="O6052" s="1" t="n">
        <v>66.06</v>
      </c>
      <c r="P6052" s="1" t="s">
        <v>2030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2057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3356</v>
      </c>
      <c r="N6053" s="1" t="n">
        <v>60</v>
      </c>
      <c r="O6053" s="1" t="n">
        <v>102.54</v>
      </c>
      <c r="P6053" s="1" t="s">
        <v>2030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2057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3183</v>
      </c>
      <c r="N6054" s="1" t="n">
        <v>60</v>
      </c>
      <c r="O6054" s="1" t="n">
        <v>205.090065</v>
      </c>
      <c r="P6054" s="1" t="s">
        <v>2030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2057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2650</v>
      </c>
      <c r="N6055" s="1" t="n">
        <v>12</v>
      </c>
      <c r="O6055" s="1" t="n">
        <v>36.02</v>
      </c>
      <c r="P6055" s="1" t="s">
        <v>2030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2057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2651</v>
      </c>
      <c r="N6056" s="1" t="n">
        <v>12</v>
      </c>
      <c r="O6056" s="1" t="n">
        <v>36.02</v>
      </c>
      <c r="P6056" s="1" t="s">
        <v>2030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2057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4391</v>
      </c>
      <c r="N6057" s="1" t="n">
        <v>12</v>
      </c>
      <c r="O6057" s="1" t="n">
        <v>34.91</v>
      </c>
      <c r="P6057" s="1" t="s">
        <v>2030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2057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2652</v>
      </c>
      <c r="N6058" s="1" t="n">
        <v>18</v>
      </c>
      <c r="O6058" s="1" t="n">
        <v>100.48</v>
      </c>
      <c r="P6058" s="1" t="s">
        <v>2030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2057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4392</v>
      </c>
      <c r="N6059" s="1" t="n">
        <v>12</v>
      </c>
      <c r="O6059" s="1" t="n">
        <v>82.4</v>
      </c>
      <c r="P6059" s="1" t="s">
        <v>2030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2057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3184</v>
      </c>
      <c r="N6060" s="1" t="n">
        <v>60</v>
      </c>
      <c r="O6060" s="1" t="n">
        <v>194.810145</v>
      </c>
      <c r="P6060" s="1" t="s">
        <v>2030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2057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2657</v>
      </c>
      <c r="N6061" s="1" t="n">
        <v>36</v>
      </c>
      <c r="O6061" s="1" t="n">
        <v>116.879941</v>
      </c>
      <c r="P6061" s="1" t="s">
        <v>2030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2057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2659</v>
      </c>
      <c r="N6062" s="1" t="n">
        <v>6</v>
      </c>
      <c r="O6062" s="1" t="n">
        <v>32.88</v>
      </c>
      <c r="P6062" s="1" t="s">
        <v>2030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2057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3357</v>
      </c>
      <c r="N6063" s="1" t="n">
        <v>12</v>
      </c>
      <c r="O6063" s="1" t="n">
        <v>34.91</v>
      </c>
      <c r="P6063" s="1" t="s">
        <v>2030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2057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3459</v>
      </c>
      <c r="N6064" s="1" t="n">
        <v>6</v>
      </c>
      <c r="O6064" s="1" t="n">
        <v>32.88</v>
      </c>
      <c r="P6064" s="1" t="s">
        <v>2030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2057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2660</v>
      </c>
      <c r="N6065" s="1" t="n">
        <v>75</v>
      </c>
      <c r="O6065" s="1" t="n">
        <v>211.36004</v>
      </c>
      <c r="P6065" s="1" t="s">
        <v>2030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2057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4233</v>
      </c>
      <c r="N6066" s="1" t="n">
        <v>16</v>
      </c>
      <c r="O6066" s="1" t="n">
        <v>58.839935</v>
      </c>
      <c r="P6066" s="1" t="s">
        <v>2030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2057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2661</v>
      </c>
      <c r="N6067" s="1" t="n">
        <v>6</v>
      </c>
      <c r="O6067" s="1" t="n">
        <v>31.89</v>
      </c>
      <c r="P6067" s="1" t="s">
        <v>2030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2057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2662</v>
      </c>
      <c r="N6068" s="1" t="n">
        <v>75</v>
      </c>
      <c r="O6068" s="1" t="n">
        <v>204.979852</v>
      </c>
      <c r="P6068" s="1" t="s">
        <v>2030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2057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2664</v>
      </c>
      <c r="N6069" s="1" t="n">
        <v>16</v>
      </c>
      <c r="O6069" s="1" t="n">
        <v>46.470022</v>
      </c>
      <c r="P6069" s="1" t="s">
        <v>2030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2057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3358</v>
      </c>
      <c r="N6070" s="1" t="n">
        <v>72</v>
      </c>
      <c r="O6070" s="1" t="n">
        <v>411.280079</v>
      </c>
      <c r="P6070" s="1" t="s">
        <v>2030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2057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2667</v>
      </c>
      <c r="N6071" s="1" t="n">
        <v>24</v>
      </c>
      <c r="O6071" s="1" t="n">
        <v>82.4</v>
      </c>
      <c r="P6071" s="1" t="s">
        <v>2030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2057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2667</v>
      </c>
      <c r="N6072" s="1" t="n">
        <v>6</v>
      </c>
      <c r="O6072" s="1" t="n">
        <v>18.55</v>
      </c>
      <c r="P6072" s="1" t="s">
        <v>2030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2057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3359</v>
      </c>
      <c r="N6073" s="1" t="n">
        <v>60</v>
      </c>
      <c r="O6073" s="1" t="n">
        <v>256.489865</v>
      </c>
      <c r="P6073" s="1" t="s">
        <v>2030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2057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4393</v>
      </c>
      <c r="N6074" s="1" t="n">
        <v>30</v>
      </c>
      <c r="O6074" s="1" t="n">
        <v>89.700093</v>
      </c>
      <c r="P6074" s="1" t="s">
        <v>2030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2057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2929</v>
      </c>
      <c r="N6075" s="1" t="n">
        <v>120</v>
      </c>
      <c r="O6075" s="1" t="n">
        <v>420.45</v>
      </c>
      <c r="P6075" s="1" t="s">
        <v>2030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2057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4234</v>
      </c>
      <c r="N6076" s="1" t="n">
        <v>30</v>
      </c>
      <c r="O6076" s="1" t="n">
        <v>100.109914</v>
      </c>
      <c r="P6076" s="1" t="s">
        <v>2030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2057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2673</v>
      </c>
      <c r="N6077" s="1" t="n">
        <v>30</v>
      </c>
      <c r="O6077" s="1" t="n">
        <v>87.129915</v>
      </c>
      <c r="P6077" s="1" t="s">
        <v>2030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2057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2681</v>
      </c>
      <c r="N6078" s="1" t="n">
        <v>6</v>
      </c>
      <c r="O6078" s="1" t="n">
        <v>32.88</v>
      </c>
      <c r="P6078" s="1" t="s">
        <v>2030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2057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2684</v>
      </c>
      <c r="N6079" s="1" t="n">
        <v>60</v>
      </c>
      <c r="O6079" s="1" t="n">
        <v>220.509904</v>
      </c>
      <c r="P6079" s="1" t="s">
        <v>2030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2057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2685</v>
      </c>
      <c r="N6080" s="1" t="n">
        <v>24</v>
      </c>
      <c r="O6080" s="1" t="n">
        <v>133.429999</v>
      </c>
      <c r="P6080" s="1" t="s">
        <v>2030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2057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3185</v>
      </c>
      <c r="N6081" s="1" t="n">
        <v>48</v>
      </c>
      <c r="O6081" s="1" t="n">
        <v>315.410032</v>
      </c>
      <c r="P6081" s="1" t="s">
        <v>2030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2057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4394</v>
      </c>
      <c r="N6082" s="1" t="n">
        <v>6</v>
      </c>
      <c r="O6082" s="1" t="n">
        <v>50.85</v>
      </c>
      <c r="P6082" s="1" t="s">
        <v>2030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2057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2147</v>
      </c>
      <c r="N6083" s="1" t="n">
        <v>6</v>
      </c>
      <c r="O6083" s="1" t="n">
        <v>60.87</v>
      </c>
      <c r="P6083" s="1" t="s">
        <v>2030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2057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2048</v>
      </c>
      <c r="N6084" s="1" t="n">
        <v>24</v>
      </c>
      <c r="O6084" s="1" t="n">
        <v>203.42</v>
      </c>
      <c r="P6084" s="1" t="s">
        <v>2030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2057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2049</v>
      </c>
      <c r="N6085" s="1" t="n">
        <v>6</v>
      </c>
      <c r="O6085" s="1" t="n">
        <v>50.85</v>
      </c>
      <c r="P6085" s="1" t="s">
        <v>2030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2057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3706</v>
      </c>
      <c r="N6086" s="1" t="n">
        <v>12</v>
      </c>
      <c r="O6086" s="1" t="n">
        <v>101.71</v>
      </c>
      <c r="P6086" s="1" t="s">
        <v>2030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2057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2149</v>
      </c>
      <c r="N6087" s="1" t="n">
        <v>6</v>
      </c>
      <c r="O6087" s="1" t="n">
        <v>50.85</v>
      </c>
      <c r="P6087" s="1" t="s">
        <v>2030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2057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3027</v>
      </c>
      <c r="N6088" s="1" t="n">
        <v>12</v>
      </c>
      <c r="O6088" s="1" t="n">
        <v>101.71</v>
      </c>
      <c r="P6088" s="1" t="s">
        <v>2030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2057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3469</v>
      </c>
      <c r="N6089" s="1" t="n">
        <v>6</v>
      </c>
      <c r="O6089" s="1" t="n">
        <v>50.85</v>
      </c>
      <c r="P6089" s="1" t="s">
        <v>2030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2057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2301</v>
      </c>
      <c r="N6090" s="1" t="n">
        <v>30</v>
      </c>
      <c r="O6090" s="1" t="n">
        <v>408.6</v>
      </c>
      <c r="P6090" s="1" t="s">
        <v>2030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2057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2211</v>
      </c>
      <c r="N6091" s="1" t="n">
        <v>36</v>
      </c>
      <c r="O6091" s="1" t="n">
        <v>752.66</v>
      </c>
      <c r="P6091" s="1" t="s">
        <v>2030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2057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3343</v>
      </c>
      <c r="N6092" s="1" t="n">
        <v>24</v>
      </c>
      <c r="O6092" s="1" t="n">
        <v>120.06</v>
      </c>
      <c r="P6092" s="1" t="s">
        <v>2030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2057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2556</v>
      </c>
      <c r="N6093" s="1" t="n">
        <v>12</v>
      </c>
      <c r="O6093" s="1" t="n">
        <v>134.64</v>
      </c>
      <c r="P6093" s="1" t="s">
        <v>2030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2057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4395</v>
      </c>
      <c r="N6094" s="1" t="n">
        <v>12</v>
      </c>
      <c r="O6094" s="1" t="n">
        <v>109.14</v>
      </c>
      <c r="P6094" s="1" t="s">
        <v>2030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2057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3344</v>
      </c>
      <c r="N6095" s="1" t="n">
        <v>12</v>
      </c>
      <c r="O6095" s="1" t="n">
        <v>187.32</v>
      </c>
      <c r="P6095" s="1" t="s">
        <v>2030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2057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2558</v>
      </c>
      <c r="N6096" s="1" t="n">
        <v>12</v>
      </c>
      <c r="O6096" s="1" t="n">
        <v>173.58</v>
      </c>
      <c r="P6096" s="1" t="s">
        <v>2030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2057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3345</v>
      </c>
      <c r="N6097" s="1" t="n">
        <v>24</v>
      </c>
      <c r="O6097" s="1" t="n">
        <v>150.8</v>
      </c>
      <c r="P6097" s="1" t="s">
        <v>2030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2057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4058</v>
      </c>
      <c r="N6098" s="1" t="n">
        <v>6</v>
      </c>
      <c r="O6098" s="1" t="n">
        <v>88.98</v>
      </c>
      <c r="P6098" s="1" t="s">
        <v>2030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2057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4396</v>
      </c>
      <c r="N6099" s="1" t="n">
        <v>15</v>
      </c>
      <c r="O6099" s="1" t="n">
        <v>56.34</v>
      </c>
      <c r="P6099" s="1" t="s">
        <v>2030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2057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2563</v>
      </c>
      <c r="N6100" s="1" t="n">
        <v>45</v>
      </c>
      <c r="O6100" s="1" t="n">
        <v>73.7</v>
      </c>
      <c r="P6100" s="1" t="s">
        <v>2030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2057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2564</v>
      </c>
      <c r="N6101" s="1" t="n">
        <v>45</v>
      </c>
      <c r="O6101" s="1" t="n">
        <v>73.7</v>
      </c>
      <c r="P6101" s="1" t="s">
        <v>2030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2057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2051</v>
      </c>
      <c r="N6102" s="1" t="n">
        <v>20</v>
      </c>
      <c r="O6102" s="1" t="n">
        <v>30</v>
      </c>
      <c r="P6102" s="1" t="s">
        <v>2030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2057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2053</v>
      </c>
      <c r="N6103" s="1" t="n">
        <v>65</v>
      </c>
      <c r="O6103" s="1" t="n">
        <v>117</v>
      </c>
      <c r="P6103" s="1" t="s">
        <v>2030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2057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2051</v>
      </c>
      <c r="N6104" s="1" t="n">
        <v>5</v>
      </c>
      <c r="O6104" s="1" t="n">
        <v>7.5</v>
      </c>
      <c r="P6104" s="1" t="s">
        <v>2030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2057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2052</v>
      </c>
      <c r="N6105" s="1" t="n">
        <v>5</v>
      </c>
      <c r="O6105" s="1" t="n">
        <v>17.5</v>
      </c>
      <c r="P6105" s="1" t="s">
        <v>2030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2057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2053</v>
      </c>
      <c r="N6106" s="1" t="n">
        <v>30</v>
      </c>
      <c r="O6106" s="1" t="n">
        <v>54</v>
      </c>
      <c r="P6106" s="1" t="s">
        <v>2030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2057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2224</v>
      </c>
      <c r="N6107" s="1" t="n">
        <v>4</v>
      </c>
      <c r="O6107" s="1" t="n">
        <v>10.52</v>
      </c>
      <c r="P6107" s="1" t="s">
        <v>2030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2057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2225</v>
      </c>
      <c r="N6108" s="1" t="n">
        <v>3</v>
      </c>
      <c r="O6108" s="1" t="n">
        <v>26.67</v>
      </c>
      <c r="P6108" s="1" t="s">
        <v>2030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2057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2567</v>
      </c>
      <c r="N6109" s="1" t="n">
        <v>12</v>
      </c>
      <c r="O6109" s="1" t="n">
        <v>125.76</v>
      </c>
      <c r="P6109" s="1" t="s">
        <v>2030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2057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2226</v>
      </c>
      <c r="N6110" s="1" t="n">
        <v>6</v>
      </c>
      <c r="O6110" s="1" t="n">
        <v>19.86</v>
      </c>
      <c r="P6110" s="1" t="s">
        <v>2030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2057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2227</v>
      </c>
      <c r="N6111" s="1" t="n">
        <v>4</v>
      </c>
      <c r="O6111" s="1" t="n">
        <v>11.4</v>
      </c>
      <c r="P6111" s="1" t="s">
        <v>2030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2057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2568</v>
      </c>
      <c r="N6112" s="1" t="n">
        <v>4</v>
      </c>
      <c r="O6112" s="1" t="n">
        <v>11.4</v>
      </c>
      <c r="P6112" s="1" t="s">
        <v>2030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2057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2228</v>
      </c>
      <c r="N6113" s="1" t="n">
        <v>6</v>
      </c>
      <c r="O6113" s="1" t="n">
        <v>20.16</v>
      </c>
      <c r="P6113" s="1" t="s">
        <v>2030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2057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2229</v>
      </c>
      <c r="N6114" s="1" t="n">
        <v>6</v>
      </c>
      <c r="O6114" s="1" t="n">
        <v>20.16</v>
      </c>
      <c r="P6114" s="1" t="s">
        <v>2030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2057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2230</v>
      </c>
      <c r="N6115" s="1" t="n">
        <v>6</v>
      </c>
      <c r="O6115" s="1" t="n">
        <v>52.8</v>
      </c>
      <c r="P6115" s="1" t="s">
        <v>2030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2057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2231</v>
      </c>
      <c r="N6116" s="1" t="n">
        <v>6</v>
      </c>
      <c r="O6116" s="1" t="n">
        <v>52.8</v>
      </c>
      <c r="P6116" s="1" t="s">
        <v>2030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2057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2570</v>
      </c>
      <c r="N6117" s="1" t="n">
        <v>4</v>
      </c>
      <c r="O6117" s="1" t="n">
        <v>30.04</v>
      </c>
      <c r="P6117" s="1" t="s">
        <v>2030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2057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2233</v>
      </c>
      <c r="N6118" s="1" t="n">
        <v>4</v>
      </c>
      <c r="O6118" s="1" t="n">
        <v>30.04</v>
      </c>
      <c r="P6118" s="1" t="s">
        <v>2030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2057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4205</v>
      </c>
      <c r="N6119" s="1" t="n">
        <v>2</v>
      </c>
      <c r="O6119" s="1" t="n">
        <v>17.78</v>
      </c>
      <c r="P6119" s="1" t="s">
        <v>2030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2057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3465</v>
      </c>
      <c r="N6120" s="1" t="n">
        <v>1</v>
      </c>
      <c r="O6120" s="1" t="n">
        <v>8.88</v>
      </c>
      <c r="P6120" s="1" t="s">
        <v>2030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2057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2105</v>
      </c>
      <c r="N6121" s="1" t="n">
        <v>2</v>
      </c>
      <c r="O6121" s="1" t="n">
        <v>10.92</v>
      </c>
      <c r="P6121" s="1" t="s">
        <v>2030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2057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2106</v>
      </c>
      <c r="N6122" s="1" t="n">
        <v>2</v>
      </c>
      <c r="O6122" s="1" t="n">
        <v>10.92</v>
      </c>
      <c r="P6122" s="1" t="s">
        <v>2030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2057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2107</v>
      </c>
      <c r="N6123" s="1" t="n">
        <v>2</v>
      </c>
      <c r="O6123" s="1" t="n">
        <v>10.92</v>
      </c>
      <c r="P6123" s="1" t="s">
        <v>2030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2057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2571</v>
      </c>
      <c r="N6124" s="1" t="n">
        <v>3</v>
      </c>
      <c r="O6124" s="1" t="n">
        <v>44.61</v>
      </c>
      <c r="P6124" s="1" t="s">
        <v>2030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2057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2236</v>
      </c>
      <c r="N6125" s="1" t="n">
        <v>3</v>
      </c>
      <c r="O6125" s="1" t="n">
        <v>38.43</v>
      </c>
      <c r="P6125" s="1" t="s">
        <v>2030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2057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2572</v>
      </c>
      <c r="N6126" s="1" t="n">
        <v>2</v>
      </c>
      <c r="O6126" s="1" t="n">
        <v>25.62</v>
      </c>
      <c r="P6126" s="1" t="s">
        <v>2030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2057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2573</v>
      </c>
      <c r="N6127" s="1" t="n">
        <v>4</v>
      </c>
      <c r="O6127" s="1" t="n">
        <v>15.2</v>
      </c>
      <c r="P6127" s="1" t="s">
        <v>2030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2057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2108</v>
      </c>
      <c r="N6128" s="1" t="n">
        <v>6</v>
      </c>
      <c r="O6128" s="1" t="n">
        <v>22.8</v>
      </c>
      <c r="P6128" s="1" t="s">
        <v>2030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2057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2109</v>
      </c>
      <c r="N6129" s="1" t="n">
        <v>4</v>
      </c>
      <c r="O6129" s="1" t="n">
        <v>15.2</v>
      </c>
      <c r="P6129" s="1" t="s">
        <v>2030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2057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4397</v>
      </c>
      <c r="N6130" s="1" t="n">
        <v>4</v>
      </c>
      <c r="O6130" s="1" t="n">
        <v>15.2</v>
      </c>
      <c r="P6130" s="1" t="s">
        <v>2030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2057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2237</v>
      </c>
      <c r="N6131" s="1" t="n">
        <v>6</v>
      </c>
      <c r="O6131" s="1" t="n">
        <v>19.86</v>
      </c>
      <c r="P6131" s="1" t="s">
        <v>2030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2057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2574</v>
      </c>
      <c r="N6132" s="1" t="n">
        <v>2</v>
      </c>
      <c r="O6132" s="1" t="n">
        <v>14.72</v>
      </c>
      <c r="P6132" s="1" t="s">
        <v>2030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2057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3466</v>
      </c>
      <c r="N6133" s="1" t="n">
        <v>4</v>
      </c>
      <c r="O6133" s="1" t="n">
        <v>10.52</v>
      </c>
      <c r="P6133" s="1" t="s">
        <v>2030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2057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2575</v>
      </c>
      <c r="N6134" s="1" t="n">
        <v>4</v>
      </c>
      <c r="O6134" s="1" t="n">
        <v>10.52</v>
      </c>
      <c r="P6134" s="1" t="s">
        <v>2030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2057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2111</v>
      </c>
      <c r="N6135" s="1" t="n">
        <v>3</v>
      </c>
      <c r="O6135" s="1" t="n">
        <v>37.98</v>
      </c>
      <c r="P6135" s="1" t="s">
        <v>2030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2057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2113</v>
      </c>
      <c r="N6136" s="1" t="n">
        <v>3</v>
      </c>
      <c r="O6136" s="1" t="n">
        <v>37.98</v>
      </c>
      <c r="P6136" s="1" t="s">
        <v>2030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2057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2577</v>
      </c>
      <c r="N6137" s="1" t="n">
        <v>2</v>
      </c>
      <c r="O6137" s="1" t="n">
        <v>31.74</v>
      </c>
      <c r="P6137" s="1" t="s">
        <v>2030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2057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2117</v>
      </c>
      <c r="N6138" s="1" t="n">
        <v>6</v>
      </c>
      <c r="O6138" s="1" t="n">
        <v>17.04</v>
      </c>
      <c r="P6138" s="1" t="s">
        <v>2030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2057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2118</v>
      </c>
      <c r="N6139" s="1" t="n">
        <v>6</v>
      </c>
      <c r="O6139" s="1" t="n">
        <v>17.04</v>
      </c>
      <c r="P6139" s="1" t="s">
        <v>2030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2057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2579</v>
      </c>
      <c r="N6140" s="1" t="n">
        <v>2</v>
      </c>
      <c r="O6140" s="1" t="n">
        <v>31.74</v>
      </c>
      <c r="P6140" s="1" t="s">
        <v>2030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2057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4398</v>
      </c>
      <c r="N6141" s="1" t="n">
        <v>12</v>
      </c>
      <c r="O6141" s="1" t="n">
        <v>20.51</v>
      </c>
      <c r="P6141" s="1" t="s">
        <v>2030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2057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2580</v>
      </c>
      <c r="N6142" s="1" t="n">
        <v>18</v>
      </c>
      <c r="O6142" s="1" t="n">
        <v>134.98</v>
      </c>
      <c r="P6142" s="1" t="s">
        <v>2030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2057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2153</v>
      </c>
      <c r="N6143" s="1" t="n">
        <v>18</v>
      </c>
      <c r="O6143" s="1" t="n">
        <v>134.98</v>
      </c>
      <c r="P6143" s="1" t="s">
        <v>2030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2057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2241</v>
      </c>
      <c r="N6144" s="1" t="n">
        <v>12</v>
      </c>
      <c r="O6144" s="1" t="n">
        <v>34.31</v>
      </c>
      <c r="P6144" s="1" t="s">
        <v>2030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2057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2154</v>
      </c>
      <c r="N6145" s="1" t="n">
        <v>12</v>
      </c>
      <c r="O6145" s="1" t="n">
        <v>34.31</v>
      </c>
      <c r="P6145" s="1" t="s">
        <v>2030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2057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2242</v>
      </c>
      <c r="N6146" s="1" t="n">
        <v>18</v>
      </c>
      <c r="O6146" s="1" t="n">
        <v>73.99</v>
      </c>
      <c r="P6146" s="1" t="s">
        <v>2030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2057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2156</v>
      </c>
      <c r="N6147" s="1" t="n">
        <v>18</v>
      </c>
      <c r="O6147" s="1" t="n">
        <v>109.71</v>
      </c>
      <c r="P6147" s="1" t="s">
        <v>2030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2057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2157</v>
      </c>
      <c r="N6148" s="1" t="n">
        <v>60</v>
      </c>
      <c r="O6148" s="1" t="n">
        <v>247.25</v>
      </c>
      <c r="P6148" s="1" t="s">
        <v>2030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2057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4214</v>
      </c>
      <c r="N6149" s="1" t="n">
        <v>6</v>
      </c>
      <c r="O6149" s="1" t="n">
        <v>19.23</v>
      </c>
      <c r="P6149" s="1" t="s">
        <v>2030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2057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2056</v>
      </c>
      <c r="N6150" s="1" t="n">
        <v>45</v>
      </c>
      <c r="O6150" s="1" t="n">
        <v>301.74</v>
      </c>
      <c r="P6150" s="1" t="s">
        <v>2030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2057</v>
      </c>
      <c r="E6151" s="1" t="n">
        <v>1705</v>
      </c>
      <c r="F6151" s="1" t="s">
        <v>131</v>
      </c>
      <c r="I6151" s="1" t="n">
        <v>1986776</v>
      </c>
      <c r="J6151" s="1" t="n">
        <v>27673</v>
      </c>
      <c r="K6151" s="1" t="n">
        <v>7894900701715</v>
      </c>
      <c r="L6151" s="1" t="s">
        <v>2245</v>
      </c>
      <c r="N6151" s="1" t="n">
        <v>12</v>
      </c>
      <c r="O6151" s="1" t="n">
        <v>65.81</v>
      </c>
      <c r="P6151" s="1" t="s">
        <v>2030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2057</v>
      </c>
      <c r="E6152" s="1" t="n">
        <v>1705</v>
      </c>
      <c r="F6152" s="1" t="s">
        <v>131</v>
      </c>
      <c r="I6152" s="1" t="n">
        <v>1986776</v>
      </c>
      <c r="J6152" s="1" t="n">
        <v>28739</v>
      </c>
      <c r="K6152" s="1" t="n">
        <v>7894900027044</v>
      </c>
      <c r="L6152" s="1" t="s">
        <v>2243</v>
      </c>
      <c r="N6152" s="1" t="n">
        <v>18</v>
      </c>
      <c r="O6152" s="1" t="n">
        <v>101.83</v>
      </c>
      <c r="P6152" s="1" t="s">
        <v>2030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2057</v>
      </c>
      <c r="E6153" s="1" t="n">
        <v>1705</v>
      </c>
      <c r="F6153" s="1" t="s">
        <v>131</v>
      </c>
      <c r="I6153" s="1" t="n">
        <v>1986776</v>
      </c>
      <c r="J6153" s="1" t="n">
        <v>29509</v>
      </c>
      <c r="K6153" s="1" t="n">
        <v>78933873</v>
      </c>
      <c r="L6153" s="1" t="s">
        <v>2843</v>
      </c>
      <c r="N6153" s="1" t="n">
        <v>6</v>
      </c>
      <c r="O6153" s="1" t="n">
        <v>11.29</v>
      </c>
      <c r="P6153" s="1" t="s">
        <v>2030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2057</v>
      </c>
      <c r="E6154" s="1" t="n">
        <v>1705</v>
      </c>
      <c r="F6154" s="1" t="s">
        <v>131</v>
      </c>
      <c r="I6154" s="1" t="n">
        <v>1986776</v>
      </c>
      <c r="J6154" s="1" t="n">
        <v>29575</v>
      </c>
      <c r="K6154" s="1" t="n">
        <v>78936478</v>
      </c>
      <c r="L6154" s="1" t="s">
        <v>4399</v>
      </c>
      <c r="N6154" s="1" t="n">
        <v>12</v>
      </c>
      <c r="O6154" s="1" t="n">
        <v>20.51</v>
      </c>
      <c r="P6154" s="1" t="s">
        <v>2030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2057</v>
      </c>
      <c r="E6155" s="1" t="n">
        <v>1705</v>
      </c>
      <c r="F6155" s="1" t="s">
        <v>131</v>
      </c>
      <c r="I6155" s="1" t="n">
        <v>1986776</v>
      </c>
      <c r="J6155" s="1" t="n">
        <v>30017</v>
      </c>
      <c r="K6155" s="1" t="n">
        <v>7894900680508</v>
      </c>
      <c r="L6155" s="1" t="s">
        <v>3174</v>
      </c>
      <c r="N6155" s="1" t="n">
        <v>12</v>
      </c>
      <c r="O6155" s="1" t="n">
        <v>42.12</v>
      </c>
      <c r="P6155" s="1" t="s">
        <v>2030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2057</v>
      </c>
      <c r="E6156" s="1" t="n">
        <v>1705</v>
      </c>
      <c r="F6156" s="1" t="s">
        <v>131</v>
      </c>
      <c r="I6156" s="1" t="n">
        <v>1986776</v>
      </c>
      <c r="J6156" s="1" t="n">
        <v>31767</v>
      </c>
      <c r="K6156" s="1" t="n">
        <v>7897105250095</v>
      </c>
      <c r="L6156" s="1" t="s">
        <v>3473</v>
      </c>
      <c r="N6156" s="1" t="n">
        <v>9</v>
      </c>
      <c r="O6156" s="1" t="n">
        <v>33.52</v>
      </c>
      <c r="P6156" s="1" t="s">
        <v>2030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2057</v>
      </c>
      <c r="E6157" s="1" t="n">
        <v>1705</v>
      </c>
      <c r="F6157" s="1" t="s">
        <v>131</v>
      </c>
      <c r="I6157" s="1" t="n">
        <v>1986776</v>
      </c>
      <c r="J6157" s="1" t="n">
        <v>32339</v>
      </c>
      <c r="K6157" s="1" t="n">
        <v>7894900681000</v>
      </c>
      <c r="L6157" s="1" t="s">
        <v>2581</v>
      </c>
      <c r="N6157" s="1" t="n">
        <v>12</v>
      </c>
      <c r="O6157" s="1" t="n">
        <v>89.99</v>
      </c>
      <c r="P6157" s="1" t="s">
        <v>2030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2057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2161</v>
      </c>
      <c r="N6158" s="1" t="n">
        <v>60</v>
      </c>
      <c r="O6158" s="1" t="n">
        <v>529.3</v>
      </c>
      <c r="P6158" s="1" t="s">
        <v>2030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2057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2162</v>
      </c>
      <c r="N6159" s="1" t="n">
        <v>24</v>
      </c>
      <c r="O6159" s="1" t="n">
        <v>88.16</v>
      </c>
      <c r="P6159" s="1" t="s">
        <v>2030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2057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3475</v>
      </c>
      <c r="N6160" s="1" t="n">
        <v>12</v>
      </c>
      <c r="O6160" s="1" t="n">
        <v>54.58</v>
      </c>
      <c r="P6160" s="1" t="s">
        <v>2030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2139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2120</v>
      </c>
      <c r="N6161" s="1" t="n">
        <v>18</v>
      </c>
      <c r="O6161" s="1" t="n">
        <v>270</v>
      </c>
      <c r="P6161" s="1" t="s">
        <v>2030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2057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2095</v>
      </c>
      <c r="N6162" s="1" t="n">
        <v>15</v>
      </c>
      <c r="O6162" s="1" t="n">
        <v>180</v>
      </c>
      <c r="P6162" s="1" t="s">
        <v>2030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2057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2096</v>
      </c>
      <c r="N6163" s="1" t="n">
        <v>5</v>
      </c>
      <c r="O6163" s="1" t="n">
        <v>20</v>
      </c>
      <c r="P6163" s="1" t="s">
        <v>2030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2057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2086</v>
      </c>
      <c r="N6164" s="1" t="n">
        <v>1800</v>
      </c>
      <c r="O6164" s="1" t="n">
        <v>899.5</v>
      </c>
      <c r="P6164" s="1" t="s">
        <v>2030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2057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3483</v>
      </c>
      <c r="N6165" s="1" t="n">
        <v>10.328</v>
      </c>
      <c r="O6165" s="1" t="n">
        <v>232.38</v>
      </c>
      <c r="P6165" s="1" t="s">
        <v>2030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2057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2223</v>
      </c>
      <c r="N6166" s="1" t="n">
        <v>40</v>
      </c>
      <c r="O6166" s="1" t="n">
        <v>279.6</v>
      </c>
      <c r="P6166" s="1" t="s">
        <v>2030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2057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4400</v>
      </c>
      <c r="N6167" s="1" t="n">
        <v>42</v>
      </c>
      <c r="O6167" s="1" t="n">
        <v>85.3</v>
      </c>
      <c r="P6167" s="1" t="s">
        <v>2030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2057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2849</v>
      </c>
      <c r="N6168" s="1" t="n">
        <v>84</v>
      </c>
      <c r="O6168" s="1" t="n">
        <v>170.6</v>
      </c>
      <c r="P6168" s="1" t="s">
        <v>2030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2057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2852</v>
      </c>
      <c r="N6169" s="1" t="n">
        <v>63</v>
      </c>
      <c r="O6169" s="1" t="n">
        <v>127.95</v>
      </c>
      <c r="P6169" s="1" t="s">
        <v>2030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2057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2984</v>
      </c>
      <c r="N6170" s="1" t="n">
        <v>48</v>
      </c>
      <c r="O6170" s="1" t="n">
        <v>168.96</v>
      </c>
      <c r="P6170" s="1" t="s">
        <v>2030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2057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2985</v>
      </c>
      <c r="N6171" s="1" t="n">
        <v>16</v>
      </c>
      <c r="O6171" s="1" t="n">
        <v>26.3</v>
      </c>
      <c r="P6171" s="1" t="s">
        <v>2030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2057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2986</v>
      </c>
      <c r="N6172" s="1" t="n">
        <v>48</v>
      </c>
      <c r="O6172" s="1" t="n">
        <v>168.96</v>
      </c>
      <c r="P6172" s="1" t="s">
        <v>2030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2057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4401</v>
      </c>
      <c r="N6173" s="1" t="n">
        <v>24</v>
      </c>
      <c r="O6173" s="1" t="n">
        <v>92.27</v>
      </c>
      <c r="P6173" s="1" t="s">
        <v>2030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2057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2987</v>
      </c>
      <c r="N6174" s="1" t="n">
        <v>10</v>
      </c>
      <c r="O6174" s="1" t="n">
        <v>50.2</v>
      </c>
      <c r="P6174" s="1" t="s">
        <v>2030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2057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2988</v>
      </c>
      <c r="N6175" s="1" t="n">
        <v>44</v>
      </c>
      <c r="O6175" s="1" t="n">
        <v>220.88</v>
      </c>
      <c r="P6175" s="1" t="s">
        <v>2030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2057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2989</v>
      </c>
      <c r="N6176" s="1" t="n">
        <v>24</v>
      </c>
      <c r="O6176" s="1" t="n">
        <v>84.48</v>
      </c>
      <c r="P6176" s="1" t="s">
        <v>2030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2057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2990</v>
      </c>
      <c r="N6177" s="1" t="n">
        <v>10</v>
      </c>
      <c r="O6177" s="1" t="n">
        <v>50.2</v>
      </c>
      <c r="P6177" s="1" t="s">
        <v>2030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2057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2991</v>
      </c>
      <c r="N6178" s="1" t="n">
        <v>10</v>
      </c>
      <c r="O6178" s="1" t="n">
        <v>50.2</v>
      </c>
      <c r="P6178" s="1" t="s">
        <v>2030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2057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4402</v>
      </c>
      <c r="N6179" s="1" t="n">
        <v>15</v>
      </c>
      <c r="O6179" s="1" t="n">
        <v>75.3</v>
      </c>
      <c r="P6179" s="1" t="s">
        <v>2030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2057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2992</v>
      </c>
      <c r="N6180" s="1" t="n">
        <v>15</v>
      </c>
      <c r="O6180" s="1" t="n">
        <v>75.3</v>
      </c>
      <c r="P6180" s="1" t="s">
        <v>2030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2057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2994</v>
      </c>
      <c r="N6181" s="1" t="n">
        <v>84</v>
      </c>
      <c r="O6181" s="1" t="n">
        <v>112.28</v>
      </c>
      <c r="P6181" s="1" t="s">
        <v>2030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2057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2996</v>
      </c>
      <c r="N6182" s="1" t="n">
        <v>42</v>
      </c>
      <c r="O6182" s="1" t="n">
        <v>56.14</v>
      </c>
      <c r="P6182" s="1" t="s">
        <v>2030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2057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2997</v>
      </c>
      <c r="N6183" s="1" t="n">
        <v>42</v>
      </c>
      <c r="O6183" s="1" t="n">
        <v>56.14</v>
      </c>
      <c r="P6183" s="1" t="s">
        <v>2030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2057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2998</v>
      </c>
      <c r="N6184" s="1" t="n">
        <v>500</v>
      </c>
      <c r="O6184" s="1" t="n">
        <v>102.35</v>
      </c>
      <c r="P6184" s="1" t="s">
        <v>2030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2057</v>
      </c>
      <c r="E6185" s="1" t="n">
        <v>1718</v>
      </c>
      <c r="F6185" s="1" t="s">
        <v>222</v>
      </c>
      <c r="I6185" s="1" t="n">
        <v>689224</v>
      </c>
      <c r="J6185" s="1" t="n">
        <v>41590</v>
      </c>
      <c r="K6185" s="1" t="n">
        <v>7622210564337</v>
      </c>
      <c r="L6185" s="1" t="s">
        <v>4403</v>
      </c>
      <c r="N6185" s="1" t="n">
        <v>42</v>
      </c>
      <c r="O6185" s="1" t="n">
        <v>85.3</v>
      </c>
      <c r="P6185" s="1" t="s">
        <v>2030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2057</v>
      </c>
      <c r="E6186" s="1" t="n">
        <v>1718</v>
      </c>
      <c r="F6186" s="1" t="s">
        <v>222</v>
      </c>
      <c r="I6186" s="1" t="n">
        <v>689224</v>
      </c>
      <c r="J6186" s="1" t="n">
        <v>36310</v>
      </c>
      <c r="K6186" s="1" t="n">
        <v>78938854</v>
      </c>
      <c r="L6186" s="1" t="s">
        <v>3001</v>
      </c>
      <c r="N6186" s="1" t="n">
        <v>84</v>
      </c>
      <c r="O6186" s="1" t="n">
        <v>112.28</v>
      </c>
      <c r="P6186" s="1" t="s">
        <v>2030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2057</v>
      </c>
      <c r="E6187" s="1" t="n">
        <v>1718</v>
      </c>
      <c r="F6187" s="1" t="s">
        <v>222</v>
      </c>
      <c r="I6187" s="1" t="n">
        <v>689224</v>
      </c>
      <c r="J6187" s="1" t="n">
        <v>38441</v>
      </c>
      <c r="K6187" s="1" t="n">
        <v>7622210566409</v>
      </c>
      <c r="L6187" s="1" t="s">
        <v>4404</v>
      </c>
      <c r="N6187" s="1" t="n">
        <v>24</v>
      </c>
      <c r="O6187" s="1" t="n">
        <v>92.27</v>
      </c>
      <c r="P6187" s="1" t="s">
        <v>2030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2057</v>
      </c>
      <c r="E6188" s="1" t="n">
        <v>1718</v>
      </c>
      <c r="F6188" s="1" t="s">
        <v>222</v>
      </c>
      <c r="I6188" s="1" t="n">
        <v>689224</v>
      </c>
      <c r="J6188" s="1" t="n">
        <v>38525</v>
      </c>
      <c r="K6188" s="1" t="n">
        <v>78938861</v>
      </c>
      <c r="L6188" s="1" t="s">
        <v>3003</v>
      </c>
      <c r="N6188" s="1" t="n">
        <v>21</v>
      </c>
      <c r="O6188" s="1" t="n">
        <v>28.07</v>
      </c>
      <c r="P6188" s="1" t="s">
        <v>2030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2057</v>
      </c>
      <c r="E6189" s="1" t="n">
        <v>1718</v>
      </c>
      <c r="F6189" s="1" t="s">
        <v>222</v>
      </c>
      <c r="I6189" s="1" t="n">
        <v>689224</v>
      </c>
      <c r="J6189" s="1" t="n">
        <v>38564</v>
      </c>
      <c r="K6189" s="1" t="n">
        <v>7622210564290</v>
      </c>
      <c r="L6189" s="1" t="s">
        <v>3925</v>
      </c>
      <c r="N6189" s="1" t="n">
        <v>84</v>
      </c>
      <c r="O6189" s="1" t="n">
        <v>170.6</v>
      </c>
      <c r="P6189" s="1" t="s">
        <v>2030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2057</v>
      </c>
      <c r="E6190" s="1" t="n">
        <v>1718</v>
      </c>
      <c r="F6190" s="1" t="s">
        <v>222</v>
      </c>
      <c r="I6190" s="1" t="n">
        <v>689224</v>
      </c>
      <c r="J6190" s="1" t="n">
        <v>39155</v>
      </c>
      <c r="K6190" s="1" t="n">
        <v>7622210933454</v>
      </c>
      <c r="L6190" s="1" t="s">
        <v>3004</v>
      </c>
      <c r="N6190" s="1" t="n">
        <v>20</v>
      </c>
      <c r="O6190" s="1" t="n">
        <v>51.08</v>
      </c>
      <c r="P6190" s="1" t="s">
        <v>2030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2057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4405</v>
      </c>
      <c r="N6191" s="1" t="n">
        <v>15</v>
      </c>
      <c r="O6191" s="1" t="n">
        <v>75.3</v>
      </c>
      <c r="P6191" s="1" t="s">
        <v>2030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2057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4406</v>
      </c>
      <c r="N6192" s="1" t="n">
        <v>24</v>
      </c>
      <c r="O6192" s="1" t="n">
        <v>92.27</v>
      </c>
      <c r="P6192" s="1" t="s">
        <v>2030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2057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3928</v>
      </c>
      <c r="N6193" s="1" t="n">
        <v>120</v>
      </c>
      <c r="O6193" s="1" t="n">
        <v>34.12</v>
      </c>
      <c r="P6193" s="1" t="s">
        <v>2030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2057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3005</v>
      </c>
      <c r="N6194" s="1" t="n">
        <v>17</v>
      </c>
      <c r="O6194" s="1" t="n">
        <v>139.9</v>
      </c>
      <c r="P6194" s="1" t="s">
        <v>2030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2057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3006</v>
      </c>
      <c r="N6195" s="1" t="n">
        <v>17</v>
      </c>
      <c r="O6195" s="1" t="n">
        <v>139.9</v>
      </c>
      <c r="P6195" s="1" t="s">
        <v>2030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2057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3007</v>
      </c>
      <c r="N6196" s="1" t="n">
        <v>17</v>
      </c>
      <c r="O6196" s="1" t="n">
        <v>139.9</v>
      </c>
      <c r="P6196" s="1" t="s">
        <v>2030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2057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3008</v>
      </c>
      <c r="N6197" s="1" t="n">
        <v>17</v>
      </c>
      <c r="O6197" s="1" t="n">
        <v>139.9</v>
      </c>
      <c r="P6197" s="1" t="s">
        <v>2030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2057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3009</v>
      </c>
      <c r="N6198" s="1" t="n">
        <v>17</v>
      </c>
      <c r="O6198" s="1" t="n">
        <v>139.9</v>
      </c>
      <c r="P6198" s="1" t="s">
        <v>2030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2057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3010</v>
      </c>
      <c r="N6199" s="1" t="n">
        <v>17</v>
      </c>
      <c r="O6199" s="1" t="n">
        <v>139.9</v>
      </c>
      <c r="P6199" s="1" t="s">
        <v>2030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2057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3515</v>
      </c>
      <c r="N6200" s="1" t="n">
        <v>35</v>
      </c>
      <c r="O6200" s="1" t="n">
        <v>239.75</v>
      </c>
      <c r="P6200" s="1" t="s">
        <v>2030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2057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3516</v>
      </c>
      <c r="N6201" s="1" t="n">
        <v>35</v>
      </c>
      <c r="O6201" s="1" t="n">
        <v>239.75</v>
      </c>
      <c r="P6201" s="1" t="s">
        <v>2030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2057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4407</v>
      </c>
      <c r="N6202" s="1" t="n">
        <v>12</v>
      </c>
      <c r="O6202" s="1" t="n">
        <v>44.87</v>
      </c>
      <c r="P6202" s="1" t="s">
        <v>2030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2057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4408</v>
      </c>
      <c r="N6203" s="1" t="n">
        <v>12</v>
      </c>
      <c r="O6203" s="1" t="n">
        <v>44.87</v>
      </c>
      <c r="P6203" s="1" t="s">
        <v>2030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2057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4409</v>
      </c>
      <c r="N6204" s="1" t="n">
        <v>12</v>
      </c>
      <c r="O6204" s="1" t="n">
        <v>44.87</v>
      </c>
      <c r="P6204" s="1" t="s">
        <v>2030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2057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3011</v>
      </c>
      <c r="N6205" s="1" t="n">
        <v>17</v>
      </c>
      <c r="O6205" s="1" t="n">
        <v>139.9</v>
      </c>
      <c r="P6205" s="1" t="s">
        <v>2030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2057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4410</v>
      </c>
      <c r="N6206" s="1" t="n">
        <v>15</v>
      </c>
      <c r="O6206" s="1" t="n">
        <v>75.3</v>
      </c>
      <c r="P6206" s="1" t="s">
        <v>2030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2057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3930</v>
      </c>
      <c r="N6207" s="1" t="n">
        <v>63</v>
      </c>
      <c r="O6207" s="1" t="n">
        <v>84.21</v>
      </c>
      <c r="P6207" s="1" t="s">
        <v>2030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2057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2863</v>
      </c>
      <c r="N6208" s="1" t="n">
        <v>27</v>
      </c>
      <c r="O6208" s="1" t="n">
        <v>71.82</v>
      </c>
      <c r="P6208" s="1" t="s">
        <v>2030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2057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2864</v>
      </c>
      <c r="N6209" s="1" t="n">
        <v>24</v>
      </c>
      <c r="O6209" s="1" t="n">
        <v>108.72</v>
      </c>
      <c r="P6209" s="1" t="s">
        <v>2030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2057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2866</v>
      </c>
      <c r="N6210" s="1" t="n">
        <v>3</v>
      </c>
      <c r="O6210" s="1" t="n">
        <v>45.94</v>
      </c>
      <c r="P6210" s="1" t="s">
        <v>2030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2057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2867</v>
      </c>
      <c r="N6211" s="1" t="n">
        <v>24</v>
      </c>
      <c r="O6211" s="1" t="n">
        <v>47.76</v>
      </c>
      <c r="P6211" s="1" t="s">
        <v>2030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2057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4411</v>
      </c>
      <c r="N6212" s="1" t="n">
        <v>6</v>
      </c>
      <c r="O6212" s="1" t="n">
        <v>64.75</v>
      </c>
      <c r="P6212" s="1" t="s">
        <v>2030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2057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4412</v>
      </c>
      <c r="N6213" s="1" t="n">
        <v>12</v>
      </c>
      <c r="O6213" s="1" t="n">
        <v>57.89</v>
      </c>
      <c r="P6213" s="1" t="s">
        <v>2030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2057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4413</v>
      </c>
      <c r="N6214" s="1" t="n">
        <v>6</v>
      </c>
      <c r="O6214" s="1" t="n">
        <v>37.36</v>
      </c>
      <c r="P6214" s="1" t="s">
        <v>2030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2057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2876</v>
      </c>
      <c r="N6215" s="1" t="n">
        <v>60</v>
      </c>
      <c r="O6215" s="1" t="n">
        <v>275.63</v>
      </c>
      <c r="P6215" s="1" t="s">
        <v>2030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2057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4414</v>
      </c>
      <c r="N6216" s="1" t="n">
        <v>4</v>
      </c>
      <c r="O6216" s="1" t="n">
        <v>38.45</v>
      </c>
      <c r="P6216" s="1" t="s">
        <v>2030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2139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2120</v>
      </c>
      <c r="N6217" s="1" t="n">
        <v>15</v>
      </c>
      <c r="O6217" s="1" t="n">
        <v>225</v>
      </c>
      <c r="P6217" s="1" t="s">
        <v>2030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2057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2095</v>
      </c>
      <c r="N6218" s="1" t="n">
        <v>10</v>
      </c>
      <c r="O6218" s="1" t="n">
        <v>120</v>
      </c>
      <c r="P6218" s="1" t="s">
        <v>2030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2057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2096</v>
      </c>
      <c r="N6219" s="1" t="n">
        <v>5</v>
      </c>
      <c r="O6219" s="1" t="n">
        <v>20</v>
      </c>
      <c r="P6219" s="1" t="s">
        <v>2030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2057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2170</v>
      </c>
      <c r="N6220" s="1" t="n">
        <v>3</v>
      </c>
      <c r="O6220" s="1" t="n">
        <v>18</v>
      </c>
      <c r="P6220" s="1" t="s">
        <v>2030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2057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2171</v>
      </c>
      <c r="N6221" s="1" t="n">
        <v>3</v>
      </c>
      <c r="O6221" s="1" t="n">
        <v>18</v>
      </c>
      <c r="P6221" s="1" t="s">
        <v>2030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2057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2172</v>
      </c>
      <c r="N6222" s="1" t="n">
        <v>9</v>
      </c>
      <c r="O6222" s="1" t="n">
        <v>54</v>
      </c>
      <c r="P6222" s="1" t="s">
        <v>2030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2057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2173</v>
      </c>
      <c r="N6223" s="1" t="n">
        <v>4</v>
      </c>
      <c r="O6223" s="1" t="n">
        <v>24</v>
      </c>
      <c r="P6223" s="1" t="s">
        <v>2030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2057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2174</v>
      </c>
      <c r="N6224" s="1" t="n">
        <v>4</v>
      </c>
      <c r="O6224" s="1" t="n">
        <v>28</v>
      </c>
      <c r="P6224" s="1" t="s">
        <v>2030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2057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2035</v>
      </c>
      <c r="N6225" s="1" t="n">
        <v>69.6</v>
      </c>
      <c r="O6225" s="1" t="n">
        <v>2262</v>
      </c>
      <c r="P6225" s="1" t="s">
        <v>2030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2057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2036</v>
      </c>
      <c r="N6226" s="1" t="n">
        <v>53.8</v>
      </c>
      <c r="O6226" s="1" t="n">
        <v>1210.5</v>
      </c>
      <c r="P6226" s="1" t="s">
        <v>2030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2057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3494</v>
      </c>
      <c r="N6227" s="1" t="n">
        <v>30</v>
      </c>
      <c r="O6227" s="1" t="n">
        <v>63</v>
      </c>
      <c r="P6227" s="1" t="s">
        <v>2030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2057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2251</v>
      </c>
      <c r="N6228" s="1" t="n">
        <v>20</v>
      </c>
      <c r="O6228" s="1" t="n">
        <v>40.15</v>
      </c>
      <c r="P6228" s="1" t="s">
        <v>2030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2057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2252</v>
      </c>
      <c r="N6229" s="1" t="n">
        <v>20</v>
      </c>
      <c r="O6229" s="1" t="n">
        <v>48.75</v>
      </c>
      <c r="P6229" s="1" t="s">
        <v>2030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2057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2255</v>
      </c>
      <c r="N6230" s="1" t="n">
        <v>10</v>
      </c>
      <c r="O6230" s="1" t="n">
        <v>41.42</v>
      </c>
      <c r="P6230" s="1" t="s">
        <v>2030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2057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3495</v>
      </c>
      <c r="N6231" s="1" t="n">
        <v>20</v>
      </c>
      <c r="O6231" s="1" t="n">
        <v>41.22</v>
      </c>
      <c r="P6231" s="1" t="s">
        <v>2030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2057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4415</v>
      </c>
      <c r="N6232" s="1" t="n">
        <v>20</v>
      </c>
      <c r="O6232" s="1" t="n">
        <v>78.83</v>
      </c>
      <c r="P6232" s="1" t="s">
        <v>2030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2057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3497</v>
      </c>
      <c r="N6233" s="1" t="n">
        <v>20</v>
      </c>
      <c r="O6233" s="1" t="n">
        <v>34.78</v>
      </c>
      <c r="P6233" s="1" t="s">
        <v>2030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2057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3498</v>
      </c>
      <c r="N6234" s="1" t="n">
        <v>20</v>
      </c>
      <c r="O6234" s="1" t="n">
        <v>51.98</v>
      </c>
      <c r="P6234" s="1" t="s">
        <v>2030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2057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2262</v>
      </c>
      <c r="N6235" s="1" t="n">
        <v>20</v>
      </c>
      <c r="O6235" s="1" t="n">
        <v>44.44</v>
      </c>
      <c r="P6235" s="1" t="s">
        <v>2030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2057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3499</v>
      </c>
      <c r="N6236" s="1" t="n">
        <v>20</v>
      </c>
      <c r="O6236" s="1" t="n">
        <v>38</v>
      </c>
      <c r="P6236" s="1" t="s">
        <v>2030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2057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2265</v>
      </c>
      <c r="N6237" s="1" t="n">
        <v>20</v>
      </c>
      <c r="O6237" s="1" t="n">
        <v>38</v>
      </c>
      <c r="P6237" s="1" t="s">
        <v>2030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2057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2266</v>
      </c>
      <c r="N6238" s="1" t="n">
        <v>20</v>
      </c>
      <c r="O6238" s="1" t="n">
        <v>54.12</v>
      </c>
      <c r="P6238" s="1" t="s">
        <v>2030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2057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3501</v>
      </c>
      <c r="N6239" s="1" t="n">
        <v>10</v>
      </c>
      <c r="O6239" s="1" t="n">
        <v>34.78</v>
      </c>
      <c r="P6239" s="1" t="s">
        <v>2030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2057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3502</v>
      </c>
      <c r="N6240" s="1" t="n">
        <v>20</v>
      </c>
      <c r="O6240" s="1" t="n">
        <v>41.22</v>
      </c>
      <c r="P6240" s="1" t="s">
        <v>2030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2057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3503</v>
      </c>
      <c r="N6241" s="1" t="n">
        <v>20</v>
      </c>
      <c r="O6241" s="1" t="n">
        <v>41.22</v>
      </c>
      <c r="P6241" s="1" t="s">
        <v>2030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2057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4416</v>
      </c>
      <c r="N6242" s="1" t="n">
        <v>32</v>
      </c>
      <c r="O6242" s="1" t="n">
        <v>83.9</v>
      </c>
      <c r="P6242" s="1" t="s">
        <v>2030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2057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4417</v>
      </c>
      <c r="N6243" s="1" t="n">
        <v>25</v>
      </c>
      <c r="O6243" s="1" t="n">
        <v>48.95</v>
      </c>
      <c r="P6243" s="1" t="s">
        <v>2030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2057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4418</v>
      </c>
      <c r="N6244" s="1" t="n">
        <v>30</v>
      </c>
      <c r="O6244" s="1" t="n">
        <v>71.42</v>
      </c>
      <c r="P6244" s="1" t="s">
        <v>2030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2057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4419</v>
      </c>
      <c r="N6245" s="1" t="n">
        <v>20</v>
      </c>
      <c r="O6245" s="1" t="n">
        <v>43.58</v>
      </c>
      <c r="P6245" s="1" t="s">
        <v>2030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2057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4420</v>
      </c>
      <c r="N6246" s="1" t="n">
        <v>100</v>
      </c>
      <c r="O6246" s="1" t="n">
        <v>184.8</v>
      </c>
      <c r="P6246" s="1" t="s">
        <v>2030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2057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4421</v>
      </c>
      <c r="N6247" s="1" t="n">
        <v>100</v>
      </c>
      <c r="O6247" s="1" t="n">
        <v>184.8</v>
      </c>
      <c r="P6247" s="1" t="s">
        <v>2030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2057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2619</v>
      </c>
      <c r="N6248" s="1" t="n">
        <v>100</v>
      </c>
      <c r="O6248" s="1" t="n">
        <v>182.9</v>
      </c>
      <c r="P6248" s="1" t="s">
        <v>2030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2057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4422</v>
      </c>
      <c r="N6249" s="1" t="n">
        <v>100</v>
      </c>
      <c r="O6249" s="1" t="n">
        <v>234.7</v>
      </c>
      <c r="P6249" s="1" t="s">
        <v>2030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2057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2621</v>
      </c>
      <c r="N6250" s="1" t="n">
        <v>54</v>
      </c>
      <c r="O6250" s="1" t="n">
        <v>65.86</v>
      </c>
      <c r="P6250" s="1" t="s">
        <v>2030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2057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2622</v>
      </c>
      <c r="N6251" s="1" t="n">
        <v>54</v>
      </c>
      <c r="O6251" s="1" t="n">
        <v>65.86</v>
      </c>
      <c r="P6251" s="1" t="s">
        <v>2030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2057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2623</v>
      </c>
      <c r="N6252" s="1" t="n">
        <v>27</v>
      </c>
      <c r="O6252" s="1" t="n">
        <v>32.93</v>
      </c>
      <c r="P6252" s="1" t="s">
        <v>2030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2057</v>
      </c>
      <c r="E6253" s="1" t="n">
        <v>1657</v>
      </c>
      <c r="F6253" s="1" t="s">
        <v>1531</v>
      </c>
      <c r="I6253" s="1" t="n">
        <v>297321</v>
      </c>
      <c r="J6253" s="1" t="n">
        <v>102207</v>
      </c>
      <c r="K6253" s="1" t="n">
        <v>7896028014487</v>
      </c>
      <c r="L6253" s="1" t="s">
        <v>4423</v>
      </c>
      <c r="N6253" s="1" t="n">
        <v>12</v>
      </c>
      <c r="O6253" s="1" t="n">
        <v>65.95</v>
      </c>
      <c r="P6253" s="1" t="s">
        <v>2030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2057</v>
      </c>
      <c r="E6254" s="1" t="n">
        <v>1657</v>
      </c>
      <c r="F6254" s="1" t="s">
        <v>1531</v>
      </c>
      <c r="I6254" s="1" t="n">
        <v>297321</v>
      </c>
      <c r="J6254" s="1" t="n">
        <v>102256</v>
      </c>
      <c r="K6254" s="1" t="n">
        <v>7896028030661</v>
      </c>
      <c r="L6254" s="1" t="s">
        <v>4424</v>
      </c>
      <c r="N6254" s="1" t="n">
        <v>48</v>
      </c>
      <c r="O6254" s="1" t="n">
        <v>45</v>
      </c>
      <c r="P6254" s="1" t="s">
        <v>2030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2057</v>
      </c>
      <c r="E6255" s="1" t="n">
        <v>1657</v>
      </c>
      <c r="F6255" s="1" t="s">
        <v>1531</v>
      </c>
      <c r="I6255" s="1" t="n">
        <v>297321</v>
      </c>
      <c r="J6255" s="1" t="n">
        <v>103847</v>
      </c>
      <c r="K6255" s="1" t="n">
        <v>7896028030654</v>
      </c>
      <c r="L6255" s="1" t="s">
        <v>4425</v>
      </c>
      <c r="N6255" s="1" t="n">
        <v>24</v>
      </c>
      <c r="O6255" s="1" t="n">
        <v>60</v>
      </c>
      <c r="P6255" s="1" t="s">
        <v>2030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2057</v>
      </c>
      <c r="E6256" s="1" t="n">
        <v>1657</v>
      </c>
      <c r="F6256" s="1" t="s">
        <v>1531</v>
      </c>
      <c r="I6256" s="1" t="n">
        <v>297321</v>
      </c>
      <c r="J6256" s="1" t="n">
        <v>27196</v>
      </c>
      <c r="K6256" s="1" t="n">
        <v>7896180783795</v>
      </c>
      <c r="L6256" s="1" t="s">
        <v>4426</v>
      </c>
      <c r="N6256" s="1" t="n">
        <v>12</v>
      </c>
      <c r="O6256" s="1" t="n">
        <v>104.95</v>
      </c>
      <c r="P6256" s="1" t="s">
        <v>2030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2057</v>
      </c>
      <c r="E6257" s="1" t="n">
        <v>1657</v>
      </c>
      <c r="F6257" s="1" t="s">
        <v>1531</v>
      </c>
      <c r="I6257" s="1" t="n">
        <v>297321</v>
      </c>
      <c r="J6257" s="1" t="n">
        <v>32996</v>
      </c>
      <c r="K6257" s="1" t="n">
        <v>7896360400061</v>
      </c>
      <c r="L6257" s="1" t="s">
        <v>4427</v>
      </c>
      <c r="N6257" s="1" t="n">
        <v>12</v>
      </c>
      <c r="O6257" s="1" t="n">
        <v>54.98</v>
      </c>
      <c r="P6257" s="1" t="s">
        <v>2030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2057</v>
      </c>
      <c r="E6258" s="1" t="n">
        <v>1657</v>
      </c>
      <c r="F6258" s="1" t="s">
        <v>1531</v>
      </c>
      <c r="I6258" s="1" t="n">
        <v>297321</v>
      </c>
      <c r="J6258" s="1" t="n">
        <v>34020</v>
      </c>
      <c r="K6258" s="1" t="n">
        <v>7896360400085</v>
      </c>
      <c r="L6258" s="1" t="s">
        <v>4428</v>
      </c>
      <c r="N6258" s="1" t="n">
        <v>12</v>
      </c>
      <c r="O6258" s="1" t="n">
        <v>54.98</v>
      </c>
      <c r="P6258" s="1" t="s">
        <v>2030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2057</v>
      </c>
      <c r="E6259" s="1" t="n">
        <v>1657</v>
      </c>
      <c r="F6259" s="1" t="s">
        <v>1531</v>
      </c>
      <c r="I6259" s="1" t="n">
        <v>297321</v>
      </c>
      <c r="J6259" s="1" t="n">
        <v>36800</v>
      </c>
      <c r="K6259" s="1" t="n">
        <v>7896180784266</v>
      </c>
      <c r="L6259" s="1" t="s">
        <v>4429</v>
      </c>
      <c r="N6259" s="1" t="n">
        <v>24</v>
      </c>
      <c r="O6259" s="1" t="n">
        <v>107.9</v>
      </c>
      <c r="P6259" s="1" t="s">
        <v>2030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2057</v>
      </c>
      <c r="E6260" s="1" t="n">
        <v>1657</v>
      </c>
      <c r="F6260" s="1" t="s">
        <v>1531</v>
      </c>
      <c r="I6260" s="1" t="n">
        <v>297321</v>
      </c>
      <c r="J6260" s="1" t="n">
        <v>52458</v>
      </c>
      <c r="K6260" s="1" t="n">
        <v>7897312404199</v>
      </c>
      <c r="L6260" s="1" t="s">
        <v>4430</v>
      </c>
      <c r="N6260" s="1" t="n">
        <v>50</v>
      </c>
      <c r="O6260" s="1" t="n">
        <v>95.95</v>
      </c>
      <c r="P6260" s="1" t="s">
        <v>2030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2057</v>
      </c>
      <c r="E6261" s="1" t="n">
        <v>1657</v>
      </c>
      <c r="F6261" s="1" t="s">
        <v>1531</v>
      </c>
      <c r="I6261" s="1" t="n">
        <v>297321</v>
      </c>
      <c r="J6261" s="1" t="n">
        <v>79295</v>
      </c>
      <c r="K6261" s="1" t="n">
        <v>7898962669693</v>
      </c>
      <c r="L6261" s="1" t="s">
        <v>4431</v>
      </c>
      <c r="N6261" s="1" t="n">
        <v>20</v>
      </c>
      <c r="O6261" s="1" t="n">
        <v>134.95</v>
      </c>
      <c r="P6261" s="1" t="s">
        <v>2030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2057</v>
      </c>
      <c r="E6262" s="1" t="n">
        <v>1657</v>
      </c>
      <c r="F6262" s="1" t="s">
        <v>1531</v>
      </c>
      <c r="I6262" s="1" t="n">
        <v>297321</v>
      </c>
      <c r="J6262" s="1" t="n">
        <v>80521</v>
      </c>
      <c r="K6262" s="1" t="n">
        <v>7898962669709</v>
      </c>
      <c r="L6262" s="1" t="s">
        <v>4432</v>
      </c>
      <c r="N6262" s="1" t="n">
        <v>40</v>
      </c>
      <c r="O6262" s="1" t="n">
        <v>134.95</v>
      </c>
      <c r="P6262" s="1" t="s">
        <v>2030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2057</v>
      </c>
      <c r="E6263" s="1" t="n">
        <v>1657</v>
      </c>
      <c r="F6263" s="1" t="s">
        <v>1531</v>
      </c>
      <c r="I6263" s="1" t="n">
        <v>297321</v>
      </c>
      <c r="J6263" s="1" t="n">
        <v>82087</v>
      </c>
      <c r="K6263" s="1" t="n">
        <v>7895644286902</v>
      </c>
      <c r="L6263" s="1" t="s">
        <v>4433</v>
      </c>
      <c r="N6263" s="1" t="n">
        <v>12</v>
      </c>
      <c r="O6263" s="1" t="n">
        <v>99.9</v>
      </c>
      <c r="P6263" s="1" t="s">
        <v>2030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2057</v>
      </c>
      <c r="E6264" s="1" t="n">
        <v>1657</v>
      </c>
      <c r="F6264" s="1" t="s">
        <v>1531</v>
      </c>
      <c r="I6264" s="1" t="n">
        <v>297321</v>
      </c>
      <c r="J6264" s="1" t="n">
        <v>82088</v>
      </c>
      <c r="K6264" s="1" t="n">
        <v>7891645329990</v>
      </c>
      <c r="L6264" s="1" t="s">
        <v>4434</v>
      </c>
      <c r="N6264" s="1" t="n">
        <v>6</v>
      </c>
      <c r="O6264" s="1" t="n">
        <v>24.8</v>
      </c>
      <c r="P6264" s="1" t="s">
        <v>2030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2057</v>
      </c>
      <c r="E6265" s="1" t="n">
        <v>1657</v>
      </c>
      <c r="F6265" s="1" t="s">
        <v>1531</v>
      </c>
      <c r="I6265" s="1" t="n">
        <v>297321</v>
      </c>
      <c r="J6265" s="1" t="n">
        <v>82089</v>
      </c>
      <c r="K6265" s="1" t="n">
        <v>7891867345631</v>
      </c>
      <c r="L6265" s="1" t="s">
        <v>4435</v>
      </c>
      <c r="N6265" s="1" t="n">
        <v>6</v>
      </c>
      <c r="O6265" s="1" t="n">
        <v>24.8</v>
      </c>
      <c r="P6265" s="1" t="s">
        <v>2030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2057</v>
      </c>
      <c r="E6266" s="1" t="n">
        <v>1657</v>
      </c>
      <c r="F6266" s="1" t="s">
        <v>1531</v>
      </c>
      <c r="I6266" s="1" t="n">
        <v>297321</v>
      </c>
      <c r="J6266" s="1" t="n">
        <v>82090</v>
      </c>
      <c r="K6266" s="1" t="n">
        <v>7891745983245</v>
      </c>
      <c r="L6266" s="1" t="s">
        <v>4436</v>
      </c>
      <c r="N6266" s="1" t="n">
        <v>6</v>
      </c>
      <c r="O6266" s="1" t="n">
        <v>24.8</v>
      </c>
      <c r="P6266" s="1" t="s">
        <v>2030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2057</v>
      </c>
      <c r="E6267" s="1" t="n">
        <v>1657</v>
      </c>
      <c r="F6267" s="1" t="s">
        <v>1531</v>
      </c>
      <c r="I6267" s="1" t="n">
        <v>297321</v>
      </c>
      <c r="J6267" s="1" t="n">
        <v>82091</v>
      </c>
      <c r="K6267" s="1" t="n">
        <v>7891729693337</v>
      </c>
      <c r="L6267" s="1" t="s">
        <v>4437</v>
      </c>
      <c r="N6267" s="1" t="n">
        <v>6</v>
      </c>
      <c r="O6267" s="1" t="n">
        <v>28.95</v>
      </c>
      <c r="P6267" s="1" t="s">
        <v>2030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2057</v>
      </c>
      <c r="E6268" s="1" t="n">
        <v>1657</v>
      </c>
      <c r="F6268" s="1" t="s">
        <v>1531</v>
      </c>
      <c r="I6268" s="1" t="n">
        <v>297321</v>
      </c>
      <c r="J6268" s="1" t="n">
        <v>82092</v>
      </c>
      <c r="K6268" s="1" t="n">
        <v>7891734673508</v>
      </c>
      <c r="L6268" s="1" t="s">
        <v>4438</v>
      </c>
      <c r="N6268" s="1" t="n">
        <v>6</v>
      </c>
      <c r="O6268" s="1" t="n">
        <v>28.95</v>
      </c>
      <c r="P6268" s="1" t="s">
        <v>2030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2057</v>
      </c>
      <c r="E6269" s="1" t="n">
        <v>1657</v>
      </c>
      <c r="F6269" s="1" t="s">
        <v>1531</v>
      </c>
      <c r="I6269" s="1" t="n">
        <v>297321</v>
      </c>
      <c r="J6269" s="1" t="n">
        <v>82093</v>
      </c>
      <c r="K6269" s="1" t="n">
        <v>7991945032009</v>
      </c>
      <c r="L6269" s="1" t="s">
        <v>4439</v>
      </c>
      <c r="N6269" s="1" t="n">
        <v>6</v>
      </c>
      <c r="O6269" s="1" t="n">
        <v>28.95</v>
      </c>
      <c r="P6269" s="1" t="s">
        <v>2030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2057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2212</v>
      </c>
      <c r="N6270" s="1" t="n">
        <v>60</v>
      </c>
      <c r="O6270" s="1" t="n">
        <v>179.5</v>
      </c>
      <c r="P6270" s="1" t="s">
        <v>2030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2057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2213</v>
      </c>
      <c r="N6271" s="1" t="n">
        <v>24</v>
      </c>
      <c r="O6271" s="1" t="n">
        <v>81.8</v>
      </c>
      <c r="P6271" s="1" t="s">
        <v>2030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2057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3901</v>
      </c>
      <c r="N6272" s="1" t="n">
        <v>24</v>
      </c>
      <c r="O6272" s="1" t="n">
        <v>196.9</v>
      </c>
      <c r="P6272" s="1" t="s">
        <v>2030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2057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2217</v>
      </c>
      <c r="N6273" s="1" t="n">
        <v>48</v>
      </c>
      <c r="O6273" s="1" t="n">
        <v>431.8</v>
      </c>
      <c r="P6273" s="1" t="s">
        <v>2030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2057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4440</v>
      </c>
      <c r="N6274" s="1" t="n">
        <v>12</v>
      </c>
      <c r="O6274" s="1" t="n">
        <v>176.9</v>
      </c>
      <c r="P6274" s="1" t="s">
        <v>2030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2057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4441</v>
      </c>
      <c r="N6275" s="1" t="n">
        <v>24</v>
      </c>
      <c r="O6275" s="1" t="n">
        <v>91.9</v>
      </c>
      <c r="P6275" s="1" t="s">
        <v>2030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2057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3902</v>
      </c>
      <c r="N6276" s="1" t="n">
        <v>48</v>
      </c>
      <c r="O6276" s="1" t="n">
        <v>437.8</v>
      </c>
      <c r="P6276" s="1" t="s">
        <v>2030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2057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4442</v>
      </c>
      <c r="N6277" s="1" t="n">
        <v>48</v>
      </c>
      <c r="O6277" s="1" t="n">
        <v>379.8</v>
      </c>
      <c r="P6277" s="1" t="s">
        <v>2030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2057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2051</v>
      </c>
      <c r="N6278" s="1" t="n">
        <v>5</v>
      </c>
      <c r="O6278" s="1" t="n">
        <v>7.5</v>
      </c>
      <c r="P6278" s="1" t="s">
        <v>2030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2057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2053</v>
      </c>
      <c r="N6279" s="1" t="n">
        <v>50</v>
      </c>
      <c r="O6279" s="1" t="n">
        <v>90</v>
      </c>
      <c r="P6279" s="1" t="s">
        <v>2030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2057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4441</v>
      </c>
      <c r="N6280" s="1" t="n">
        <v>48</v>
      </c>
      <c r="O6280" s="1" t="n">
        <v>181.92</v>
      </c>
      <c r="P6280" s="1" t="s">
        <v>2030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2057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4443</v>
      </c>
      <c r="N6281" s="1" t="n">
        <v>48</v>
      </c>
      <c r="O6281" s="1" t="n">
        <v>220.32</v>
      </c>
      <c r="P6281" s="1" t="s">
        <v>2030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2057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4444</v>
      </c>
      <c r="N6282" s="1" t="n">
        <v>56</v>
      </c>
      <c r="O6282" s="1" t="n">
        <v>159.6</v>
      </c>
      <c r="P6282" s="1" t="s">
        <v>2030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2057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4445</v>
      </c>
      <c r="N6283" s="1" t="n">
        <v>16</v>
      </c>
      <c r="O6283" s="1" t="n">
        <v>54.55</v>
      </c>
      <c r="P6283" s="1" t="s">
        <v>2030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2057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4446</v>
      </c>
      <c r="N6284" s="1" t="n">
        <v>16</v>
      </c>
      <c r="O6284" s="1" t="n">
        <v>92.49</v>
      </c>
      <c r="P6284" s="1" t="s">
        <v>2030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2057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4447</v>
      </c>
      <c r="N6285" s="1" t="n">
        <v>12</v>
      </c>
      <c r="O6285" s="1" t="n">
        <v>154.68</v>
      </c>
      <c r="P6285" s="1" t="s">
        <v>2030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2057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2642</v>
      </c>
      <c r="N6286" s="1" t="n">
        <v>6</v>
      </c>
      <c r="O6286" s="1" t="n">
        <v>86.94</v>
      </c>
      <c r="P6286" s="1" t="s">
        <v>2030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2057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4448</v>
      </c>
      <c r="N6287" s="1" t="n">
        <v>9</v>
      </c>
      <c r="O6287" s="1" t="n">
        <v>22.56</v>
      </c>
      <c r="P6287" s="1" t="s">
        <v>2030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2057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4449</v>
      </c>
      <c r="N6288" s="1" t="n">
        <v>12</v>
      </c>
      <c r="O6288" s="1" t="n">
        <v>154.68</v>
      </c>
      <c r="P6288" s="1" t="s">
        <v>2030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2057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4450</v>
      </c>
      <c r="N6289" s="1" t="n">
        <v>6</v>
      </c>
      <c r="O6289" s="1" t="n">
        <v>71.34</v>
      </c>
      <c r="P6289" s="1" t="s">
        <v>2030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2057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4451</v>
      </c>
      <c r="N6290" s="1" t="n">
        <v>9</v>
      </c>
      <c r="O6290" s="1" t="n">
        <v>47.61</v>
      </c>
      <c r="P6290" s="1" t="s">
        <v>2030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2057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4452</v>
      </c>
      <c r="N6291" s="1" t="n">
        <v>6</v>
      </c>
      <c r="O6291" s="1" t="n">
        <v>71.34</v>
      </c>
      <c r="P6291" s="1" t="s">
        <v>2030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2057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2644</v>
      </c>
      <c r="N6292" s="1" t="n">
        <v>6</v>
      </c>
      <c r="O6292" s="1" t="n">
        <v>71.34</v>
      </c>
      <c r="P6292" s="1" t="s">
        <v>2030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2057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4453</v>
      </c>
      <c r="N6293" s="1" t="n">
        <v>9</v>
      </c>
      <c r="O6293" s="1" t="n">
        <v>22.56</v>
      </c>
      <c r="P6293" s="1" t="s">
        <v>2030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2057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4453</v>
      </c>
      <c r="N6294" s="1" t="n">
        <v>9</v>
      </c>
      <c r="O6294" s="1" t="n">
        <v>22.56</v>
      </c>
      <c r="P6294" s="1" t="s">
        <v>2030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2057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4454</v>
      </c>
      <c r="N6295" s="1" t="n">
        <v>3</v>
      </c>
      <c r="O6295" s="1" t="n">
        <v>57.12</v>
      </c>
      <c r="P6295" s="1" t="s">
        <v>2030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2057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2647</v>
      </c>
      <c r="N6296" s="1" t="n">
        <v>6</v>
      </c>
      <c r="O6296" s="1" t="n">
        <v>34.12</v>
      </c>
      <c r="P6296" s="1" t="s">
        <v>2030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2057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4455</v>
      </c>
      <c r="N6297" s="1" t="n">
        <v>12</v>
      </c>
      <c r="O6297" s="1" t="n">
        <v>173.88</v>
      </c>
      <c r="P6297" s="1" t="s">
        <v>2030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2057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4456</v>
      </c>
      <c r="N6298" s="1" t="n">
        <v>6</v>
      </c>
      <c r="O6298" s="1" t="n">
        <v>71.34</v>
      </c>
      <c r="P6298" s="1" t="s">
        <v>2030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2057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4457</v>
      </c>
      <c r="N6299" s="1" t="n">
        <v>6</v>
      </c>
      <c r="O6299" s="1" t="n">
        <v>57.6</v>
      </c>
      <c r="P6299" s="1" t="s">
        <v>2030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2057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4458</v>
      </c>
      <c r="N6300" s="1" t="n">
        <v>6</v>
      </c>
      <c r="O6300" s="1" t="n">
        <v>57.6</v>
      </c>
      <c r="P6300" s="1" t="s">
        <v>2030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2057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4459</v>
      </c>
      <c r="N6301" s="1" t="n">
        <v>3</v>
      </c>
      <c r="O6301" s="1" t="n">
        <v>27.81</v>
      </c>
      <c r="P6301" s="1" t="s">
        <v>2030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2065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2066</v>
      </c>
      <c r="N6302" s="1" t="n">
        <v>2.434</v>
      </c>
      <c r="O6302" s="1" t="n">
        <v>47.76</v>
      </c>
      <c r="P6302" s="1" t="s">
        <v>2030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2065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2066</v>
      </c>
      <c r="N6303" s="1" t="n">
        <v>2.612</v>
      </c>
      <c r="O6303" s="1" t="n">
        <v>52.63</v>
      </c>
      <c r="P6303" s="1" t="s">
        <v>2030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2065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2067</v>
      </c>
      <c r="N6304" s="1" t="n">
        <v>10.54</v>
      </c>
      <c r="O6304" s="1" t="n">
        <v>224.07</v>
      </c>
      <c r="P6304" s="1" t="s">
        <v>2030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2065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2068</v>
      </c>
      <c r="N6305" s="1" t="n">
        <v>15.67</v>
      </c>
      <c r="O6305" s="1" t="n">
        <v>384.4</v>
      </c>
      <c r="P6305" s="1" t="s">
        <v>2030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2065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2069</v>
      </c>
      <c r="N6306" s="1" t="n">
        <v>17.04</v>
      </c>
      <c r="O6306" s="1" t="n">
        <v>445.88</v>
      </c>
      <c r="P6306" s="1" t="s">
        <v>2030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2065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2070</v>
      </c>
      <c r="N6307" s="1" t="n">
        <v>1.442</v>
      </c>
      <c r="O6307" s="1" t="n">
        <v>33.01</v>
      </c>
      <c r="P6307" s="1" t="s">
        <v>2030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2065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2167</v>
      </c>
      <c r="N6308" s="1" t="n">
        <v>1.442</v>
      </c>
      <c r="O6308" s="1" t="n">
        <v>35.37</v>
      </c>
      <c r="P6308" s="1" t="s">
        <v>2030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2065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2071</v>
      </c>
      <c r="N6309" s="1" t="n">
        <v>2.088</v>
      </c>
      <c r="O6309" s="1" t="n">
        <v>59.61</v>
      </c>
      <c r="P6309" s="1" t="s">
        <v>2030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2065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2072</v>
      </c>
      <c r="N6310" s="1" t="n">
        <v>1.318</v>
      </c>
      <c r="O6310" s="1" t="n">
        <v>32.33</v>
      </c>
      <c r="P6310" s="1" t="s">
        <v>2030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2065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2072</v>
      </c>
      <c r="N6311" s="1" t="n">
        <v>1.75</v>
      </c>
      <c r="O6311" s="1" t="n">
        <v>44.08</v>
      </c>
      <c r="P6311" s="1" t="s">
        <v>2030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2065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2073</v>
      </c>
      <c r="N6312" s="1" t="n">
        <v>14.235</v>
      </c>
      <c r="O6312" s="1" t="n">
        <v>466.2</v>
      </c>
      <c r="P6312" s="1" t="s">
        <v>2030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2065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2074</v>
      </c>
      <c r="N6313" s="1" t="n">
        <v>9.01</v>
      </c>
      <c r="O6313" s="1" t="n">
        <v>340.49</v>
      </c>
      <c r="P6313" s="1" t="s">
        <v>2030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2065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2075</v>
      </c>
      <c r="N6314" s="1" t="n">
        <v>5.156</v>
      </c>
      <c r="O6314" s="1" t="n">
        <v>216.5</v>
      </c>
      <c r="P6314" s="1" t="s">
        <v>2030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2065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2076</v>
      </c>
      <c r="N6315" s="1" t="n">
        <v>10.41</v>
      </c>
      <c r="O6315" s="1" t="n">
        <v>463.35</v>
      </c>
      <c r="P6315" s="1" t="s">
        <v>2030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2065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2077</v>
      </c>
      <c r="N6316" s="1" t="n">
        <v>4.082</v>
      </c>
      <c r="O6316" s="1" t="n">
        <v>185.12</v>
      </c>
      <c r="P6316" s="1" t="s">
        <v>2030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2065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2078</v>
      </c>
      <c r="N6317" s="1" t="n">
        <v>1.65</v>
      </c>
      <c r="O6317" s="1" t="n">
        <v>66.51</v>
      </c>
      <c r="P6317" s="1" t="s">
        <v>2030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2065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2079</v>
      </c>
      <c r="N6318" s="1" t="n">
        <v>2.244</v>
      </c>
      <c r="O6318" s="1" t="n">
        <v>131.92</v>
      </c>
      <c r="P6318" s="1" t="s">
        <v>2030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2065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2080</v>
      </c>
      <c r="N6319" s="1" t="n">
        <v>1.48</v>
      </c>
      <c r="O6319" s="1" t="n">
        <v>87.01</v>
      </c>
      <c r="P6319" s="1" t="s">
        <v>2030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2065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4460</v>
      </c>
      <c r="N6320" s="1" t="n">
        <v>0.91</v>
      </c>
      <c r="O6320" s="1" t="n">
        <v>29.8</v>
      </c>
      <c r="P6320" s="1" t="s">
        <v>2030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2065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2081</v>
      </c>
      <c r="N6321" s="1" t="n">
        <v>2.49</v>
      </c>
      <c r="O6321" s="1" t="n">
        <v>92.01</v>
      </c>
      <c r="P6321" s="1" t="s">
        <v>2030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2065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2082</v>
      </c>
      <c r="N6322" s="1" t="n">
        <v>1.528</v>
      </c>
      <c r="O6322" s="1" t="n">
        <v>3.84</v>
      </c>
      <c r="P6322" s="1" t="s">
        <v>2030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2065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2082</v>
      </c>
      <c r="N6323" s="1" t="n">
        <v>1.178</v>
      </c>
      <c r="O6323" s="1" t="n">
        <v>2.88</v>
      </c>
      <c r="P6323" s="1" t="s">
        <v>2030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2065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2083</v>
      </c>
      <c r="N6324" s="1" t="n">
        <v>9.125</v>
      </c>
      <c r="O6324" s="1" t="n">
        <v>22.92</v>
      </c>
      <c r="P6324" s="1" t="s">
        <v>2030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2065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2083</v>
      </c>
      <c r="N6325" s="1" t="n">
        <v>1.954</v>
      </c>
      <c r="O6325" s="1" t="n">
        <v>4.78</v>
      </c>
      <c r="P6325" s="1" t="s">
        <v>2030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2065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2084</v>
      </c>
      <c r="N6326" s="1" t="n">
        <v>0.782</v>
      </c>
      <c r="O6326" s="1" t="n">
        <v>0.02</v>
      </c>
      <c r="P6326" s="1" t="s">
        <v>2030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2065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2084</v>
      </c>
      <c r="N6327" s="1" t="n">
        <v>0.83</v>
      </c>
      <c r="O6327" s="1" t="n">
        <v>0.01</v>
      </c>
      <c r="P6327" s="1" t="s">
        <v>2030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2085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2066</v>
      </c>
      <c r="N6328" s="1" t="n">
        <v>2.612</v>
      </c>
      <c r="O6328" s="1" t="n">
        <v>52.63</v>
      </c>
      <c r="P6328" s="1" t="s">
        <v>2030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2085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2071</v>
      </c>
      <c r="N6329" s="1" t="n">
        <v>2.088</v>
      </c>
      <c r="O6329" s="1" t="n">
        <v>59.61</v>
      </c>
      <c r="P6329" s="1" t="s">
        <v>2030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2085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2072</v>
      </c>
      <c r="N6330" s="1" t="n">
        <v>1.75</v>
      </c>
      <c r="O6330" s="1" t="n">
        <v>44.08</v>
      </c>
      <c r="P6330" s="1" t="s">
        <v>2030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2085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2073</v>
      </c>
      <c r="N6331" s="1" t="n">
        <v>14.235</v>
      </c>
      <c r="O6331" s="1" t="n">
        <v>466.2</v>
      </c>
      <c r="P6331" s="1" t="s">
        <v>2030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2085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2074</v>
      </c>
      <c r="N6332" s="1" t="n">
        <v>9.01</v>
      </c>
      <c r="O6332" s="1" t="n">
        <v>340.49</v>
      </c>
      <c r="P6332" s="1" t="s">
        <v>2030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2085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2075</v>
      </c>
      <c r="N6333" s="1" t="n">
        <v>5.156</v>
      </c>
      <c r="O6333" s="1" t="n">
        <v>216.5</v>
      </c>
      <c r="P6333" s="1" t="s">
        <v>2030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2085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2076</v>
      </c>
      <c r="N6334" s="1" t="n">
        <v>10.41</v>
      </c>
      <c r="O6334" s="1" t="n">
        <v>463.35</v>
      </c>
      <c r="P6334" s="1" t="s">
        <v>2030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2085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2077</v>
      </c>
      <c r="N6335" s="1" t="n">
        <v>4.082</v>
      </c>
      <c r="O6335" s="1" t="n">
        <v>185.12</v>
      </c>
      <c r="P6335" s="1" t="s">
        <v>2030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2085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2078</v>
      </c>
      <c r="N6336" s="1" t="n">
        <v>1.65</v>
      </c>
      <c r="O6336" s="1" t="n">
        <v>66.51</v>
      </c>
      <c r="P6336" s="1" t="s">
        <v>2030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2085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2079</v>
      </c>
      <c r="N6337" s="1" t="n">
        <v>2.244</v>
      </c>
      <c r="O6337" s="1" t="n">
        <v>131.92</v>
      </c>
      <c r="P6337" s="1" t="s">
        <v>2030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2085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2080</v>
      </c>
      <c r="N6338" s="1" t="n">
        <v>1.48</v>
      </c>
      <c r="O6338" s="1" t="n">
        <v>87.01</v>
      </c>
      <c r="P6338" s="1" t="s">
        <v>2030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2085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4460</v>
      </c>
      <c r="N6339" s="1" t="n">
        <v>0.91</v>
      </c>
      <c r="O6339" s="1" t="n">
        <v>29.8</v>
      </c>
      <c r="P6339" s="1" t="s">
        <v>2030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2085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2081</v>
      </c>
      <c r="N6340" s="1" t="n">
        <v>2.49</v>
      </c>
      <c r="O6340" s="1" t="n">
        <v>92.01</v>
      </c>
      <c r="P6340" s="1" t="s">
        <v>2030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2085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2082</v>
      </c>
      <c r="N6341" s="1" t="n">
        <v>1.528</v>
      </c>
      <c r="O6341" s="1" t="n">
        <v>3.84</v>
      </c>
      <c r="P6341" s="1" t="s">
        <v>2030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2085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2083</v>
      </c>
      <c r="N6342" s="1" t="n">
        <v>9.125</v>
      </c>
      <c r="O6342" s="1" t="n">
        <v>22.92</v>
      </c>
      <c r="P6342" s="1" t="s">
        <v>2030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2085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2084</v>
      </c>
      <c r="N6343" s="1" t="n">
        <v>0.83</v>
      </c>
      <c r="O6343" s="1" t="n">
        <v>0.01</v>
      </c>
      <c r="P6343" s="1" t="s">
        <v>2030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2085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2066</v>
      </c>
      <c r="N6344" s="1" t="n">
        <v>2.434</v>
      </c>
      <c r="O6344" s="1" t="n">
        <v>47.76</v>
      </c>
      <c r="P6344" s="1" t="s">
        <v>2030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2085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2067</v>
      </c>
      <c r="N6345" s="1" t="n">
        <v>10.54</v>
      </c>
      <c r="O6345" s="1" t="n">
        <v>224.07</v>
      </c>
      <c r="P6345" s="1" t="s">
        <v>2030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2085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2068</v>
      </c>
      <c r="N6346" s="1" t="n">
        <v>15.67</v>
      </c>
      <c r="O6346" s="1" t="n">
        <v>384.4</v>
      </c>
      <c r="P6346" s="1" t="s">
        <v>2030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2085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2069</v>
      </c>
      <c r="N6347" s="1" t="n">
        <v>17.04</v>
      </c>
      <c r="O6347" s="1" t="n">
        <v>445.88</v>
      </c>
      <c r="P6347" s="1" t="s">
        <v>2030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2085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2070</v>
      </c>
      <c r="N6348" s="1" t="n">
        <v>1.442</v>
      </c>
      <c r="O6348" s="1" t="n">
        <v>33.01</v>
      </c>
      <c r="P6348" s="1" t="s">
        <v>2030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2085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2167</v>
      </c>
      <c r="N6349" s="1" t="n">
        <v>1.442</v>
      </c>
      <c r="O6349" s="1" t="n">
        <v>35.37</v>
      </c>
      <c r="P6349" s="1" t="s">
        <v>2030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2085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2072</v>
      </c>
      <c r="N6350" s="1" t="n">
        <v>1.318</v>
      </c>
      <c r="O6350" s="1" t="n">
        <v>32.33</v>
      </c>
      <c r="P6350" s="1" t="s">
        <v>2030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2085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2082</v>
      </c>
      <c r="N6351" s="1" t="n">
        <v>1.178</v>
      </c>
      <c r="O6351" s="1" t="n">
        <v>2.88</v>
      </c>
      <c r="P6351" s="1" t="s">
        <v>2030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2085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2083</v>
      </c>
      <c r="N6352" s="1" t="n">
        <v>1.954</v>
      </c>
      <c r="O6352" s="1" t="n">
        <v>4.78</v>
      </c>
      <c r="P6352" s="1" t="s">
        <v>2030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2085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2084</v>
      </c>
      <c r="N6353" s="1" t="n">
        <v>0.782</v>
      </c>
      <c r="O6353" s="1" t="n">
        <v>0.02</v>
      </c>
      <c r="P6353" s="1" t="s">
        <v>2030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2139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2125</v>
      </c>
      <c r="N6354" s="1" t="n">
        <v>20</v>
      </c>
      <c r="O6354" s="1" t="n">
        <v>85</v>
      </c>
      <c r="P6354" s="1" t="s">
        <v>2030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2139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2135</v>
      </c>
      <c r="N6355" s="1" t="n">
        <v>20</v>
      </c>
      <c r="O6355" s="1" t="n">
        <v>115</v>
      </c>
      <c r="P6355" s="1" t="s">
        <v>2030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2139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2121</v>
      </c>
      <c r="N6356" s="1" t="n">
        <v>18</v>
      </c>
      <c r="O6356" s="1" t="n">
        <v>130</v>
      </c>
      <c r="P6356" s="1" t="s">
        <v>2030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2139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2122</v>
      </c>
      <c r="N6357" s="1" t="n">
        <v>12</v>
      </c>
      <c r="O6357" s="1" t="n">
        <v>65</v>
      </c>
      <c r="P6357" s="1" t="s">
        <v>2030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2139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2123</v>
      </c>
      <c r="N6358" s="1" t="n">
        <v>20</v>
      </c>
      <c r="O6358" s="1" t="n">
        <v>100</v>
      </c>
      <c r="P6358" s="1" t="s">
        <v>2030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2139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2126</v>
      </c>
      <c r="N6359" s="1" t="n">
        <v>2</v>
      </c>
      <c r="O6359" s="1" t="n">
        <v>40</v>
      </c>
      <c r="P6359" s="1" t="s">
        <v>2030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2139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2128</v>
      </c>
      <c r="N6360" s="1" t="n">
        <v>2</v>
      </c>
      <c r="O6360" s="1" t="n">
        <v>30</v>
      </c>
      <c r="P6360" s="1" t="s">
        <v>2030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2139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2129</v>
      </c>
      <c r="N6361" s="1" t="n">
        <v>2</v>
      </c>
      <c r="O6361" s="1" t="n">
        <v>26</v>
      </c>
      <c r="P6361" s="1" t="s">
        <v>2030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2139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2280</v>
      </c>
      <c r="N6362" s="1" t="n">
        <v>5</v>
      </c>
      <c r="O6362" s="1" t="n">
        <v>55</v>
      </c>
      <c r="P6362" s="1" t="s">
        <v>2030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2139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2183</v>
      </c>
      <c r="N6363" s="1" t="n">
        <v>7</v>
      </c>
      <c r="O6363" s="1" t="n">
        <v>43</v>
      </c>
      <c r="P6363" s="1" t="s">
        <v>2030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2139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2131</v>
      </c>
      <c r="N6364" s="1" t="n">
        <v>15</v>
      </c>
      <c r="O6364" s="1" t="n">
        <v>90</v>
      </c>
      <c r="P6364" s="1" t="s">
        <v>2030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2139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2132</v>
      </c>
      <c r="N6365" s="1" t="n">
        <v>48.1</v>
      </c>
      <c r="O6365" s="1" t="n">
        <v>125</v>
      </c>
      <c r="P6365" s="1" t="s">
        <v>2030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2139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2133</v>
      </c>
      <c r="N6366" s="1" t="n">
        <v>14</v>
      </c>
      <c r="O6366" s="1" t="n">
        <v>70</v>
      </c>
      <c r="P6366" s="1" t="s">
        <v>2030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2139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2244</v>
      </c>
      <c r="N6367" s="1" t="n">
        <v>10</v>
      </c>
      <c r="O6367" s="1" t="n">
        <v>150</v>
      </c>
      <c r="P6367" s="1" t="s">
        <v>2030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2139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2136</v>
      </c>
      <c r="N6368" s="1" t="n">
        <v>60</v>
      </c>
      <c r="O6368" s="1" t="n">
        <v>405</v>
      </c>
      <c r="P6368" s="1" t="s">
        <v>2030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2139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2137</v>
      </c>
      <c r="N6369" s="1" t="n">
        <v>5</v>
      </c>
      <c r="O6369" s="1" t="n">
        <v>15</v>
      </c>
      <c r="P6369" s="1" t="s">
        <v>2030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2139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2138</v>
      </c>
      <c r="N6370" s="1" t="n">
        <v>5</v>
      </c>
      <c r="O6370" s="1" t="n">
        <v>15</v>
      </c>
      <c r="P6370" s="1" t="s">
        <v>2030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2139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4265</v>
      </c>
      <c r="N6371" s="1" t="n">
        <v>10</v>
      </c>
      <c r="O6371" s="1" t="n">
        <v>45</v>
      </c>
      <c r="P6371" s="1" t="s">
        <v>2030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2057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2087</v>
      </c>
      <c r="N6372" s="1" t="n">
        <v>17</v>
      </c>
      <c r="O6372" s="1" t="n">
        <v>204</v>
      </c>
      <c r="P6372" s="1" t="s">
        <v>2030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2057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2029</v>
      </c>
      <c r="N6373" s="1" t="n">
        <v>12</v>
      </c>
      <c r="O6373" s="1" t="n">
        <v>59.88</v>
      </c>
      <c r="P6373" s="1" t="s">
        <v>2030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2057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2031</v>
      </c>
      <c r="N6374" s="1" t="n">
        <v>19</v>
      </c>
      <c r="O6374" s="1" t="n">
        <v>85.5</v>
      </c>
      <c r="P6374" s="1" t="s">
        <v>2030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2057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2032</v>
      </c>
      <c r="N6375" s="1" t="n">
        <v>10</v>
      </c>
      <c r="O6375" s="1" t="n">
        <v>49.9</v>
      </c>
      <c r="P6375" s="1" t="s">
        <v>2030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2057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2169</v>
      </c>
      <c r="N6376" s="1" t="n">
        <v>5</v>
      </c>
      <c r="O6376" s="1" t="n">
        <v>22.5</v>
      </c>
      <c r="P6376" s="1" t="s">
        <v>2030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2057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2033</v>
      </c>
      <c r="N6377" s="1" t="n">
        <v>4</v>
      </c>
      <c r="O6377" s="1" t="n">
        <v>19.96</v>
      </c>
      <c r="P6377" s="1" t="s">
        <v>2030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2057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2088</v>
      </c>
      <c r="N6378" s="1" t="n">
        <v>3</v>
      </c>
      <c r="O6378" s="1" t="n">
        <v>21.75</v>
      </c>
      <c r="P6378" s="1" t="s">
        <v>2030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2057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2089</v>
      </c>
      <c r="N6379" s="1" t="n">
        <v>3</v>
      </c>
      <c r="O6379" s="1" t="n">
        <v>16.5</v>
      </c>
      <c r="P6379" s="1" t="s">
        <v>2030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2057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2090</v>
      </c>
      <c r="N6380" s="1" t="n">
        <v>15</v>
      </c>
      <c r="O6380" s="1" t="n">
        <v>97.5</v>
      </c>
      <c r="P6380" s="1" t="s">
        <v>2030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2057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2091</v>
      </c>
      <c r="N6381" s="1" t="n">
        <v>4</v>
      </c>
      <c r="O6381" s="1" t="n">
        <v>22</v>
      </c>
      <c r="P6381" s="1" t="s">
        <v>2030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2057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2175</v>
      </c>
      <c r="N6382" s="1" t="n">
        <v>2</v>
      </c>
      <c r="O6382" s="1" t="n">
        <v>11</v>
      </c>
      <c r="P6382" s="1" t="s">
        <v>2030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2057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2092</v>
      </c>
      <c r="N6383" s="1" t="n">
        <v>4</v>
      </c>
      <c r="O6383" s="1" t="n">
        <v>22</v>
      </c>
      <c r="P6383" s="1" t="s">
        <v>2030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2057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2093</v>
      </c>
      <c r="N6384" s="1" t="n">
        <v>8</v>
      </c>
      <c r="O6384" s="1" t="n">
        <v>67.2</v>
      </c>
      <c r="P6384" s="1" t="s">
        <v>2030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2057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2032</v>
      </c>
      <c r="N6385" s="1" t="n">
        <v>4</v>
      </c>
      <c r="O6385" s="1" t="n">
        <v>22</v>
      </c>
      <c r="P6385" s="1" t="s">
        <v>2030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2057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2094</v>
      </c>
      <c r="N6386" s="1" t="n">
        <v>4</v>
      </c>
      <c r="O6386" s="1" t="n">
        <v>22</v>
      </c>
      <c r="P6386" s="1" t="s">
        <v>2030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2057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4461</v>
      </c>
      <c r="N6387" s="1" t="n">
        <v>20</v>
      </c>
      <c r="O6387" s="1" t="n">
        <v>69.76</v>
      </c>
      <c r="P6387" s="1" t="s">
        <v>2030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2057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4462</v>
      </c>
      <c r="N6388" s="1" t="n">
        <v>20</v>
      </c>
      <c r="O6388" s="1" t="n">
        <v>69.76</v>
      </c>
      <c r="P6388" s="1" t="s">
        <v>2030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2057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4463</v>
      </c>
      <c r="N6389" s="1" t="n">
        <v>30</v>
      </c>
      <c r="O6389" s="1" t="n">
        <v>121.42</v>
      </c>
      <c r="P6389" s="1" t="s">
        <v>2030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2057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4464</v>
      </c>
      <c r="N6390" s="1" t="n">
        <v>30</v>
      </c>
      <c r="O6390" s="1" t="n">
        <v>121.42</v>
      </c>
      <c r="P6390" s="1" t="s">
        <v>2030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2057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4465</v>
      </c>
      <c r="N6391" s="1" t="n">
        <v>36</v>
      </c>
      <c r="O6391" s="1" t="n">
        <v>144.11</v>
      </c>
      <c r="P6391" s="1" t="s">
        <v>2030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2057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4466</v>
      </c>
      <c r="N6392" s="1" t="n">
        <v>24</v>
      </c>
      <c r="O6392" s="1" t="n">
        <v>329.52</v>
      </c>
      <c r="P6392" s="1" t="s">
        <v>2030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2057</v>
      </c>
      <c r="E6393" s="1" t="n">
        <v>1711</v>
      </c>
      <c r="F6393" s="1" t="s">
        <v>1491</v>
      </c>
      <c r="I6393" s="1" t="n">
        <v>160332</v>
      </c>
      <c r="J6393" s="1" t="n">
        <v>50203</v>
      </c>
      <c r="K6393" s="1" t="n">
        <v>7891253274262</v>
      </c>
      <c r="L6393" s="1" t="s">
        <v>4467</v>
      </c>
      <c r="N6393" s="1" t="n">
        <v>5</v>
      </c>
      <c r="O6393" s="1" t="n">
        <v>47.05</v>
      </c>
      <c r="P6393" s="1" t="s">
        <v>2030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2057</v>
      </c>
      <c r="E6394" s="1" t="n">
        <v>1711</v>
      </c>
      <c r="F6394" s="1" t="s">
        <v>1491</v>
      </c>
      <c r="I6394" s="1" t="n">
        <v>160332</v>
      </c>
      <c r="J6394" s="1" t="n">
        <v>50209</v>
      </c>
      <c r="K6394" s="1" t="n">
        <v>7891253251959</v>
      </c>
      <c r="L6394" s="1" t="s">
        <v>4468</v>
      </c>
      <c r="N6394" s="1" t="n">
        <v>3</v>
      </c>
      <c r="O6394" s="1" t="n">
        <v>44.99</v>
      </c>
      <c r="P6394" s="1" t="s">
        <v>2030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2057</v>
      </c>
      <c r="E6395" s="1" t="n">
        <v>1711</v>
      </c>
      <c r="F6395" s="1" t="s">
        <v>1491</v>
      </c>
      <c r="I6395" s="1" t="n">
        <v>160332</v>
      </c>
      <c r="J6395" s="1" t="n">
        <v>103198</v>
      </c>
      <c r="K6395" s="1" t="n">
        <v>7891253104811</v>
      </c>
      <c r="L6395" s="1" t="s">
        <v>4469</v>
      </c>
      <c r="N6395" s="1" t="n">
        <v>10</v>
      </c>
      <c r="O6395" s="1" t="n">
        <v>77.11</v>
      </c>
      <c r="P6395" s="1" t="s">
        <v>2030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2057</v>
      </c>
      <c r="E6396" s="1" t="n">
        <v>1711</v>
      </c>
      <c r="F6396" s="1" t="s">
        <v>1491</v>
      </c>
      <c r="I6396" s="1" t="n">
        <v>160332</v>
      </c>
      <c r="J6396" s="1" t="n">
        <v>104798</v>
      </c>
      <c r="K6396" s="1" t="n">
        <v>7897393538585</v>
      </c>
      <c r="L6396" s="1" t="s">
        <v>4470</v>
      </c>
      <c r="N6396" s="1" t="n">
        <v>20</v>
      </c>
      <c r="O6396" s="1" t="n">
        <v>18.91</v>
      </c>
      <c r="P6396" s="1" t="s">
        <v>2030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2057</v>
      </c>
      <c r="E6397" s="1" t="n">
        <v>1711</v>
      </c>
      <c r="F6397" s="1" t="s">
        <v>1491</v>
      </c>
      <c r="I6397" s="1" t="n">
        <v>160332</v>
      </c>
      <c r="J6397" s="1" t="n">
        <v>105334</v>
      </c>
      <c r="K6397" s="1" t="n">
        <v>7897393538615</v>
      </c>
      <c r="L6397" s="1" t="s">
        <v>4471</v>
      </c>
      <c r="N6397" s="1" t="n">
        <v>20</v>
      </c>
      <c r="O6397" s="1" t="n">
        <v>20.6</v>
      </c>
      <c r="P6397" s="1" t="s">
        <v>2030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2057</v>
      </c>
      <c r="E6398" s="1" t="n">
        <v>1711</v>
      </c>
      <c r="F6398" s="1" t="s">
        <v>1491</v>
      </c>
      <c r="I6398" s="1" t="n">
        <v>160332</v>
      </c>
      <c r="J6398" s="1" t="n">
        <v>24145</v>
      </c>
      <c r="K6398" s="1" t="n">
        <v>7894494000621</v>
      </c>
      <c r="L6398" s="1" t="s">
        <v>4472</v>
      </c>
      <c r="N6398" s="1" t="n">
        <v>5</v>
      </c>
      <c r="O6398" s="1" t="n">
        <v>39.88</v>
      </c>
      <c r="P6398" s="1" t="s">
        <v>2030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2057</v>
      </c>
      <c r="E6399" s="1" t="n">
        <v>1711</v>
      </c>
      <c r="F6399" s="1" t="s">
        <v>1491</v>
      </c>
      <c r="I6399" s="1" t="n">
        <v>160332</v>
      </c>
      <c r="J6399" s="1" t="n">
        <v>29618</v>
      </c>
      <c r="K6399" s="1" t="n">
        <v>7894494637735</v>
      </c>
      <c r="L6399" s="1" t="s">
        <v>4473</v>
      </c>
      <c r="N6399" s="1" t="n">
        <v>5</v>
      </c>
      <c r="O6399" s="1" t="n">
        <v>39.88</v>
      </c>
      <c r="P6399" s="1" t="s">
        <v>2030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2057</v>
      </c>
      <c r="E6400" s="1" t="n">
        <v>1711</v>
      </c>
      <c r="F6400" s="1" t="s">
        <v>1491</v>
      </c>
      <c r="I6400" s="1" t="n">
        <v>160332</v>
      </c>
      <c r="J6400" s="1" t="n">
        <v>30550</v>
      </c>
      <c r="K6400" s="1" t="n">
        <v>7894494000614</v>
      </c>
      <c r="L6400" s="1" t="s">
        <v>4474</v>
      </c>
      <c r="N6400" s="1" t="n">
        <v>5</v>
      </c>
      <c r="O6400" s="1" t="n">
        <v>39.88</v>
      </c>
      <c r="P6400" s="1" t="s">
        <v>2030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2057</v>
      </c>
      <c r="E6401" s="1" t="n">
        <v>1711</v>
      </c>
      <c r="F6401" s="1" t="s">
        <v>1491</v>
      </c>
      <c r="I6401" s="1" t="n">
        <v>160332</v>
      </c>
      <c r="J6401" s="1" t="n">
        <v>30551</v>
      </c>
      <c r="K6401" s="1" t="n">
        <v>7894494000638</v>
      </c>
      <c r="L6401" s="1" t="s">
        <v>4475</v>
      </c>
      <c r="N6401" s="1" t="n">
        <v>5</v>
      </c>
      <c r="O6401" s="1" t="n">
        <v>39.88</v>
      </c>
      <c r="P6401" s="1" t="s">
        <v>2030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2057</v>
      </c>
      <c r="E6402" s="1" t="n">
        <v>1711</v>
      </c>
      <c r="F6402" s="1" t="s">
        <v>1491</v>
      </c>
      <c r="I6402" s="1" t="n">
        <v>160332</v>
      </c>
      <c r="J6402" s="1" t="n">
        <v>31508</v>
      </c>
      <c r="K6402" s="1" t="n">
        <v>7894494000607</v>
      </c>
      <c r="L6402" s="1" t="s">
        <v>4476</v>
      </c>
      <c r="N6402" s="1" t="n">
        <v>5</v>
      </c>
      <c r="O6402" s="1" t="n">
        <v>39.88</v>
      </c>
      <c r="P6402" s="1" t="s">
        <v>2030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2057</v>
      </c>
      <c r="E6403" s="1" t="n">
        <v>1711</v>
      </c>
      <c r="F6403" s="1" t="s">
        <v>1491</v>
      </c>
      <c r="I6403" s="1" t="n">
        <v>160332</v>
      </c>
      <c r="J6403" s="1" t="n">
        <v>36092</v>
      </c>
      <c r="K6403" s="1" t="n">
        <v>7894494000539</v>
      </c>
      <c r="L6403" s="1" t="s">
        <v>4477</v>
      </c>
      <c r="N6403" s="1" t="n">
        <v>5</v>
      </c>
      <c r="O6403" s="1" t="n">
        <v>28.48</v>
      </c>
      <c r="P6403" s="1" t="s">
        <v>2030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2057</v>
      </c>
      <c r="E6404" s="1" t="n">
        <v>1711</v>
      </c>
      <c r="F6404" s="1" t="s">
        <v>1491</v>
      </c>
      <c r="I6404" s="1" t="n">
        <v>160332</v>
      </c>
      <c r="J6404" s="1" t="n">
        <v>36518</v>
      </c>
      <c r="K6404" s="1" t="n">
        <v>7891253205006</v>
      </c>
      <c r="L6404" s="1" t="s">
        <v>4478</v>
      </c>
      <c r="N6404" s="1" t="n">
        <v>15</v>
      </c>
      <c r="O6404" s="1" t="n">
        <v>62.46</v>
      </c>
      <c r="P6404" s="1" t="s">
        <v>2030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2057</v>
      </c>
      <c r="E6405" s="1" t="n">
        <v>1711</v>
      </c>
      <c r="F6405" s="1" t="s">
        <v>1491</v>
      </c>
      <c r="I6405" s="1" t="n">
        <v>160332</v>
      </c>
      <c r="J6405" s="1" t="n">
        <v>36519</v>
      </c>
      <c r="K6405" s="1" t="n">
        <v>7891253104552</v>
      </c>
      <c r="L6405" s="1" t="s">
        <v>4479</v>
      </c>
      <c r="N6405" s="1" t="n">
        <v>10</v>
      </c>
      <c r="O6405" s="1" t="n">
        <v>53.31</v>
      </c>
      <c r="P6405" s="1" t="s">
        <v>2030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2057</v>
      </c>
      <c r="E6406" s="1" t="n">
        <v>1711</v>
      </c>
      <c r="F6406" s="1" t="s">
        <v>1491</v>
      </c>
      <c r="I6406" s="1" t="n">
        <v>160332</v>
      </c>
      <c r="J6406" s="1" t="n">
        <v>36938</v>
      </c>
      <c r="K6406" s="1" t="n">
        <v>7897027272038</v>
      </c>
      <c r="L6406" s="1" t="s">
        <v>4480</v>
      </c>
      <c r="N6406" s="1" t="n">
        <v>10</v>
      </c>
      <c r="O6406" s="1" t="n">
        <v>17.04</v>
      </c>
      <c r="P6406" s="1" t="s">
        <v>2030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2057</v>
      </c>
      <c r="E6407" s="1" t="n">
        <v>1711</v>
      </c>
      <c r="F6407" s="1" t="s">
        <v>1491</v>
      </c>
      <c r="I6407" s="1" t="n">
        <v>160332</v>
      </c>
      <c r="J6407" s="1" t="n">
        <v>44069</v>
      </c>
      <c r="K6407" s="1" t="n">
        <v>7891253205327</v>
      </c>
      <c r="L6407" s="1" t="s">
        <v>4481</v>
      </c>
      <c r="N6407" s="1" t="n">
        <v>3</v>
      </c>
      <c r="O6407" s="1" t="n">
        <v>44.99</v>
      </c>
      <c r="P6407" s="1" t="s">
        <v>2030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2057</v>
      </c>
      <c r="E6408" s="1" t="n">
        <v>1711</v>
      </c>
      <c r="F6408" s="1" t="s">
        <v>1491</v>
      </c>
      <c r="I6408" s="1" t="n">
        <v>160332</v>
      </c>
      <c r="J6408" s="1" t="n">
        <v>44132</v>
      </c>
      <c r="K6408" s="1" t="n">
        <v>7891253254264</v>
      </c>
      <c r="L6408" s="1" t="s">
        <v>4482</v>
      </c>
      <c r="N6408" s="1" t="n">
        <v>5</v>
      </c>
      <c r="O6408" s="1" t="n">
        <v>62.26</v>
      </c>
      <c r="P6408" s="1" t="s">
        <v>2030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2057</v>
      </c>
      <c r="E6409" s="1" t="n">
        <v>1711</v>
      </c>
      <c r="F6409" s="1" t="s">
        <v>1491</v>
      </c>
      <c r="I6409" s="1" t="n">
        <v>160332</v>
      </c>
      <c r="J6409" s="1" t="n">
        <v>44192</v>
      </c>
      <c r="K6409" s="1" t="n">
        <v>7891253251942</v>
      </c>
      <c r="L6409" s="1" t="s">
        <v>4483</v>
      </c>
      <c r="N6409" s="1" t="n">
        <v>5</v>
      </c>
      <c r="O6409" s="1" t="n">
        <v>62.26</v>
      </c>
      <c r="P6409" s="1" t="s">
        <v>2030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2057</v>
      </c>
      <c r="E6410" s="1" t="n">
        <v>1711</v>
      </c>
      <c r="F6410" s="1" t="s">
        <v>1491</v>
      </c>
      <c r="I6410" s="1" t="n">
        <v>160332</v>
      </c>
      <c r="J6410" s="1" t="n">
        <v>44606</v>
      </c>
      <c r="K6410" s="1" t="n">
        <v>7897027202714</v>
      </c>
      <c r="L6410" s="1" t="s">
        <v>4484</v>
      </c>
      <c r="N6410" s="1" t="n">
        <v>10</v>
      </c>
      <c r="O6410" s="1" t="n">
        <v>17.04</v>
      </c>
      <c r="P6410" s="1" t="s">
        <v>2030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2057</v>
      </c>
      <c r="E6411" s="1" t="n">
        <v>1711</v>
      </c>
      <c r="F6411" s="1" t="s">
        <v>1491</v>
      </c>
      <c r="I6411" s="1" t="n">
        <v>160332</v>
      </c>
      <c r="J6411" s="1" t="n">
        <v>46036</v>
      </c>
      <c r="K6411" s="1" t="n">
        <v>7891253269480</v>
      </c>
      <c r="L6411" s="1" t="s">
        <v>4485</v>
      </c>
      <c r="N6411" s="1" t="n">
        <v>5</v>
      </c>
      <c r="O6411" s="1" t="n">
        <v>62.26</v>
      </c>
      <c r="P6411" s="1" t="s">
        <v>2030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2057</v>
      </c>
      <c r="E6412" s="1" t="n">
        <v>1711</v>
      </c>
      <c r="F6412" s="1" t="s">
        <v>1491</v>
      </c>
      <c r="I6412" s="1" t="n">
        <v>160332</v>
      </c>
      <c r="J6412" s="1" t="n">
        <v>46580</v>
      </c>
      <c r="K6412" s="1" t="n">
        <v>7894494583698</v>
      </c>
      <c r="L6412" s="1" t="s">
        <v>4486</v>
      </c>
      <c r="N6412" s="1" t="n">
        <v>5</v>
      </c>
      <c r="O6412" s="1" t="n">
        <v>39.88</v>
      </c>
      <c r="P6412" s="1" t="s">
        <v>2030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2057</v>
      </c>
      <c r="E6413" s="1" t="n">
        <v>1711</v>
      </c>
      <c r="F6413" s="1" t="s">
        <v>1491</v>
      </c>
      <c r="I6413" s="1" t="n">
        <v>160332</v>
      </c>
      <c r="J6413" s="1" t="n">
        <v>46838</v>
      </c>
      <c r="K6413" s="1" t="n">
        <v>7898542315996</v>
      </c>
      <c r="L6413" s="1" t="s">
        <v>4487</v>
      </c>
      <c r="N6413" s="1" t="n">
        <v>20</v>
      </c>
      <c r="O6413" s="1" t="n">
        <v>28.82</v>
      </c>
      <c r="P6413" s="1" t="s">
        <v>2030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2057</v>
      </c>
      <c r="E6414" s="1" t="n">
        <v>1711</v>
      </c>
      <c r="F6414" s="1" t="s">
        <v>1491</v>
      </c>
      <c r="I6414" s="1" t="n">
        <v>160332</v>
      </c>
      <c r="J6414" s="1" t="n">
        <v>46842</v>
      </c>
      <c r="K6414" s="1" t="n">
        <v>7898542316016</v>
      </c>
      <c r="L6414" s="1" t="s">
        <v>4488</v>
      </c>
      <c r="N6414" s="1" t="n">
        <v>20</v>
      </c>
      <c r="O6414" s="1" t="n">
        <v>28.82</v>
      </c>
      <c r="P6414" s="1" t="s">
        <v>2030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2057</v>
      </c>
      <c r="E6415" s="1" t="n">
        <v>1711</v>
      </c>
      <c r="F6415" s="1" t="s">
        <v>1491</v>
      </c>
      <c r="I6415" s="1" t="n">
        <v>160332</v>
      </c>
      <c r="J6415" s="1" t="n">
        <v>48387</v>
      </c>
      <c r="K6415" s="1" t="n">
        <v>7891253269497</v>
      </c>
      <c r="L6415" s="1" t="s">
        <v>4489</v>
      </c>
      <c r="N6415" s="1" t="n">
        <v>3</v>
      </c>
      <c r="O6415" s="1" t="n">
        <v>44.99</v>
      </c>
      <c r="P6415" s="1" t="s">
        <v>2030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2057</v>
      </c>
      <c r="E6416" s="1" t="n">
        <v>1711</v>
      </c>
      <c r="F6416" s="1" t="s">
        <v>1491</v>
      </c>
      <c r="I6416" s="1" t="n">
        <v>160332</v>
      </c>
      <c r="J6416" s="1" t="n">
        <v>48408</v>
      </c>
      <c r="K6416" s="1" t="n">
        <v>7891253205310</v>
      </c>
      <c r="L6416" s="1" t="s">
        <v>4490</v>
      </c>
      <c r="N6416" s="1" t="n">
        <v>5</v>
      </c>
      <c r="O6416" s="1" t="n">
        <v>62.26</v>
      </c>
      <c r="P6416" s="1" t="s">
        <v>2030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2057</v>
      </c>
      <c r="E6417" s="1" t="n">
        <v>1711</v>
      </c>
      <c r="F6417" s="1" t="s">
        <v>1491</v>
      </c>
      <c r="I6417" s="1" t="n">
        <v>160332</v>
      </c>
      <c r="J6417" s="1" t="n">
        <v>49385</v>
      </c>
      <c r="K6417" s="1" t="n">
        <v>7891253269657</v>
      </c>
      <c r="L6417" s="1" t="s">
        <v>4491</v>
      </c>
      <c r="N6417" s="1" t="n">
        <v>3</v>
      </c>
      <c r="O6417" s="1" t="n">
        <v>44.99</v>
      </c>
      <c r="P6417" s="1" t="s">
        <v>2030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2057</v>
      </c>
      <c r="E6418" s="1" t="n">
        <v>1711</v>
      </c>
      <c r="F6418" s="1" t="s">
        <v>1491</v>
      </c>
      <c r="I6418" s="1" t="n">
        <v>160332</v>
      </c>
      <c r="J6418" s="1" t="n">
        <v>53119</v>
      </c>
      <c r="K6418" s="1" t="n">
        <v>7891027153649</v>
      </c>
      <c r="L6418" s="1" t="s">
        <v>4492</v>
      </c>
      <c r="N6418" s="1" t="n">
        <v>8</v>
      </c>
      <c r="O6418" s="1" t="n">
        <v>62.64</v>
      </c>
      <c r="P6418" s="1" t="s">
        <v>2030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2057</v>
      </c>
      <c r="E6419" s="1" t="n">
        <v>1711</v>
      </c>
      <c r="F6419" s="1" t="s">
        <v>1491</v>
      </c>
      <c r="I6419" s="1" t="n">
        <v>160332</v>
      </c>
      <c r="J6419" s="1" t="n">
        <v>53132</v>
      </c>
      <c r="K6419" s="1" t="n">
        <v>7891027179915</v>
      </c>
      <c r="L6419" s="1" t="s">
        <v>4493</v>
      </c>
      <c r="N6419" s="1" t="n">
        <v>8</v>
      </c>
      <c r="O6419" s="1" t="n">
        <v>62.64</v>
      </c>
      <c r="P6419" s="1" t="s">
        <v>2030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2057</v>
      </c>
      <c r="E6420" s="1" t="n">
        <v>1711</v>
      </c>
      <c r="F6420" s="1" t="s">
        <v>1491</v>
      </c>
      <c r="I6420" s="1" t="n">
        <v>160332</v>
      </c>
      <c r="J6420" s="1" t="n">
        <v>53450</v>
      </c>
      <c r="K6420" s="1" t="n">
        <v>7899264391473</v>
      </c>
      <c r="L6420" s="1" t="s">
        <v>4494</v>
      </c>
      <c r="N6420" s="1" t="n">
        <v>5</v>
      </c>
      <c r="O6420" s="1" t="n">
        <v>62.63</v>
      </c>
      <c r="P6420" s="1" t="s">
        <v>2030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2057</v>
      </c>
      <c r="E6421" s="1" t="n">
        <v>1711</v>
      </c>
      <c r="F6421" s="1" t="s">
        <v>1491</v>
      </c>
      <c r="I6421" s="1" t="n">
        <v>160332</v>
      </c>
      <c r="J6421" s="1" t="n">
        <v>54692</v>
      </c>
      <c r="K6421" s="1" t="n">
        <v>7894494000546</v>
      </c>
      <c r="L6421" s="1" t="s">
        <v>4495</v>
      </c>
      <c r="N6421" s="1" t="n">
        <v>5</v>
      </c>
      <c r="O6421" s="1" t="n">
        <v>28.48</v>
      </c>
      <c r="P6421" s="1" t="s">
        <v>2030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2057</v>
      </c>
      <c r="E6422" s="1" t="n">
        <v>1711</v>
      </c>
      <c r="F6422" s="1" t="s">
        <v>1491</v>
      </c>
      <c r="I6422" s="1" t="n">
        <v>160332</v>
      </c>
      <c r="J6422" s="1" t="n">
        <v>54693</v>
      </c>
      <c r="K6422" s="1" t="n">
        <v>7894494000553</v>
      </c>
      <c r="L6422" s="1" t="s">
        <v>4496</v>
      </c>
      <c r="N6422" s="1" t="n">
        <v>5</v>
      </c>
      <c r="O6422" s="1" t="n">
        <v>28.48</v>
      </c>
      <c r="P6422" s="1" t="s">
        <v>2030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2057</v>
      </c>
      <c r="E6423" s="1" t="n">
        <v>1711</v>
      </c>
      <c r="F6423" s="1" t="s">
        <v>1491</v>
      </c>
      <c r="I6423" s="1" t="n">
        <v>160332</v>
      </c>
      <c r="J6423" s="1" t="n">
        <v>58728</v>
      </c>
      <c r="K6423" s="1" t="n">
        <v>7891253254271</v>
      </c>
      <c r="L6423" s="1" t="s">
        <v>4497</v>
      </c>
      <c r="N6423" s="1" t="n">
        <v>3</v>
      </c>
      <c r="O6423" s="1" t="n">
        <v>44.99</v>
      </c>
      <c r="P6423" s="1" t="s">
        <v>2030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2057</v>
      </c>
      <c r="E6424" s="1" t="n">
        <v>1711</v>
      </c>
      <c r="F6424" s="1" t="s">
        <v>1491</v>
      </c>
      <c r="I6424" s="1" t="n">
        <v>160332</v>
      </c>
      <c r="J6424" s="1" t="n">
        <v>58919</v>
      </c>
      <c r="K6424" s="1" t="n">
        <v>7908293912686</v>
      </c>
      <c r="L6424" s="1" t="s">
        <v>4498</v>
      </c>
      <c r="N6424" s="1" t="n">
        <v>10</v>
      </c>
      <c r="O6424" s="1" t="n">
        <v>46.08</v>
      </c>
      <c r="P6424" s="1" t="s">
        <v>2030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2057</v>
      </c>
      <c r="E6425" s="1" t="n">
        <v>1711</v>
      </c>
      <c r="F6425" s="1" t="s">
        <v>1491</v>
      </c>
      <c r="I6425" s="1" t="n">
        <v>160332</v>
      </c>
      <c r="J6425" s="1" t="n">
        <v>59137</v>
      </c>
      <c r="K6425" s="1" t="n">
        <v>7898542316115</v>
      </c>
      <c r="L6425" s="1" t="s">
        <v>4499</v>
      </c>
      <c r="N6425" s="1" t="n">
        <v>20</v>
      </c>
      <c r="O6425" s="1" t="n">
        <v>28.82</v>
      </c>
      <c r="P6425" s="1" t="s">
        <v>2030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2057</v>
      </c>
      <c r="E6426" s="1" t="n">
        <v>1711</v>
      </c>
      <c r="F6426" s="1" t="s">
        <v>1491</v>
      </c>
      <c r="I6426" s="1" t="n">
        <v>160332</v>
      </c>
      <c r="J6426" s="1" t="n">
        <v>62490</v>
      </c>
      <c r="K6426" s="1" t="n">
        <v>7894494000522</v>
      </c>
      <c r="L6426" s="1" t="s">
        <v>4500</v>
      </c>
      <c r="N6426" s="1" t="n">
        <v>5</v>
      </c>
      <c r="O6426" s="1" t="n">
        <v>28.48</v>
      </c>
      <c r="P6426" s="1" t="s">
        <v>2030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2057</v>
      </c>
      <c r="E6427" s="1" t="n">
        <v>1711</v>
      </c>
      <c r="F6427" s="1" t="s">
        <v>1491</v>
      </c>
      <c r="I6427" s="1" t="n">
        <v>160332</v>
      </c>
      <c r="J6427" s="1" t="n">
        <v>62581</v>
      </c>
      <c r="K6427" s="1" t="n">
        <v>7894494252839</v>
      </c>
      <c r="L6427" s="1" t="s">
        <v>4501</v>
      </c>
      <c r="N6427" s="1" t="n">
        <v>5</v>
      </c>
      <c r="O6427" s="1" t="n">
        <v>39.88</v>
      </c>
      <c r="P6427" s="1" t="s">
        <v>2030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2057</v>
      </c>
      <c r="E6428" s="1" t="n">
        <v>1711</v>
      </c>
      <c r="F6428" s="1" t="s">
        <v>1491</v>
      </c>
      <c r="I6428" s="1" t="n">
        <v>160332</v>
      </c>
      <c r="J6428" s="1" t="n">
        <v>62582</v>
      </c>
      <c r="K6428" s="1" t="n">
        <v>7894494752841</v>
      </c>
      <c r="L6428" s="1" t="s">
        <v>4502</v>
      </c>
      <c r="N6428" s="1" t="n">
        <v>5</v>
      </c>
      <c r="O6428" s="1" t="n">
        <v>39.88</v>
      </c>
      <c r="P6428" s="1" t="s">
        <v>2030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2057</v>
      </c>
      <c r="E6429" s="1" t="n">
        <v>1711</v>
      </c>
      <c r="F6429" s="1" t="s">
        <v>1491</v>
      </c>
      <c r="I6429" s="1" t="n">
        <v>160332</v>
      </c>
      <c r="J6429" s="1" t="n">
        <v>62926</v>
      </c>
      <c r="K6429" s="1" t="n">
        <v>7894494637711</v>
      </c>
      <c r="L6429" s="1" t="s">
        <v>4503</v>
      </c>
      <c r="N6429" s="1" t="n">
        <v>5</v>
      </c>
      <c r="O6429" s="1" t="n">
        <v>28.48</v>
      </c>
      <c r="P6429" s="1" t="s">
        <v>2030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2057</v>
      </c>
      <c r="E6430" s="1" t="n">
        <v>1711</v>
      </c>
      <c r="F6430" s="1" t="s">
        <v>1491</v>
      </c>
      <c r="I6430" s="1" t="n">
        <v>160332</v>
      </c>
      <c r="J6430" s="1" t="n">
        <v>65918</v>
      </c>
      <c r="K6430" s="1" t="n">
        <v>7894494594472</v>
      </c>
      <c r="L6430" s="1" t="s">
        <v>4504</v>
      </c>
      <c r="N6430" s="1" t="n">
        <v>5</v>
      </c>
      <c r="O6430" s="1" t="n">
        <v>52.27</v>
      </c>
      <c r="P6430" s="1" t="s">
        <v>2030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2057</v>
      </c>
      <c r="E6431" s="1" t="n">
        <v>1711</v>
      </c>
      <c r="F6431" s="1" t="s">
        <v>1491</v>
      </c>
      <c r="I6431" s="1" t="n">
        <v>160332</v>
      </c>
      <c r="J6431" s="1" t="n">
        <v>71440</v>
      </c>
      <c r="K6431" s="1" t="n">
        <v>7891253283936</v>
      </c>
      <c r="L6431" s="1" t="s">
        <v>4505</v>
      </c>
      <c r="N6431" s="1" t="n">
        <v>20</v>
      </c>
      <c r="O6431" s="1" t="n">
        <v>39.5</v>
      </c>
      <c r="P6431" s="1" t="s">
        <v>2030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2057</v>
      </c>
      <c r="E6432" s="1" t="n">
        <v>1711</v>
      </c>
      <c r="F6432" s="1" t="s">
        <v>1491</v>
      </c>
      <c r="I6432" s="1" t="n">
        <v>160332</v>
      </c>
      <c r="J6432" s="1" t="n">
        <v>76264</v>
      </c>
      <c r="K6432" s="1" t="n">
        <v>7894494583674</v>
      </c>
      <c r="L6432" s="1" t="s">
        <v>4506</v>
      </c>
      <c r="N6432" s="1" t="n">
        <v>5</v>
      </c>
      <c r="O6432" s="1" t="n">
        <v>28.48</v>
      </c>
      <c r="P6432" s="1" t="s">
        <v>2030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2057</v>
      </c>
      <c r="E6433" s="1" t="n">
        <v>1711</v>
      </c>
      <c r="F6433" s="1" t="s">
        <v>1491</v>
      </c>
      <c r="I6433" s="1" t="n">
        <v>160332</v>
      </c>
      <c r="J6433" s="1" t="n">
        <v>81739</v>
      </c>
      <c r="K6433" s="1" t="n">
        <v>7891253285749</v>
      </c>
      <c r="L6433" s="1" t="s">
        <v>4507</v>
      </c>
      <c r="N6433" s="1" t="n">
        <v>3</v>
      </c>
      <c r="O6433" s="1" t="n">
        <v>44.99</v>
      </c>
      <c r="P6433" s="1" t="s">
        <v>2030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2057</v>
      </c>
      <c r="E6434" s="1" t="n">
        <v>1711</v>
      </c>
      <c r="F6434" s="1" t="s">
        <v>1491</v>
      </c>
      <c r="I6434" s="1" t="n">
        <v>160332</v>
      </c>
      <c r="J6434" s="1" t="n">
        <v>82117</v>
      </c>
      <c r="K6434" s="1" t="n">
        <v>7894494789670</v>
      </c>
      <c r="L6434" s="1" t="s">
        <v>4508</v>
      </c>
      <c r="N6434" s="1" t="n">
        <v>5</v>
      </c>
      <c r="O6434" s="1" t="n">
        <v>32.99</v>
      </c>
      <c r="P6434" s="1" t="s">
        <v>2030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2057</v>
      </c>
      <c r="E6435" s="1" t="n">
        <v>1711</v>
      </c>
      <c r="F6435" s="1" t="s">
        <v>1491</v>
      </c>
      <c r="I6435" s="1" t="n">
        <v>160332</v>
      </c>
      <c r="J6435" s="1" t="n">
        <v>82118</v>
      </c>
      <c r="K6435" s="1" t="n">
        <v>7891253285862</v>
      </c>
      <c r="L6435" s="1" t="s">
        <v>4509</v>
      </c>
      <c r="N6435" s="1" t="n">
        <v>5</v>
      </c>
      <c r="O6435" s="1" t="n">
        <v>62.26</v>
      </c>
      <c r="P6435" s="1" t="s">
        <v>2030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2057</v>
      </c>
      <c r="E6436" s="1" t="n">
        <v>1711</v>
      </c>
      <c r="F6436" s="1" t="s">
        <v>1491</v>
      </c>
      <c r="I6436" s="1" t="n">
        <v>160332</v>
      </c>
      <c r="J6436" s="1" t="n">
        <v>82119</v>
      </c>
      <c r="K6436" s="1" t="n">
        <v>7891253285732</v>
      </c>
      <c r="L6436" s="1" t="s">
        <v>4510</v>
      </c>
      <c r="N6436" s="1" t="n">
        <v>5</v>
      </c>
      <c r="O6436" s="1" t="n">
        <v>62.26</v>
      </c>
      <c r="P6436" s="1" t="s">
        <v>2030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2057</v>
      </c>
      <c r="E6437" s="1" t="n">
        <v>1711</v>
      </c>
      <c r="F6437" s="1" t="s">
        <v>1491</v>
      </c>
      <c r="I6437" s="1" t="n">
        <v>160332</v>
      </c>
      <c r="J6437" s="1" t="n">
        <v>82120</v>
      </c>
      <c r="K6437" s="1" t="n">
        <v>7891253285879</v>
      </c>
      <c r="L6437" s="1" t="s">
        <v>4511</v>
      </c>
      <c r="N6437" s="1" t="n">
        <v>3</v>
      </c>
      <c r="O6437" s="1" t="n">
        <v>44.99</v>
      </c>
      <c r="P6437" s="1" t="s">
        <v>2030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2057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3068</v>
      </c>
      <c r="N6438" s="1" t="n">
        <v>12</v>
      </c>
      <c r="O6438" s="1" t="n">
        <v>83.52</v>
      </c>
      <c r="P6438" s="1" t="s">
        <v>2030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2057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3045</v>
      </c>
      <c r="N6439" s="1" t="n">
        <v>240</v>
      </c>
      <c r="O6439" s="1" t="n">
        <v>1670.4</v>
      </c>
      <c r="P6439" s="1" t="s">
        <v>2030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2057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2211</v>
      </c>
      <c r="N6440" s="1" t="n">
        <v>50</v>
      </c>
      <c r="O6440" s="1" t="n">
        <v>949.5</v>
      </c>
      <c r="P6440" s="1" t="s">
        <v>2030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2057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4512</v>
      </c>
      <c r="N6441" s="1" t="n">
        <v>12</v>
      </c>
      <c r="O6441" s="1" t="n">
        <v>64.2</v>
      </c>
      <c r="P6441" s="1" t="s">
        <v>2030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2057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2686</v>
      </c>
      <c r="N6442" s="1" t="n">
        <v>24</v>
      </c>
      <c r="O6442" s="1" t="n">
        <v>62.16</v>
      </c>
      <c r="P6442" s="1" t="s">
        <v>2030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2057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2689</v>
      </c>
      <c r="N6443" s="1" t="n">
        <v>20</v>
      </c>
      <c r="O6443" s="1" t="n">
        <v>97.8</v>
      </c>
      <c r="P6443" s="1" t="s">
        <v>2030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2057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2330</v>
      </c>
      <c r="N6444" s="1" t="n">
        <v>24</v>
      </c>
      <c r="O6444" s="1" t="n">
        <v>94.02</v>
      </c>
      <c r="P6444" s="1" t="s">
        <v>2030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2057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4513</v>
      </c>
      <c r="N6445" s="1" t="n">
        <v>12</v>
      </c>
      <c r="O6445" s="1" t="n">
        <v>76.08</v>
      </c>
      <c r="P6445" s="1" t="s">
        <v>2030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2057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4514</v>
      </c>
      <c r="N6446" s="1" t="n">
        <v>12</v>
      </c>
      <c r="O6446" s="1" t="n">
        <v>76.08</v>
      </c>
      <c r="P6446" s="1" t="s">
        <v>2030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2057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4059</v>
      </c>
      <c r="N6447" s="1" t="n">
        <v>1</v>
      </c>
      <c r="O6447" s="1" t="n">
        <v>12.94</v>
      </c>
      <c r="P6447" s="1" t="s">
        <v>2030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2057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3366</v>
      </c>
      <c r="N6448" s="1" t="n">
        <v>1</v>
      </c>
      <c r="O6448" s="1" t="n">
        <v>3.23</v>
      </c>
      <c r="P6448" s="1" t="s">
        <v>2030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2057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4060</v>
      </c>
      <c r="N6449" s="1" t="n">
        <v>12</v>
      </c>
      <c r="O6449" s="1" t="n">
        <v>57</v>
      </c>
      <c r="P6449" s="1" t="s">
        <v>2030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2057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4515</v>
      </c>
      <c r="N6450" s="1" t="n">
        <v>2</v>
      </c>
      <c r="O6450" s="1" t="n">
        <v>12.5</v>
      </c>
      <c r="P6450" s="1" t="s">
        <v>2030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2057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4062</v>
      </c>
      <c r="N6451" s="1" t="n">
        <v>12</v>
      </c>
      <c r="O6451" s="1" t="n">
        <v>87</v>
      </c>
      <c r="P6451" s="1" t="s">
        <v>2030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2057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4063</v>
      </c>
      <c r="N6452" s="1" t="n">
        <v>12</v>
      </c>
      <c r="O6452" s="1" t="n">
        <v>62.28</v>
      </c>
      <c r="P6452" s="1" t="s">
        <v>2030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2057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3369</v>
      </c>
      <c r="N6453" s="1" t="n">
        <v>36</v>
      </c>
      <c r="O6453" s="1" t="n">
        <v>186.84</v>
      </c>
      <c r="P6453" s="1" t="s">
        <v>2030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2057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4064</v>
      </c>
      <c r="N6454" s="1" t="n">
        <v>24</v>
      </c>
      <c r="O6454" s="1" t="n">
        <v>64.8</v>
      </c>
      <c r="P6454" s="1" t="s">
        <v>2030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2057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3370</v>
      </c>
      <c r="N6455" s="1" t="n">
        <v>1</v>
      </c>
      <c r="O6455" s="1" t="n">
        <v>3.94</v>
      </c>
      <c r="P6455" s="1" t="s">
        <v>2030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2057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4516</v>
      </c>
      <c r="N6456" s="1" t="n">
        <v>36</v>
      </c>
      <c r="O6456" s="1" t="n">
        <v>203.4</v>
      </c>
      <c r="P6456" s="1" t="s">
        <v>2030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2057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4517</v>
      </c>
      <c r="N6457" s="1" t="n">
        <v>6</v>
      </c>
      <c r="O6457" s="1" t="n">
        <v>42.96</v>
      </c>
      <c r="P6457" s="1" t="s">
        <v>2030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2057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4518</v>
      </c>
      <c r="N6458" s="1" t="n">
        <v>6</v>
      </c>
      <c r="O6458" s="1" t="n">
        <v>37.38</v>
      </c>
      <c r="P6458" s="1" t="s">
        <v>2030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2057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3371</v>
      </c>
      <c r="N6459" s="1" t="n">
        <v>12</v>
      </c>
      <c r="O6459" s="1" t="n">
        <v>57</v>
      </c>
      <c r="P6459" s="1" t="s">
        <v>2030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2057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3372</v>
      </c>
      <c r="N6460" s="1" t="n">
        <v>2</v>
      </c>
      <c r="O6460" s="1" t="n">
        <v>14.32</v>
      </c>
      <c r="P6460" s="1" t="s">
        <v>2030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2057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4070</v>
      </c>
      <c r="N6461" s="1" t="n">
        <v>12</v>
      </c>
      <c r="O6461" s="1" t="n">
        <v>37.32</v>
      </c>
      <c r="P6461" s="1" t="s">
        <v>2030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2057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3373</v>
      </c>
      <c r="N6462" s="1" t="n">
        <v>1</v>
      </c>
      <c r="O6462" s="1" t="n">
        <v>6.23</v>
      </c>
      <c r="P6462" s="1" t="s">
        <v>2030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2057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4519</v>
      </c>
      <c r="N6463" s="1" t="n">
        <v>24</v>
      </c>
      <c r="O6463" s="1" t="n">
        <v>79.92</v>
      </c>
      <c r="P6463" s="1" t="s">
        <v>2030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2057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4078</v>
      </c>
      <c r="N6464" s="1" t="n">
        <v>60</v>
      </c>
      <c r="O6464" s="1" t="n">
        <v>450.68</v>
      </c>
      <c r="P6464" s="1" t="s">
        <v>2030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2057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4520</v>
      </c>
      <c r="N6465" s="1" t="n">
        <v>3</v>
      </c>
      <c r="O6465" s="1" t="n">
        <v>36.57</v>
      </c>
      <c r="P6465" s="1" t="s">
        <v>2030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2057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3375</v>
      </c>
      <c r="N6466" s="1" t="n">
        <v>1</v>
      </c>
      <c r="O6466" s="1" t="n">
        <v>6.88</v>
      </c>
      <c r="P6466" s="1" t="s">
        <v>2030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2057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3376</v>
      </c>
      <c r="N6467" s="1" t="n">
        <v>1</v>
      </c>
      <c r="O6467" s="1" t="n">
        <v>3.33</v>
      </c>
      <c r="P6467" s="1" t="s">
        <v>2030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2057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4521</v>
      </c>
      <c r="N6468" s="1" t="n">
        <v>24</v>
      </c>
      <c r="O6468" s="1" t="n">
        <v>79.92</v>
      </c>
      <c r="P6468" s="1" t="s">
        <v>2030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2057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4522</v>
      </c>
      <c r="N6469" s="1" t="n">
        <v>12</v>
      </c>
      <c r="O6469" s="1" t="n">
        <v>59.52</v>
      </c>
      <c r="P6469" s="1" t="s">
        <v>2030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2057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3984</v>
      </c>
      <c r="N6470" s="1" t="n">
        <v>24</v>
      </c>
      <c r="O6470" s="1" t="n">
        <v>141.6</v>
      </c>
      <c r="P6470" s="1" t="s">
        <v>2030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2057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3985</v>
      </c>
      <c r="N6471" s="1" t="n">
        <v>24</v>
      </c>
      <c r="O6471" s="1" t="n">
        <v>141.6</v>
      </c>
      <c r="P6471" s="1" t="s">
        <v>2030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2057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3986</v>
      </c>
      <c r="N6472" s="1" t="n">
        <v>24</v>
      </c>
      <c r="O6472" s="1" t="n">
        <v>141.6</v>
      </c>
      <c r="P6472" s="1" t="s">
        <v>2030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2057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3987</v>
      </c>
      <c r="N6473" s="1" t="n">
        <v>12</v>
      </c>
      <c r="O6473" s="1" t="n">
        <v>70.8</v>
      </c>
      <c r="P6473" s="1" t="s">
        <v>2030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2057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4523</v>
      </c>
      <c r="N6474" s="1" t="n">
        <v>12</v>
      </c>
      <c r="O6474" s="1" t="n">
        <v>70.8</v>
      </c>
      <c r="P6474" s="1" t="s">
        <v>2030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2057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4524</v>
      </c>
      <c r="N6475" s="1" t="n">
        <v>12</v>
      </c>
      <c r="O6475" s="1" t="n">
        <v>70.8</v>
      </c>
      <c r="P6475" s="1" t="s">
        <v>2030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2057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4525</v>
      </c>
      <c r="N6476" s="1" t="n">
        <v>12</v>
      </c>
      <c r="O6476" s="1" t="n">
        <v>70.8</v>
      </c>
      <c r="P6476" s="1" t="s">
        <v>2030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2057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3992</v>
      </c>
      <c r="N6477" s="1" t="n">
        <v>12</v>
      </c>
      <c r="O6477" s="1" t="n">
        <v>70.8</v>
      </c>
      <c r="P6477" s="1" t="s">
        <v>2030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2057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3993</v>
      </c>
      <c r="N6478" s="1" t="n">
        <v>12</v>
      </c>
      <c r="O6478" s="1" t="n">
        <v>70.8</v>
      </c>
      <c r="P6478" s="1" t="s">
        <v>2030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2057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3994</v>
      </c>
      <c r="N6479" s="1" t="n">
        <v>12</v>
      </c>
      <c r="O6479" s="1" t="n">
        <v>70.8</v>
      </c>
      <c r="P6479" s="1" t="s">
        <v>2030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2057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3995</v>
      </c>
      <c r="N6480" s="1" t="n">
        <v>12</v>
      </c>
      <c r="O6480" s="1" t="n">
        <v>70.8</v>
      </c>
      <c r="P6480" s="1" t="s">
        <v>2030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2057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4526</v>
      </c>
      <c r="N6481" s="1" t="n">
        <v>12</v>
      </c>
      <c r="O6481" s="1" t="n">
        <v>70.8</v>
      </c>
      <c r="P6481" s="1" t="s">
        <v>2030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2057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3377</v>
      </c>
      <c r="N6482" s="1" t="n">
        <v>1</v>
      </c>
      <c r="O6482" s="1" t="n">
        <v>10.19</v>
      </c>
      <c r="P6482" s="1" t="s">
        <v>2030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2057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3378</v>
      </c>
      <c r="N6483" s="1" t="n">
        <v>1</v>
      </c>
      <c r="O6483" s="1" t="n">
        <v>2.92</v>
      </c>
      <c r="P6483" s="1" t="s">
        <v>2030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2057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4527</v>
      </c>
      <c r="N6484" s="1" t="n">
        <v>24</v>
      </c>
      <c r="O6484" s="1" t="n">
        <v>47.52</v>
      </c>
      <c r="P6484" s="1" t="s">
        <v>2030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2057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3379</v>
      </c>
      <c r="N6485" s="1" t="n">
        <v>24</v>
      </c>
      <c r="O6485" s="1" t="n">
        <v>47.52</v>
      </c>
      <c r="P6485" s="1" t="s">
        <v>2030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2057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4528</v>
      </c>
      <c r="N6486" s="1" t="n">
        <v>24</v>
      </c>
      <c r="O6486" s="1" t="n">
        <v>47.52</v>
      </c>
      <c r="P6486" s="1" t="s">
        <v>2030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2057</v>
      </c>
      <c r="E6487" s="1" t="n">
        <v>1671</v>
      </c>
      <c r="F6487" s="1" t="s">
        <v>101</v>
      </c>
      <c r="I6487" s="1" t="n">
        <v>586415</v>
      </c>
      <c r="J6487" s="1" t="n">
        <v>56915</v>
      </c>
      <c r="K6487" s="1" t="n">
        <v>7509546679525</v>
      </c>
      <c r="L6487" s="1" t="s">
        <v>4090</v>
      </c>
      <c r="N6487" s="1" t="n">
        <v>2</v>
      </c>
      <c r="O6487" s="1" t="n">
        <v>19.36</v>
      </c>
      <c r="P6487" s="1" t="s">
        <v>2030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2057</v>
      </c>
      <c r="E6488" s="1" t="n">
        <v>1671</v>
      </c>
      <c r="F6488" s="1" t="s">
        <v>101</v>
      </c>
      <c r="I6488" s="1" t="n">
        <v>586415</v>
      </c>
      <c r="J6488" s="1" t="n">
        <v>57369</v>
      </c>
      <c r="K6488" s="1" t="n">
        <v>7509546687537</v>
      </c>
      <c r="L6488" s="1" t="s">
        <v>3381</v>
      </c>
      <c r="N6488" s="1" t="n">
        <v>3</v>
      </c>
      <c r="O6488" s="1" t="n">
        <v>18.69</v>
      </c>
      <c r="P6488" s="1" t="s">
        <v>2030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2057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4529</v>
      </c>
      <c r="N6489" s="1" t="n">
        <v>24</v>
      </c>
      <c r="O6489" s="1" t="n">
        <v>79.92</v>
      </c>
      <c r="P6489" s="1" t="s">
        <v>2030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2057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4530</v>
      </c>
      <c r="N6490" s="1" t="n">
        <v>24</v>
      </c>
      <c r="O6490" s="1" t="n">
        <v>47.52</v>
      </c>
      <c r="P6490" s="1" t="s">
        <v>2030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2057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4092</v>
      </c>
      <c r="N6491" s="1" t="n">
        <v>1</v>
      </c>
      <c r="O6491" s="1" t="n">
        <v>4.39</v>
      </c>
      <c r="P6491" s="1" t="s">
        <v>2030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2057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3382</v>
      </c>
      <c r="N6492" s="1" t="n">
        <v>1</v>
      </c>
      <c r="O6492" s="1" t="n">
        <v>6.15</v>
      </c>
      <c r="P6492" s="1" t="s">
        <v>2030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2057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4095</v>
      </c>
      <c r="N6493" s="1" t="n">
        <v>12</v>
      </c>
      <c r="O6493" s="1" t="n">
        <v>93.96</v>
      </c>
      <c r="P6493" s="1" t="s">
        <v>2030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2057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3383</v>
      </c>
      <c r="N6494" s="1" t="n">
        <v>1</v>
      </c>
      <c r="O6494" s="1" t="n">
        <v>10.83</v>
      </c>
      <c r="P6494" s="1" t="s">
        <v>2030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2057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4531</v>
      </c>
      <c r="N6495" s="1" t="n">
        <v>12</v>
      </c>
      <c r="O6495" s="1" t="n">
        <v>70.8</v>
      </c>
      <c r="P6495" s="1" t="s">
        <v>2030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2057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3798</v>
      </c>
      <c r="N6496" s="1" t="n">
        <v>10</v>
      </c>
      <c r="O6496" s="1" t="n">
        <v>86</v>
      </c>
      <c r="P6496" s="1" t="s">
        <v>2030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2057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2097</v>
      </c>
      <c r="N6497" s="1" t="n">
        <v>10</v>
      </c>
      <c r="O6497" s="1" t="n">
        <v>106.7</v>
      </c>
      <c r="P6497" s="1" t="s">
        <v>2030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2057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2098</v>
      </c>
      <c r="N6498" s="1" t="n">
        <v>5</v>
      </c>
      <c r="O6498" s="1" t="n">
        <v>34.3</v>
      </c>
      <c r="P6498" s="1" t="s">
        <v>2030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2057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2099</v>
      </c>
      <c r="N6499" s="1" t="n">
        <v>5</v>
      </c>
      <c r="O6499" s="1" t="n">
        <v>68.5</v>
      </c>
      <c r="P6499" s="1" t="s">
        <v>2030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2057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2100</v>
      </c>
      <c r="N6500" s="1" t="n">
        <v>4</v>
      </c>
      <c r="O6500" s="1" t="n">
        <v>50.24</v>
      </c>
      <c r="P6500" s="1" t="s">
        <v>2030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2057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2101</v>
      </c>
      <c r="N6501" s="1" t="n">
        <v>4</v>
      </c>
      <c r="O6501" s="1" t="n">
        <v>50.24</v>
      </c>
      <c r="P6501" s="1" t="s">
        <v>2030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2057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2102</v>
      </c>
      <c r="N6502" s="1" t="n">
        <v>10</v>
      </c>
      <c r="O6502" s="1" t="n">
        <v>116.4</v>
      </c>
      <c r="P6502" s="1" t="s">
        <v>2030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2057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2051</v>
      </c>
      <c r="N6503" s="1" t="n">
        <v>5</v>
      </c>
      <c r="O6503" s="1" t="n">
        <v>7.5</v>
      </c>
      <c r="P6503" s="1" t="s">
        <v>2030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2057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2052</v>
      </c>
      <c r="N6504" s="1" t="n">
        <v>5</v>
      </c>
      <c r="O6504" s="1" t="n">
        <v>17.5</v>
      </c>
      <c r="P6504" s="1" t="s">
        <v>2030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2057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2053</v>
      </c>
      <c r="N6505" s="1" t="n">
        <v>70</v>
      </c>
      <c r="O6505" s="1" t="n">
        <v>126</v>
      </c>
      <c r="P6505" s="1" t="s">
        <v>2030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2057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2063</v>
      </c>
      <c r="N6506" s="1" t="n">
        <v>30</v>
      </c>
      <c r="O6506" s="1" t="n">
        <v>58.91</v>
      </c>
      <c r="P6506" s="1" t="s">
        <v>2030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2057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2239</v>
      </c>
      <c r="N6507" s="1" t="n">
        <v>24</v>
      </c>
      <c r="O6507" s="1" t="n">
        <v>135.78</v>
      </c>
      <c r="P6507" s="1" t="s">
        <v>2030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2057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2240</v>
      </c>
      <c r="N6508" s="1" t="n">
        <v>18</v>
      </c>
      <c r="O6508" s="1" t="n">
        <v>101.83</v>
      </c>
      <c r="P6508" s="1" t="s">
        <v>2030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2057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2161</v>
      </c>
      <c r="N6509" s="1" t="n">
        <v>60</v>
      </c>
      <c r="O6509" s="1" t="n">
        <v>381.56</v>
      </c>
      <c r="P6509" s="1" t="s">
        <v>2030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2057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2580</v>
      </c>
      <c r="N6510" s="1" t="n">
        <v>12</v>
      </c>
      <c r="O6510" s="1" t="n">
        <v>89.99</v>
      </c>
      <c r="P6510" s="1" t="s">
        <v>2030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2057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2153</v>
      </c>
      <c r="N6511" s="1" t="n">
        <v>12</v>
      </c>
      <c r="O6511" s="1" t="n">
        <v>89.99</v>
      </c>
      <c r="P6511" s="1" t="s">
        <v>2030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2057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2241</v>
      </c>
      <c r="N6512" s="1" t="n">
        <v>12</v>
      </c>
      <c r="O6512" s="1" t="n">
        <v>34.31</v>
      </c>
      <c r="P6512" s="1" t="s">
        <v>2030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2057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2155</v>
      </c>
      <c r="N6513" s="1" t="n">
        <v>120</v>
      </c>
      <c r="O6513" s="1" t="n">
        <v>384.62</v>
      </c>
      <c r="P6513" s="1" t="s">
        <v>2030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2057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2242</v>
      </c>
      <c r="N6514" s="1" t="n">
        <v>18</v>
      </c>
      <c r="O6514" s="1" t="n">
        <v>81.68</v>
      </c>
      <c r="P6514" s="1" t="s">
        <v>2030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2057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2158</v>
      </c>
      <c r="N6515" s="1" t="n">
        <v>48</v>
      </c>
      <c r="O6515" s="1" t="n">
        <v>149.94</v>
      </c>
      <c r="P6515" s="1" t="s">
        <v>2030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2057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2056</v>
      </c>
      <c r="N6516" s="1" t="n">
        <v>18</v>
      </c>
      <c r="O6516" s="1" t="n">
        <v>120.7</v>
      </c>
      <c r="P6516" s="1" t="s">
        <v>2030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2057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3933</v>
      </c>
      <c r="N6517" s="1" t="n">
        <v>18</v>
      </c>
      <c r="O6517" s="1" t="n">
        <v>86.08</v>
      </c>
      <c r="P6517" s="1" t="s">
        <v>2030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2057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2843</v>
      </c>
      <c r="N6518" s="1" t="n">
        <v>6</v>
      </c>
      <c r="O6518" s="1" t="n">
        <v>11.29</v>
      </c>
      <c r="P6518" s="1" t="s">
        <v>2030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2057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2150</v>
      </c>
      <c r="N6519" s="1" t="n">
        <v>12</v>
      </c>
      <c r="O6519" s="1" t="n">
        <v>34.31</v>
      </c>
      <c r="P6519" s="1" t="s">
        <v>2030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2057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2161</v>
      </c>
      <c r="N6520" s="1" t="n">
        <v>60</v>
      </c>
      <c r="O6520" s="1" t="n">
        <v>529.3</v>
      </c>
      <c r="P6520" s="1" t="s">
        <v>2030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2057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2246</v>
      </c>
      <c r="N6521" s="1" t="n">
        <v>18</v>
      </c>
      <c r="O6521" s="1" t="n">
        <v>61.36</v>
      </c>
      <c r="P6521" s="1" t="s">
        <v>2030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2057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3041</v>
      </c>
      <c r="N6522" s="1" t="n">
        <v>60</v>
      </c>
      <c r="O6522" s="1" t="n">
        <v>146.71</v>
      </c>
      <c r="P6522" s="1" t="s">
        <v>2030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2057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4532</v>
      </c>
      <c r="N6523" s="1" t="n">
        <v>24</v>
      </c>
      <c r="O6523" s="1" t="n">
        <v>270.96</v>
      </c>
      <c r="P6523" s="1" t="s">
        <v>2030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2057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4533</v>
      </c>
      <c r="N6524" s="1" t="n">
        <v>12</v>
      </c>
      <c r="O6524" s="1" t="n">
        <v>34.68</v>
      </c>
      <c r="P6524" s="1" t="s">
        <v>2030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2057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4534</v>
      </c>
      <c r="N6525" s="1" t="n">
        <v>12</v>
      </c>
      <c r="O6525" s="1" t="n">
        <v>52.5</v>
      </c>
      <c r="P6525" s="1" t="s">
        <v>2030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2057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4535</v>
      </c>
      <c r="N6526" s="1" t="n">
        <v>24</v>
      </c>
      <c r="O6526" s="1" t="n">
        <v>345.6</v>
      </c>
      <c r="P6526" s="1" t="s">
        <v>2030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2057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3817</v>
      </c>
      <c r="N6527" s="1" t="n">
        <v>48</v>
      </c>
      <c r="O6527" s="1" t="n">
        <v>123.16</v>
      </c>
      <c r="P6527" s="1" t="s">
        <v>2030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2057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3539</v>
      </c>
      <c r="N6528" s="1" t="n">
        <v>36</v>
      </c>
      <c r="O6528" s="1" t="n">
        <v>134.51</v>
      </c>
      <c r="P6528" s="1" t="s">
        <v>2030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2057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4536</v>
      </c>
      <c r="N6529" s="1" t="n">
        <v>1</v>
      </c>
      <c r="O6529" s="1" t="n">
        <v>5.25</v>
      </c>
      <c r="P6529" s="1" t="s">
        <v>2030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2057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3541</v>
      </c>
      <c r="N6530" s="1" t="n">
        <v>24</v>
      </c>
      <c r="O6530" s="1" t="n">
        <v>188.69</v>
      </c>
      <c r="P6530" s="1" t="s">
        <v>2030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2057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4537</v>
      </c>
      <c r="N6531" s="1" t="n">
        <v>15</v>
      </c>
      <c r="O6531" s="1" t="n">
        <v>98.31</v>
      </c>
      <c r="P6531" s="1" t="s">
        <v>2030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2057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4538</v>
      </c>
      <c r="N6532" s="1" t="n">
        <v>20</v>
      </c>
      <c r="O6532" s="1" t="n">
        <v>169</v>
      </c>
      <c r="P6532" s="1" t="s">
        <v>2030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2057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4539</v>
      </c>
      <c r="N6533" s="1" t="n">
        <v>32</v>
      </c>
      <c r="O6533" s="1" t="n">
        <v>52</v>
      </c>
      <c r="P6533" s="1" t="s">
        <v>2030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2057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3534</v>
      </c>
      <c r="N6534" s="1" t="n">
        <v>16</v>
      </c>
      <c r="O6534" s="1" t="n">
        <v>59.2</v>
      </c>
      <c r="P6534" s="1" t="s">
        <v>2030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2057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4540</v>
      </c>
      <c r="N6535" s="1" t="n">
        <v>24</v>
      </c>
      <c r="O6535" s="1" t="n">
        <v>200.64</v>
      </c>
      <c r="P6535" s="1" t="s">
        <v>2030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2057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4541</v>
      </c>
      <c r="N6536" s="1" t="n">
        <v>12</v>
      </c>
      <c r="O6536" s="1" t="n">
        <v>34.68</v>
      </c>
      <c r="P6536" s="1" t="s">
        <v>2030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2057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4542</v>
      </c>
      <c r="N6537" s="1" t="n">
        <v>12</v>
      </c>
      <c r="O6537" s="1" t="n">
        <v>70.38</v>
      </c>
      <c r="P6537" s="1" t="s">
        <v>2030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2057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4543</v>
      </c>
      <c r="N6538" s="1" t="n">
        <v>20</v>
      </c>
      <c r="O6538" s="1" t="n">
        <v>169</v>
      </c>
      <c r="P6538" s="1" t="s">
        <v>2030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2057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4544</v>
      </c>
      <c r="N6539" s="1" t="n">
        <v>20</v>
      </c>
      <c r="O6539" s="1" t="n">
        <v>169</v>
      </c>
      <c r="P6539" s="1" t="s">
        <v>2030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2057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4545</v>
      </c>
      <c r="N6540" s="1" t="n">
        <v>6</v>
      </c>
      <c r="O6540" s="1" t="n">
        <v>91.53</v>
      </c>
      <c r="P6540" s="1" t="s">
        <v>2030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2057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4546</v>
      </c>
      <c r="N6541" s="1" t="n">
        <v>24</v>
      </c>
      <c r="O6541" s="1" t="n">
        <v>200.64</v>
      </c>
      <c r="P6541" s="1" t="s">
        <v>2030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2057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4547</v>
      </c>
      <c r="N6542" s="1" t="n">
        <v>12</v>
      </c>
      <c r="O6542" s="1" t="n">
        <v>74.16</v>
      </c>
      <c r="P6542" s="1" t="s">
        <v>2030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2057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4548</v>
      </c>
      <c r="N6543" s="1" t="n">
        <v>12</v>
      </c>
      <c r="O6543" s="1" t="n">
        <v>44.4</v>
      </c>
      <c r="P6543" s="1" t="s">
        <v>2030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2057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4549</v>
      </c>
      <c r="N6544" s="1" t="n">
        <v>12</v>
      </c>
      <c r="O6544" s="1" t="n">
        <v>46.62</v>
      </c>
      <c r="P6544" s="1" t="s">
        <v>2030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2057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4550</v>
      </c>
      <c r="N6545" s="1" t="n">
        <v>12</v>
      </c>
      <c r="O6545" s="1" t="n">
        <v>44.4</v>
      </c>
      <c r="P6545" s="1" t="s">
        <v>2030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2057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4551</v>
      </c>
      <c r="N6546" s="1" t="n">
        <v>12</v>
      </c>
      <c r="O6546" s="1" t="n">
        <v>44.4</v>
      </c>
      <c r="P6546" s="1" t="s">
        <v>2030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2057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4552</v>
      </c>
      <c r="N6547" s="1" t="n">
        <v>12</v>
      </c>
      <c r="O6547" s="1" t="n">
        <v>44.4</v>
      </c>
      <c r="P6547" s="1" t="s">
        <v>2030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2057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3536</v>
      </c>
      <c r="N6548" s="1" t="n">
        <v>12</v>
      </c>
      <c r="O6548" s="1" t="n">
        <v>60</v>
      </c>
      <c r="P6548" s="1" t="s">
        <v>2030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2057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4553</v>
      </c>
      <c r="N6549" s="1" t="n">
        <v>24</v>
      </c>
      <c r="O6549" s="1" t="n">
        <v>200.64</v>
      </c>
      <c r="P6549" s="1" t="s">
        <v>2030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2057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3544</v>
      </c>
      <c r="N6550" s="1" t="n">
        <v>24</v>
      </c>
      <c r="O6550" s="1" t="n">
        <v>200.64</v>
      </c>
      <c r="P6550" s="1" t="s">
        <v>2030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2057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4554</v>
      </c>
      <c r="N6551" s="1" t="n">
        <v>12</v>
      </c>
      <c r="O6551" s="1" t="n">
        <v>87.84</v>
      </c>
      <c r="P6551" s="1" t="s">
        <v>2030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2602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4555</v>
      </c>
      <c r="N6552" s="1" t="n">
        <v>10</v>
      </c>
      <c r="O6552" s="1" t="n">
        <v>27.4</v>
      </c>
      <c r="P6552" s="1" t="s">
        <v>2604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2139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2120</v>
      </c>
      <c r="N6553" s="1" t="n">
        <v>15</v>
      </c>
      <c r="O6553" s="1" t="n">
        <v>225</v>
      </c>
      <c r="P6553" s="1" t="s">
        <v>2030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2057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2302</v>
      </c>
      <c r="N6554" s="1" t="n">
        <v>180</v>
      </c>
      <c r="O6554" s="1" t="n">
        <v>1276.2</v>
      </c>
      <c r="P6554" s="1" t="s">
        <v>2030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2057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2035</v>
      </c>
      <c r="N6555" s="1" t="n">
        <v>70.75</v>
      </c>
      <c r="O6555" s="1" t="n">
        <v>2334.75</v>
      </c>
      <c r="P6555" s="1" t="s">
        <v>2030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2057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4556</v>
      </c>
      <c r="N6556" s="1" t="n">
        <v>48</v>
      </c>
      <c r="O6556" s="1" t="n">
        <v>85.74</v>
      </c>
      <c r="P6556" s="1" t="s">
        <v>2030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2057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3583</v>
      </c>
      <c r="N6557" s="1" t="n">
        <v>72</v>
      </c>
      <c r="O6557" s="1" t="n">
        <v>73.86</v>
      </c>
      <c r="P6557" s="1" t="s">
        <v>2030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2057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2827</v>
      </c>
      <c r="N6558" s="1" t="n">
        <v>10</v>
      </c>
      <c r="O6558" s="1" t="n">
        <v>108.5</v>
      </c>
      <c r="P6558" s="1" t="s">
        <v>2030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2057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4557</v>
      </c>
      <c r="N6559" s="1" t="n">
        <v>5</v>
      </c>
      <c r="O6559" s="1" t="n">
        <v>54.25</v>
      </c>
      <c r="P6559" s="1" t="s">
        <v>2030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2057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2831</v>
      </c>
      <c r="N6560" s="1" t="n">
        <v>24</v>
      </c>
      <c r="O6560" s="1" t="n">
        <v>204</v>
      </c>
      <c r="P6560" s="1" t="s">
        <v>2030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2057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4558</v>
      </c>
      <c r="N6561" s="1" t="n">
        <v>60</v>
      </c>
      <c r="O6561" s="1" t="n">
        <v>45.33</v>
      </c>
      <c r="P6561" s="1" t="s">
        <v>2030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2057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2832</v>
      </c>
      <c r="N6562" s="1" t="n">
        <v>300</v>
      </c>
      <c r="O6562" s="1" t="n">
        <v>136.43</v>
      </c>
      <c r="P6562" s="1" t="s">
        <v>2030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2057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4559</v>
      </c>
      <c r="N6563" s="1" t="n">
        <v>2</v>
      </c>
      <c r="O6563" s="1" t="n">
        <v>30.13</v>
      </c>
      <c r="P6563" s="1" t="s">
        <v>2030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2057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4560</v>
      </c>
      <c r="N6564" s="1" t="n">
        <v>2</v>
      </c>
      <c r="O6564" s="1" t="n">
        <v>30.13</v>
      </c>
      <c r="P6564" s="1" t="s">
        <v>2030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2057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4561</v>
      </c>
      <c r="N6565" s="1" t="n">
        <v>2</v>
      </c>
      <c r="O6565" s="1" t="n">
        <v>30.13</v>
      </c>
      <c r="P6565" s="1" t="s">
        <v>2030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2057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3592</v>
      </c>
      <c r="N6566" s="1" t="n">
        <v>2</v>
      </c>
      <c r="O6566" s="1" t="n">
        <v>30.13</v>
      </c>
      <c r="P6566" s="1" t="s">
        <v>2030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2057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4562</v>
      </c>
      <c r="N6567" s="1" t="n">
        <v>250</v>
      </c>
      <c r="O6567" s="1" t="n">
        <v>111.38</v>
      </c>
      <c r="P6567" s="1" t="s">
        <v>2030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2057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4563</v>
      </c>
      <c r="N6568" s="1" t="n">
        <v>3</v>
      </c>
      <c r="O6568" s="1" t="n">
        <v>36.83</v>
      </c>
      <c r="P6568" s="1" t="s">
        <v>2030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2057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4564</v>
      </c>
      <c r="N6569" s="1" t="n">
        <v>3</v>
      </c>
      <c r="O6569" s="1" t="n">
        <v>38.41</v>
      </c>
      <c r="P6569" s="1" t="s">
        <v>2030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2057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3595</v>
      </c>
      <c r="N6570" s="1" t="n">
        <v>60</v>
      </c>
      <c r="O6570" s="1" t="n">
        <v>45.33</v>
      </c>
      <c r="P6570" s="1" t="s">
        <v>2030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2057</v>
      </c>
      <c r="E6571" s="1" t="n">
        <v>1708</v>
      </c>
      <c r="F6571" s="1" t="s">
        <v>269</v>
      </c>
      <c r="I6571" s="1" t="n">
        <v>265359</v>
      </c>
      <c r="J6571" s="1" t="n">
        <v>82122</v>
      </c>
      <c r="K6571" s="1" t="n">
        <v>7892721840347</v>
      </c>
      <c r="L6571" s="1" t="s">
        <v>4565</v>
      </c>
      <c r="N6571" s="1" t="n">
        <v>3</v>
      </c>
      <c r="O6571" s="1" t="n">
        <v>24.57</v>
      </c>
      <c r="P6571" s="1" t="s">
        <v>2030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2057</v>
      </c>
      <c r="E6572" s="1" t="n">
        <v>1708</v>
      </c>
      <c r="F6572" s="1" t="s">
        <v>269</v>
      </c>
      <c r="I6572" s="1" t="n">
        <v>265359</v>
      </c>
      <c r="J6572" s="1" t="n">
        <v>82123</v>
      </c>
      <c r="K6572" s="1" t="n">
        <v>7892721840323</v>
      </c>
      <c r="L6572" s="1" t="s">
        <v>4566</v>
      </c>
      <c r="N6572" s="1" t="n">
        <v>3</v>
      </c>
      <c r="O6572" s="1" t="n">
        <v>17.97</v>
      </c>
      <c r="P6572" s="1" t="s">
        <v>2030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2057</v>
      </c>
      <c r="E6573" s="1" t="n">
        <v>1708</v>
      </c>
      <c r="F6573" s="1" t="s">
        <v>269</v>
      </c>
      <c r="I6573" s="1" t="n">
        <v>265359</v>
      </c>
      <c r="J6573" s="1" t="n">
        <v>82124</v>
      </c>
      <c r="K6573" s="1" t="n">
        <v>7892721840330</v>
      </c>
      <c r="L6573" s="1" t="s">
        <v>4567</v>
      </c>
      <c r="N6573" s="1" t="n">
        <v>3</v>
      </c>
      <c r="O6573" s="1" t="n">
        <v>8.97</v>
      </c>
      <c r="P6573" s="1" t="s">
        <v>2030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2057</v>
      </c>
      <c r="E6574" s="1" t="n">
        <v>1708</v>
      </c>
      <c r="F6574" s="1" t="s">
        <v>269</v>
      </c>
      <c r="I6574" s="1" t="n">
        <v>265359</v>
      </c>
      <c r="J6574" s="1" t="n">
        <v>82125</v>
      </c>
      <c r="K6574" s="1" t="n">
        <v>7892721841702</v>
      </c>
      <c r="L6574" s="1" t="s">
        <v>4568</v>
      </c>
      <c r="N6574" s="1" t="n">
        <v>3</v>
      </c>
      <c r="O6574" s="1" t="n">
        <v>26.7</v>
      </c>
      <c r="P6574" s="1" t="s">
        <v>2030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2057</v>
      </c>
      <c r="E6575" s="1" t="n">
        <v>1708</v>
      </c>
      <c r="F6575" s="1" t="s">
        <v>269</v>
      </c>
      <c r="I6575" s="1" t="n">
        <v>265359</v>
      </c>
      <c r="J6575" s="1" t="n">
        <v>82126</v>
      </c>
      <c r="K6575" s="1" t="n">
        <v>7892721814157</v>
      </c>
      <c r="L6575" s="1" t="s">
        <v>4569</v>
      </c>
      <c r="N6575" s="1" t="n">
        <v>3</v>
      </c>
      <c r="O6575" s="1" t="n">
        <v>14.97</v>
      </c>
      <c r="P6575" s="1" t="s">
        <v>2030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2057</v>
      </c>
      <c r="E6576" s="1" t="n">
        <v>1708</v>
      </c>
      <c r="F6576" s="1" t="s">
        <v>269</v>
      </c>
      <c r="I6576" s="1" t="n">
        <v>265359</v>
      </c>
      <c r="J6576" s="1" t="n">
        <v>82127</v>
      </c>
      <c r="K6576" s="1" t="n">
        <v>7892721849937</v>
      </c>
      <c r="L6576" s="1" t="s">
        <v>4570</v>
      </c>
      <c r="N6576" s="1" t="n">
        <v>18</v>
      </c>
      <c r="O6576" s="1" t="n">
        <v>59.7</v>
      </c>
      <c r="P6576" s="1" t="s">
        <v>2030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2057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4571</v>
      </c>
      <c r="N6577" s="1" t="n">
        <v>18</v>
      </c>
      <c r="O6577" s="1" t="n">
        <v>134.7</v>
      </c>
      <c r="P6577" s="1" t="s">
        <v>2030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2057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4572</v>
      </c>
      <c r="N6578" s="1" t="n">
        <v>18</v>
      </c>
      <c r="O6578" s="1" t="n">
        <v>56.7</v>
      </c>
      <c r="P6578" s="1" t="s">
        <v>2030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2057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4573</v>
      </c>
      <c r="N6579" s="1" t="n">
        <v>18</v>
      </c>
      <c r="O6579" s="1" t="n">
        <v>106.5</v>
      </c>
      <c r="P6579" s="1" t="s">
        <v>2030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2057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4574</v>
      </c>
      <c r="N6580" s="1" t="n">
        <v>3</v>
      </c>
      <c r="O6580" s="1" t="n">
        <v>29.97</v>
      </c>
      <c r="P6580" s="1" t="s">
        <v>2030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2057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4575</v>
      </c>
      <c r="N6581" s="1" t="n">
        <v>3</v>
      </c>
      <c r="O6581" s="1" t="n">
        <v>35.7</v>
      </c>
      <c r="P6581" s="1" t="s">
        <v>2030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2057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4576</v>
      </c>
      <c r="N6582" s="1" t="n">
        <v>3</v>
      </c>
      <c r="O6582" s="1" t="n">
        <v>25.47</v>
      </c>
      <c r="P6582" s="1" t="s">
        <v>2030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2057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4577</v>
      </c>
      <c r="N6583" s="1" t="n">
        <v>2</v>
      </c>
      <c r="O6583" s="1" t="n">
        <v>42.04</v>
      </c>
      <c r="P6583" s="1" t="s">
        <v>2030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2057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4578</v>
      </c>
      <c r="N6584" s="1" t="n">
        <v>10</v>
      </c>
      <c r="O6584" s="1" t="n">
        <v>24</v>
      </c>
      <c r="P6584" s="1" t="s">
        <v>2030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2057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4579</v>
      </c>
      <c r="N6585" s="1" t="n">
        <v>10</v>
      </c>
      <c r="O6585" s="1" t="n">
        <v>24</v>
      </c>
      <c r="P6585" s="1" t="s">
        <v>2030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2057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4580</v>
      </c>
      <c r="N6586" s="1" t="n">
        <v>10</v>
      </c>
      <c r="O6586" s="1" t="n">
        <v>24</v>
      </c>
      <c r="P6586" s="1" t="s">
        <v>2030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2057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3220</v>
      </c>
      <c r="N6587" s="1" t="n">
        <v>50</v>
      </c>
      <c r="O6587" s="1" t="n">
        <v>165</v>
      </c>
      <c r="P6587" s="1" t="s">
        <v>2030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2057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4581</v>
      </c>
      <c r="N6588" s="1" t="n">
        <v>10</v>
      </c>
      <c r="O6588" s="1" t="n">
        <v>16</v>
      </c>
      <c r="P6588" s="1" t="s">
        <v>2030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2057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4582</v>
      </c>
      <c r="N6589" s="1" t="n">
        <v>12</v>
      </c>
      <c r="O6589" s="1" t="n">
        <v>27.6</v>
      </c>
      <c r="P6589" s="1" t="s">
        <v>2030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2057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4583</v>
      </c>
      <c r="N6590" s="1" t="n">
        <v>10</v>
      </c>
      <c r="O6590" s="1" t="n">
        <v>16</v>
      </c>
      <c r="P6590" s="1" t="s">
        <v>2030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2057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4584</v>
      </c>
      <c r="N6591" s="1" t="n">
        <v>10</v>
      </c>
      <c r="O6591" s="1" t="n">
        <v>16</v>
      </c>
      <c r="P6591" s="1" t="s">
        <v>2030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2057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4585</v>
      </c>
      <c r="N6592" s="1" t="n">
        <v>10</v>
      </c>
      <c r="O6592" s="1" t="n">
        <v>16</v>
      </c>
      <c r="P6592" s="1" t="s">
        <v>2030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2057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4586</v>
      </c>
      <c r="N6593" s="1" t="n">
        <v>10</v>
      </c>
      <c r="O6593" s="1" t="n">
        <v>24</v>
      </c>
      <c r="P6593" s="1" t="s">
        <v>2030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2057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4587</v>
      </c>
      <c r="N6594" s="1" t="n">
        <v>10</v>
      </c>
      <c r="O6594" s="1" t="n">
        <v>16</v>
      </c>
      <c r="P6594" s="1" t="s">
        <v>2030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2057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4588</v>
      </c>
      <c r="N6595" s="1" t="n">
        <v>10</v>
      </c>
      <c r="O6595" s="1" t="n">
        <v>16</v>
      </c>
      <c r="P6595" s="1" t="s">
        <v>2030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2057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4588</v>
      </c>
      <c r="N6596" s="1" t="n">
        <v>10</v>
      </c>
      <c r="O6596" s="1" t="n">
        <v>16</v>
      </c>
      <c r="P6596" s="1" t="s">
        <v>2030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2057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4589</v>
      </c>
      <c r="N6597" s="1" t="n">
        <v>6</v>
      </c>
      <c r="O6597" s="1" t="n">
        <v>44.4</v>
      </c>
      <c r="P6597" s="1" t="s">
        <v>2030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2057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4590</v>
      </c>
      <c r="N6598" s="1" t="n">
        <v>6</v>
      </c>
      <c r="O6598" s="1" t="n">
        <v>44.4</v>
      </c>
      <c r="P6598" s="1" t="s">
        <v>2030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2057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4591</v>
      </c>
      <c r="N6599" s="1" t="n">
        <v>100</v>
      </c>
      <c r="O6599" s="1" t="n">
        <v>99</v>
      </c>
      <c r="P6599" s="1" t="s">
        <v>2030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2057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4592</v>
      </c>
      <c r="N6600" s="1" t="n">
        <v>6</v>
      </c>
      <c r="O6600" s="1" t="n">
        <v>44.4</v>
      </c>
      <c r="P6600" s="1" t="s">
        <v>2030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2057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4593</v>
      </c>
      <c r="N6601" s="1" t="n">
        <v>12</v>
      </c>
      <c r="O6601" s="1" t="n">
        <v>46.8</v>
      </c>
      <c r="P6601" s="1" t="s">
        <v>2030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2057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4594</v>
      </c>
      <c r="N6602" s="1" t="n">
        <v>6</v>
      </c>
      <c r="O6602" s="1" t="n">
        <v>66.6</v>
      </c>
      <c r="P6602" s="1" t="s">
        <v>2030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2057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4595</v>
      </c>
      <c r="N6603" s="1" t="n">
        <v>6</v>
      </c>
      <c r="O6603" s="1" t="n">
        <v>66.6</v>
      </c>
      <c r="P6603" s="1" t="s">
        <v>2030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2057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3206</v>
      </c>
      <c r="N6604" s="1" t="n">
        <v>6</v>
      </c>
      <c r="O6604" s="1" t="n">
        <v>51</v>
      </c>
      <c r="P6604" s="1" t="s">
        <v>2030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2057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4596</v>
      </c>
      <c r="N6605" s="1" t="n">
        <v>20</v>
      </c>
      <c r="O6605" s="1" t="n">
        <v>15</v>
      </c>
      <c r="P6605" s="1" t="s">
        <v>2030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2057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4597</v>
      </c>
      <c r="N6606" s="1" t="n">
        <v>36</v>
      </c>
      <c r="O6606" s="1" t="n">
        <v>72</v>
      </c>
      <c r="P6606" s="1" t="s">
        <v>2030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2057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4469</v>
      </c>
      <c r="N6607" s="1" t="n">
        <v>10</v>
      </c>
      <c r="O6607" s="1" t="n">
        <v>74</v>
      </c>
      <c r="P6607" s="1" t="s">
        <v>2030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2057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4598</v>
      </c>
      <c r="N6608" s="1" t="n">
        <v>20</v>
      </c>
      <c r="O6608" s="1" t="n">
        <v>56</v>
      </c>
      <c r="P6608" s="1" t="s">
        <v>2030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2057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4599</v>
      </c>
      <c r="N6609" s="1" t="n">
        <v>10</v>
      </c>
      <c r="O6609" s="1" t="n">
        <v>49</v>
      </c>
      <c r="P6609" s="1" t="s">
        <v>2030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2057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4600</v>
      </c>
      <c r="N6610" s="1" t="n">
        <v>12</v>
      </c>
      <c r="O6610" s="1" t="n">
        <v>46.8</v>
      </c>
      <c r="P6610" s="1" t="s">
        <v>2030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2057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3206</v>
      </c>
      <c r="N6611" s="1" t="n">
        <v>12</v>
      </c>
      <c r="O6611" s="1" t="n">
        <v>54</v>
      </c>
      <c r="P6611" s="1" t="s">
        <v>2030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2057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4601</v>
      </c>
      <c r="N6612" s="1" t="n">
        <v>30</v>
      </c>
      <c r="O6612" s="1" t="n">
        <v>209.7</v>
      </c>
      <c r="P6612" s="1" t="s">
        <v>2030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2057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3207</v>
      </c>
      <c r="N6613" s="1" t="n">
        <v>12</v>
      </c>
      <c r="O6613" s="1" t="n">
        <v>70.8</v>
      </c>
      <c r="P6613" s="1" t="s">
        <v>2030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2057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4602</v>
      </c>
      <c r="N6614" s="1" t="n">
        <v>12</v>
      </c>
      <c r="O6614" s="1" t="n">
        <v>14.4</v>
      </c>
      <c r="P6614" s="1" t="s">
        <v>2030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2057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4603</v>
      </c>
      <c r="N6615" s="1" t="n">
        <v>12</v>
      </c>
      <c r="O6615" s="1" t="n">
        <v>24</v>
      </c>
      <c r="P6615" s="1" t="s">
        <v>2030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2057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3210</v>
      </c>
      <c r="N6616" s="1" t="n">
        <v>12</v>
      </c>
      <c r="O6616" s="1" t="n">
        <v>126</v>
      </c>
      <c r="P6616" s="1" t="s">
        <v>2030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2057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4604</v>
      </c>
      <c r="N6617" s="1" t="n">
        <v>12</v>
      </c>
      <c r="O6617" s="1" t="n">
        <v>57.6</v>
      </c>
      <c r="P6617" s="1" t="s">
        <v>2030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2057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3211</v>
      </c>
      <c r="N6618" s="1" t="n">
        <v>12</v>
      </c>
      <c r="O6618" s="1" t="n">
        <v>28.8</v>
      </c>
      <c r="P6618" s="1" t="s">
        <v>2030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2057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4605</v>
      </c>
      <c r="N6619" s="1" t="n">
        <v>24</v>
      </c>
      <c r="O6619" s="1" t="n">
        <v>22.8</v>
      </c>
      <c r="P6619" s="1" t="s">
        <v>2030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2057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4606</v>
      </c>
      <c r="N6620" s="1" t="n">
        <v>50</v>
      </c>
      <c r="O6620" s="1" t="n">
        <v>47.5</v>
      </c>
      <c r="P6620" s="1" t="s">
        <v>2030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2057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4607</v>
      </c>
      <c r="N6621" s="1" t="n">
        <v>50</v>
      </c>
      <c r="O6621" s="1" t="n">
        <v>47.5</v>
      </c>
      <c r="P6621" s="1" t="s">
        <v>2030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2057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4608</v>
      </c>
      <c r="N6622" s="1" t="n">
        <v>80</v>
      </c>
      <c r="O6622" s="1" t="n">
        <v>40</v>
      </c>
      <c r="P6622" s="1" t="s">
        <v>2030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2057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4609</v>
      </c>
      <c r="N6623" s="1" t="n">
        <v>10</v>
      </c>
      <c r="O6623" s="1" t="n">
        <v>80</v>
      </c>
      <c r="P6623" s="1" t="s">
        <v>2030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2057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4610</v>
      </c>
      <c r="N6624" s="1" t="n">
        <v>5</v>
      </c>
      <c r="O6624" s="1" t="n">
        <v>36</v>
      </c>
      <c r="P6624" s="1" t="s">
        <v>2030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2057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3213</v>
      </c>
      <c r="N6625" s="1" t="n">
        <v>24</v>
      </c>
      <c r="O6625" s="1" t="n">
        <v>201.6</v>
      </c>
      <c r="P6625" s="1" t="s">
        <v>2030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2057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3214</v>
      </c>
      <c r="N6626" s="1" t="n">
        <v>24</v>
      </c>
      <c r="O6626" s="1" t="n">
        <v>127.2</v>
      </c>
      <c r="P6626" s="1" t="s">
        <v>2030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2057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3215</v>
      </c>
      <c r="N6627" s="1" t="n">
        <v>12</v>
      </c>
      <c r="O6627" s="1" t="n">
        <v>51.6</v>
      </c>
      <c r="P6627" s="1" t="s">
        <v>2030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2057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4611</v>
      </c>
      <c r="N6628" s="1" t="n">
        <v>50</v>
      </c>
      <c r="O6628" s="1" t="n">
        <v>50</v>
      </c>
      <c r="P6628" s="1" t="s">
        <v>2030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2057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3222</v>
      </c>
      <c r="N6629" s="1" t="n">
        <v>10</v>
      </c>
      <c r="O6629" s="1" t="n">
        <v>87</v>
      </c>
      <c r="P6629" s="1" t="s">
        <v>2030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2057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3223</v>
      </c>
      <c r="N6630" s="1" t="n">
        <v>30</v>
      </c>
      <c r="O6630" s="1" t="n">
        <v>81</v>
      </c>
      <c r="P6630" s="1" t="s">
        <v>2030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2057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4612</v>
      </c>
      <c r="N6631" s="1" t="n">
        <v>12</v>
      </c>
      <c r="O6631" s="1" t="n">
        <v>24</v>
      </c>
      <c r="P6631" s="1" t="s">
        <v>2030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2057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4613</v>
      </c>
      <c r="N6632" s="1" t="n">
        <v>12</v>
      </c>
      <c r="O6632" s="1" t="n">
        <v>92.4</v>
      </c>
      <c r="P6632" s="1" t="s">
        <v>2030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2057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4614</v>
      </c>
      <c r="N6633" s="1" t="n">
        <v>12</v>
      </c>
      <c r="O6633" s="1" t="n">
        <v>24</v>
      </c>
      <c r="P6633" s="1" t="s">
        <v>2030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2057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4615</v>
      </c>
      <c r="N6634" s="1" t="n">
        <v>12</v>
      </c>
      <c r="O6634" s="1" t="n">
        <v>42</v>
      </c>
      <c r="P6634" s="1" t="s">
        <v>2030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2057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4616</v>
      </c>
      <c r="N6635" s="1" t="n">
        <v>5</v>
      </c>
      <c r="O6635" s="1" t="n">
        <v>52</v>
      </c>
      <c r="P6635" s="1" t="s">
        <v>2030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2057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4617</v>
      </c>
      <c r="N6636" s="1" t="n">
        <v>12</v>
      </c>
      <c r="O6636" s="1" t="n">
        <v>52.8</v>
      </c>
      <c r="P6636" s="1" t="s">
        <v>2030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2057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4618</v>
      </c>
      <c r="N6637" s="1" t="n">
        <v>12</v>
      </c>
      <c r="O6637" s="1" t="n">
        <v>30</v>
      </c>
      <c r="P6637" s="1" t="s">
        <v>2030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2057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2349</v>
      </c>
      <c r="N6638" s="1" t="n">
        <v>48</v>
      </c>
      <c r="O6638" s="1" t="n">
        <v>119.52</v>
      </c>
      <c r="P6638" s="1" t="s">
        <v>2030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2057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2350</v>
      </c>
      <c r="N6639" s="1" t="n">
        <v>48</v>
      </c>
      <c r="O6639" s="1" t="n">
        <v>119.52</v>
      </c>
      <c r="P6639" s="1" t="s">
        <v>2030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2057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2351</v>
      </c>
      <c r="N6640" s="1" t="n">
        <v>48</v>
      </c>
      <c r="O6640" s="1" t="n">
        <v>119.52</v>
      </c>
      <c r="P6640" s="1" t="s">
        <v>2030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2057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4619</v>
      </c>
      <c r="N6641" s="1" t="n">
        <v>24</v>
      </c>
      <c r="O6641" s="1" t="n">
        <v>59.76</v>
      </c>
      <c r="P6641" s="1" t="s">
        <v>2030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2057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2352</v>
      </c>
      <c r="N6642" s="1" t="n">
        <v>48</v>
      </c>
      <c r="O6642" s="1" t="n">
        <v>119.52</v>
      </c>
      <c r="P6642" s="1" t="s">
        <v>2030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2057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3175</v>
      </c>
      <c r="N6643" s="1" t="n">
        <v>65</v>
      </c>
      <c r="O6643" s="1" t="n">
        <v>110.5</v>
      </c>
      <c r="P6643" s="1" t="s">
        <v>2030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2057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3176</v>
      </c>
      <c r="N6644" s="1" t="n">
        <v>65</v>
      </c>
      <c r="O6644" s="1" t="n">
        <v>110.5</v>
      </c>
      <c r="P6644" s="1" t="s">
        <v>2030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2057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3177</v>
      </c>
      <c r="N6645" s="1" t="n">
        <v>65</v>
      </c>
      <c r="O6645" s="1" t="n">
        <v>110.5</v>
      </c>
      <c r="P6645" s="1" t="s">
        <v>2030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2057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4620</v>
      </c>
      <c r="N6646" s="1" t="n">
        <v>24</v>
      </c>
      <c r="O6646" s="1" t="n">
        <v>59.76</v>
      </c>
      <c r="P6646" s="1" t="s">
        <v>2030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2057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4184</v>
      </c>
      <c r="N6647" s="1" t="n">
        <v>42</v>
      </c>
      <c r="O6647" s="1" t="n">
        <v>92.4</v>
      </c>
      <c r="P6647" s="1" t="s">
        <v>2030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2057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3181</v>
      </c>
      <c r="N6648" s="1" t="n">
        <v>15</v>
      </c>
      <c r="O6648" s="1" t="n">
        <v>119.85</v>
      </c>
      <c r="P6648" s="1" t="s">
        <v>2030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2057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4621</v>
      </c>
      <c r="N6649" s="1" t="n">
        <v>24</v>
      </c>
      <c r="O6649" s="1" t="n">
        <v>71.76</v>
      </c>
      <c r="P6649" s="1" t="s">
        <v>2030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2057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4622</v>
      </c>
      <c r="N6650" s="1" t="n">
        <v>120</v>
      </c>
      <c r="O6650" s="1" t="n">
        <v>184.85</v>
      </c>
      <c r="P6650" s="1" t="s">
        <v>2030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2057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4623</v>
      </c>
      <c r="N6651" s="1" t="n">
        <v>160</v>
      </c>
      <c r="O6651" s="1" t="n">
        <v>246.45</v>
      </c>
      <c r="P6651" s="1" t="s">
        <v>2030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2065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2066</v>
      </c>
      <c r="N6652" s="1" t="n">
        <v>3.016</v>
      </c>
      <c r="O6652" s="1" t="n">
        <v>61.29</v>
      </c>
      <c r="P6652" s="1" t="s">
        <v>2030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2065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2071</v>
      </c>
      <c r="N6653" s="1" t="n">
        <v>2.346</v>
      </c>
      <c r="O6653" s="1" t="n">
        <v>67.54</v>
      </c>
      <c r="P6653" s="1" t="s">
        <v>2030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2065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2072</v>
      </c>
      <c r="N6654" s="1" t="n">
        <v>1.942</v>
      </c>
      <c r="O6654" s="1" t="n">
        <v>49.33</v>
      </c>
      <c r="P6654" s="1" t="s">
        <v>2030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2065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2073</v>
      </c>
      <c r="N6655" s="1" t="n">
        <v>14.42</v>
      </c>
      <c r="O6655" s="1" t="n">
        <v>476.24</v>
      </c>
      <c r="P6655" s="1" t="s">
        <v>2030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2065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2074</v>
      </c>
      <c r="N6656" s="1" t="n">
        <v>10.525</v>
      </c>
      <c r="O6656" s="1" t="n">
        <v>401.09</v>
      </c>
      <c r="P6656" s="1" t="s">
        <v>2030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2065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2075</v>
      </c>
      <c r="N6657" s="1" t="n">
        <v>5.414</v>
      </c>
      <c r="O6657" s="1" t="n">
        <v>229.25</v>
      </c>
      <c r="P6657" s="1" t="s">
        <v>2030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2065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2076</v>
      </c>
      <c r="N6658" s="1" t="n">
        <v>10.285</v>
      </c>
      <c r="O6658" s="1" t="n">
        <v>461.64</v>
      </c>
      <c r="P6658" s="1" t="s">
        <v>2030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2065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2077</v>
      </c>
      <c r="N6659" s="1" t="n">
        <v>3.99</v>
      </c>
      <c r="O6659" s="1" t="n">
        <v>182.47</v>
      </c>
      <c r="P6659" s="1" t="s">
        <v>2030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2065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2078</v>
      </c>
      <c r="N6660" s="1" t="n">
        <v>1.898</v>
      </c>
      <c r="O6660" s="1" t="n">
        <v>77.15</v>
      </c>
      <c r="P6660" s="1" t="s">
        <v>2030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2065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2079</v>
      </c>
      <c r="N6661" s="1" t="n">
        <v>2.714</v>
      </c>
      <c r="O6661" s="1" t="n">
        <v>137.91</v>
      </c>
      <c r="P6661" s="1" t="s">
        <v>2030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2065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2080</v>
      </c>
      <c r="N6662" s="1" t="n">
        <v>1.632</v>
      </c>
      <c r="O6662" s="1" t="n">
        <v>96.75</v>
      </c>
      <c r="P6662" s="1" t="s">
        <v>2030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2065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2081</v>
      </c>
      <c r="N6663" s="1" t="n">
        <v>1.854</v>
      </c>
      <c r="O6663" s="1" t="n">
        <v>69.08</v>
      </c>
      <c r="P6663" s="1" t="s">
        <v>2030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2065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2082</v>
      </c>
      <c r="N6664" s="1" t="n">
        <v>1.094</v>
      </c>
      <c r="O6664" s="1" t="n">
        <v>2.77</v>
      </c>
      <c r="P6664" s="1" t="s">
        <v>2030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2065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2083</v>
      </c>
      <c r="N6665" s="1" t="n">
        <v>8.77</v>
      </c>
      <c r="O6665" s="1" t="n">
        <v>22.21</v>
      </c>
      <c r="P6665" s="1" t="s">
        <v>2030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2065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2084</v>
      </c>
      <c r="N6666" s="1" t="n">
        <v>0.85</v>
      </c>
      <c r="O6666" s="1" t="n">
        <v>0.03</v>
      </c>
      <c r="P6666" s="1" t="s">
        <v>2030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2085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2066</v>
      </c>
      <c r="N6667" s="1" t="n">
        <v>3.016</v>
      </c>
      <c r="O6667" s="1" t="n">
        <v>61.29</v>
      </c>
      <c r="P6667" s="1" t="s">
        <v>2030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2085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2071</v>
      </c>
      <c r="N6668" s="1" t="n">
        <v>2.346</v>
      </c>
      <c r="O6668" s="1" t="n">
        <v>67.54</v>
      </c>
      <c r="P6668" s="1" t="s">
        <v>2030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2085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2072</v>
      </c>
      <c r="N6669" s="1" t="n">
        <v>1.942</v>
      </c>
      <c r="O6669" s="1" t="n">
        <v>49.33</v>
      </c>
      <c r="P6669" s="1" t="s">
        <v>2030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2085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2073</v>
      </c>
      <c r="N6670" s="1" t="n">
        <v>14.42</v>
      </c>
      <c r="O6670" s="1" t="n">
        <v>476.24</v>
      </c>
      <c r="P6670" s="1" t="s">
        <v>2030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2085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2074</v>
      </c>
      <c r="N6671" s="1" t="n">
        <v>10.525</v>
      </c>
      <c r="O6671" s="1" t="n">
        <v>401.09</v>
      </c>
      <c r="P6671" s="1" t="s">
        <v>2030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2085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2075</v>
      </c>
      <c r="N6672" s="1" t="n">
        <v>5.414</v>
      </c>
      <c r="O6672" s="1" t="n">
        <v>229.25</v>
      </c>
      <c r="P6672" s="1" t="s">
        <v>2030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2085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2076</v>
      </c>
      <c r="N6673" s="1" t="n">
        <v>10.285</v>
      </c>
      <c r="O6673" s="1" t="n">
        <v>461.64</v>
      </c>
      <c r="P6673" s="1" t="s">
        <v>2030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2085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2077</v>
      </c>
      <c r="N6674" s="1" t="n">
        <v>3.99</v>
      </c>
      <c r="O6674" s="1" t="n">
        <v>182.47</v>
      </c>
      <c r="P6674" s="1" t="s">
        <v>2030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2085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2078</v>
      </c>
      <c r="N6675" s="1" t="n">
        <v>1.898</v>
      </c>
      <c r="O6675" s="1" t="n">
        <v>77.15</v>
      </c>
      <c r="P6675" s="1" t="s">
        <v>2030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2085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2079</v>
      </c>
      <c r="N6676" s="1" t="n">
        <v>2.714</v>
      </c>
      <c r="O6676" s="1" t="n">
        <v>137.91</v>
      </c>
      <c r="P6676" s="1" t="s">
        <v>2030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2085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2080</v>
      </c>
      <c r="N6677" s="1" t="n">
        <v>1.632</v>
      </c>
      <c r="O6677" s="1" t="n">
        <v>96.75</v>
      </c>
      <c r="P6677" s="1" t="s">
        <v>2030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2085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2081</v>
      </c>
      <c r="N6678" s="1" t="n">
        <v>1.854</v>
      </c>
      <c r="O6678" s="1" t="n">
        <v>69.08</v>
      </c>
      <c r="P6678" s="1" t="s">
        <v>2030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2085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2082</v>
      </c>
      <c r="N6679" s="1" t="n">
        <v>1.094</v>
      </c>
      <c r="O6679" s="1" t="n">
        <v>2.77</v>
      </c>
      <c r="P6679" s="1" t="s">
        <v>2030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2085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2083</v>
      </c>
      <c r="N6680" s="1" t="n">
        <v>8.77</v>
      </c>
      <c r="O6680" s="1" t="n">
        <v>22.21</v>
      </c>
      <c r="P6680" s="1" t="s">
        <v>2030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2085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2084</v>
      </c>
      <c r="N6681" s="1" t="n">
        <v>0.85</v>
      </c>
      <c r="O6681" s="1" t="n">
        <v>0.03</v>
      </c>
      <c r="P6681" s="1" t="s">
        <v>2030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2139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2930</v>
      </c>
      <c r="N6682" s="1" t="n">
        <v>8.3</v>
      </c>
      <c r="O6682" s="1" t="n">
        <v>51.743</v>
      </c>
      <c r="P6682" s="1" t="s">
        <v>2030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2139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3547</v>
      </c>
      <c r="N6683" s="1" t="n">
        <v>2.226</v>
      </c>
      <c r="O6683" s="1" t="n">
        <v>12.71</v>
      </c>
      <c r="P6683" s="1" t="s">
        <v>2030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2139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3548</v>
      </c>
      <c r="N6684" s="1" t="n">
        <v>1.95</v>
      </c>
      <c r="O6684" s="1" t="n">
        <v>11.135</v>
      </c>
      <c r="P6684" s="1" t="s">
        <v>2030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2139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3549</v>
      </c>
      <c r="N6685" s="1" t="n">
        <v>16.84</v>
      </c>
      <c r="O6685" s="1" t="n">
        <v>96.156</v>
      </c>
      <c r="P6685" s="1" t="s">
        <v>2030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2139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3550</v>
      </c>
      <c r="N6686" s="1" t="n">
        <v>16.79</v>
      </c>
      <c r="O6686" s="1" t="n">
        <v>95.871</v>
      </c>
      <c r="P6686" s="1" t="s">
        <v>2030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2139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4624</v>
      </c>
      <c r="N6687" s="1" t="n">
        <v>1.43</v>
      </c>
      <c r="O6687" s="1" t="n">
        <v>7.865</v>
      </c>
      <c r="P6687" s="1" t="s">
        <v>2030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2139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3551</v>
      </c>
      <c r="N6688" s="1" t="n">
        <v>4.914</v>
      </c>
      <c r="O6688" s="1" t="n">
        <v>24.521</v>
      </c>
      <c r="P6688" s="1" t="s">
        <v>2030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2057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2086</v>
      </c>
      <c r="N6689" s="1" t="n">
        <v>1800</v>
      </c>
      <c r="O6689" s="1" t="n">
        <v>895</v>
      </c>
      <c r="P6689" s="1" t="s">
        <v>2030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2057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2323</v>
      </c>
      <c r="N6690" s="1" t="n">
        <v>58</v>
      </c>
      <c r="O6690" s="1" t="n">
        <v>580</v>
      </c>
      <c r="P6690" s="1" t="s">
        <v>2030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2057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4219</v>
      </c>
      <c r="N6691" s="1" t="n">
        <v>20</v>
      </c>
      <c r="O6691" s="1" t="n">
        <v>259.8</v>
      </c>
      <c r="P6691" s="1" t="s">
        <v>2030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2057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2036</v>
      </c>
      <c r="N6692" s="1" t="n">
        <v>58.8</v>
      </c>
      <c r="O6692" s="1" t="n">
        <v>1293.6</v>
      </c>
      <c r="P6692" s="1" t="s">
        <v>2030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2057</v>
      </c>
      <c r="E6693" s="1" t="n">
        <v>967</v>
      </c>
      <c r="F6693" s="1" t="s">
        <v>1495</v>
      </c>
      <c r="I6693" s="1" t="n">
        <v>37213</v>
      </c>
      <c r="J6693" s="1" t="n">
        <v>22589</v>
      </c>
      <c r="K6693" s="1" t="n">
        <v>7896547501178</v>
      </c>
      <c r="L6693" s="1" t="s">
        <v>4625</v>
      </c>
      <c r="N6693" s="1" t="n">
        <v>24</v>
      </c>
      <c r="O6693" s="1" t="n">
        <v>96</v>
      </c>
      <c r="P6693" s="1" t="s">
        <v>2030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2057</v>
      </c>
      <c r="E6694" s="1" t="n">
        <v>967</v>
      </c>
      <c r="F6694" s="1" t="s">
        <v>1495</v>
      </c>
      <c r="I6694" s="1" t="n">
        <v>37213</v>
      </c>
      <c r="J6694" s="1" t="n">
        <v>22591</v>
      </c>
      <c r="K6694" s="1" t="n">
        <v>7896547501154</v>
      </c>
      <c r="L6694" s="1" t="s">
        <v>4626</v>
      </c>
      <c r="N6694" s="1" t="n">
        <v>24</v>
      </c>
      <c r="O6694" s="1" t="n">
        <v>96</v>
      </c>
      <c r="P6694" s="1" t="s">
        <v>2030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2057</v>
      </c>
      <c r="E6695" s="1" t="n">
        <v>967</v>
      </c>
      <c r="F6695" s="1" t="s">
        <v>1495</v>
      </c>
      <c r="I6695" s="1" t="n">
        <v>37213</v>
      </c>
      <c r="J6695" s="1" t="n">
        <v>28363</v>
      </c>
      <c r="K6695" s="1" t="n">
        <v>7896855901417</v>
      </c>
      <c r="L6695" s="1" t="s">
        <v>4627</v>
      </c>
      <c r="N6695" s="1" t="n">
        <v>12</v>
      </c>
      <c r="O6695" s="1" t="n">
        <v>250</v>
      </c>
      <c r="P6695" s="1" t="s">
        <v>2030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2057</v>
      </c>
      <c r="E6696" s="1" t="n">
        <v>967</v>
      </c>
      <c r="F6696" s="1" t="s">
        <v>1495</v>
      </c>
      <c r="I6696" s="1" t="n">
        <v>37213</v>
      </c>
      <c r="J6696" s="1" t="n">
        <v>31436</v>
      </c>
      <c r="K6696" s="1" t="n">
        <v>7896547501277</v>
      </c>
      <c r="L6696" s="1" t="s">
        <v>4628</v>
      </c>
      <c r="N6696" s="1" t="n">
        <v>24</v>
      </c>
      <c r="O6696" s="1" t="n">
        <v>96</v>
      </c>
      <c r="P6696" s="1" t="s">
        <v>2030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2057</v>
      </c>
      <c r="E6697" s="1" t="n">
        <v>967</v>
      </c>
      <c r="F6697" s="1" t="s">
        <v>1495</v>
      </c>
      <c r="I6697" s="1" t="n">
        <v>37213</v>
      </c>
      <c r="J6697" s="1" t="n">
        <v>31437</v>
      </c>
      <c r="K6697" s="1" t="n">
        <v>7896547501390</v>
      </c>
      <c r="L6697" s="1" t="s">
        <v>4629</v>
      </c>
      <c r="N6697" s="1" t="n">
        <v>24</v>
      </c>
      <c r="O6697" s="1" t="n">
        <v>96</v>
      </c>
      <c r="P6697" s="1" t="s">
        <v>2030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2057</v>
      </c>
      <c r="E6698" s="1" t="n">
        <v>967</v>
      </c>
      <c r="F6698" s="1" t="s">
        <v>1495</v>
      </c>
      <c r="I6698" s="1" t="n">
        <v>37213</v>
      </c>
      <c r="J6698" s="1" t="n">
        <v>48720</v>
      </c>
      <c r="K6698" s="1" t="n">
        <v>7896855903022</v>
      </c>
      <c r="L6698" s="1" t="s">
        <v>4630</v>
      </c>
      <c r="N6698" s="1" t="n">
        <v>12</v>
      </c>
      <c r="O6698" s="1" t="n">
        <v>208</v>
      </c>
      <c r="P6698" s="1" t="s">
        <v>2030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2057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2052</v>
      </c>
      <c r="N6699" s="1" t="n">
        <v>3</v>
      </c>
      <c r="O6699" s="1" t="n">
        <v>12</v>
      </c>
      <c r="P6699" s="1" t="s">
        <v>2030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2057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2053</v>
      </c>
      <c r="N6700" s="1" t="n">
        <v>80</v>
      </c>
      <c r="O6700" s="1" t="n">
        <v>144</v>
      </c>
      <c r="P6700" s="1" t="s">
        <v>2030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2057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4631</v>
      </c>
      <c r="N6701" s="1" t="n">
        <v>36</v>
      </c>
      <c r="O6701" s="1" t="n">
        <v>145.08</v>
      </c>
      <c r="P6701" s="1" t="s">
        <v>2030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2057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3708</v>
      </c>
      <c r="N6702" s="1" t="n">
        <v>48</v>
      </c>
      <c r="O6702" s="1" t="n">
        <v>145.44</v>
      </c>
      <c r="P6702" s="1" t="s">
        <v>2030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2057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4632</v>
      </c>
      <c r="N6703" s="1" t="n">
        <v>12</v>
      </c>
      <c r="O6703" s="1" t="n">
        <v>33</v>
      </c>
      <c r="P6703" s="1" t="s">
        <v>2030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2057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3144</v>
      </c>
      <c r="N6704" s="1" t="n">
        <v>12</v>
      </c>
      <c r="O6704" s="1" t="n">
        <v>47.64</v>
      </c>
      <c r="P6704" s="1" t="s">
        <v>2030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2057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3145</v>
      </c>
      <c r="N6705" s="1" t="n">
        <v>12</v>
      </c>
      <c r="O6705" s="1" t="n">
        <v>43.32</v>
      </c>
      <c r="P6705" s="1" t="s">
        <v>2030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2057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4633</v>
      </c>
      <c r="N6706" s="1" t="n">
        <v>6</v>
      </c>
      <c r="O6706" s="1" t="n">
        <v>52.62</v>
      </c>
      <c r="P6706" s="1" t="s">
        <v>2030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2057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4634</v>
      </c>
      <c r="N6707" s="1" t="n">
        <v>24</v>
      </c>
      <c r="O6707" s="1" t="n">
        <v>52.32</v>
      </c>
      <c r="P6707" s="1" t="s">
        <v>2030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2057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4635</v>
      </c>
      <c r="N6708" s="1" t="n">
        <v>24</v>
      </c>
      <c r="O6708" s="1" t="n">
        <v>50.16</v>
      </c>
      <c r="P6708" s="1" t="s">
        <v>2030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2057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4636</v>
      </c>
      <c r="N6709" s="1" t="n">
        <v>24</v>
      </c>
      <c r="O6709" s="1" t="n">
        <v>118.08</v>
      </c>
      <c r="P6709" s="1" t="s">
        <v>2030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2057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4637</v>
      </c>
      <c r="N6710" s="1" t="n">
        <v>24</v>
      </c>
      <c r="O6710" s="1" t="n">
        <v>118.08</v>
      </c>
      <c r="P6710" s="1" t="s">
        <v>2030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2057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4638</v>
      </c>
      <c r="N6711" s="1" t="n">
        <v>6</v>
      </c>
      <c r="O6711" s="1" t="n">
        <v>52.62</v>
      </c>
      <c r="P6711" s="1" t="s">
        <v>2030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2057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4639</v>
      </c>
      <c r="N6712" s="1" t="n">
        <v>12</v>
      </c>
      <c r="O6712" s="1" t="n">
        <v>35.52</v>
      </c>
      <c r="P6712" s="1" t="s">
        <v>2030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2057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3745</v>
      </c>
      <c r="N6713" s="1" t="n">
        <v>24</v>
      </c>
      <c r="O6713" s="1" t="n">
        <v>43.2</v>
      </c>
      <c r="P6713" s="1" t="s">
        <v>2030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2057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4640</v>
      </c>
      <c r="N6714" s="1" t="n">
        <v>12</v>
      </c>
      <c r="O6714" s="1" t="n">
        <v>20.16</v>
      </c>
      <c r="P6714" s="1" t="s">
        <v>2030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2057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3747</v>
      </c>
      <c r="N6715" s="1" t="n">
        <v>36</v>
      </c>
      <c r="O6715" s="1" t="n">
        <v>60.48</v>
      </c>
      <c r="P6715" s="1" t="s">
        <v>2030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2057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4641</v>
      </c>
      <c r="N6716" s="1" t="n">
        <v>12</v>
      </c>
      <c r="O6716" s="1" t="n">
        <v>20.16</v>
      </c>
      <c r="P6716" s="1" t="s">
        <v>2030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2057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4642</v>
      </c>
      <c r="N6717" s="1" t="n">
        <v>24</v>
      </c>
      <c r="O6717" s="1" t="n">
        <v>43.2</v>
      </c>
      <c r="P6717" s="1" t="s">
        <v>2030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2057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4643</v>
      </c>
      <c r="N6718" s="1" t="n">
        <v>6</v>
      </c>
      <c r="O6718" s="1" t="n">
        <v>52.62</v>
      </c>
      <c r="P6718" s="1" t="s">
        <v>2030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2057</v>
      </c>
      <c r="E6719" s="1" t="n">
        <v>10012</v>
      </c>
      <c r="F6719" s="1" t="s">
        <v>176</v>
      </c>
      <c r="I6719" s="1" t="n">
        <v>1966312</v>
      </c>
      <c r="J6719" s="1" t="n">
        <v>45210</v>
      </c>
      <c r="K6719" s="1" t="n">
        <v>7891032014621</v>
      </c>
      <c r="L6719" s="1" t="s">
        <v>4644</v>
      </c>
      <c r="N6719" s="1" t="n">
        <v>32</v>
      </c>
      <c r="O6719" s="1" t="n">
        <v>57.28</v>
      </c>
      <c r="P6719" s="1" t="s">
        <v>2030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2057</v>
      </c>
      <c r="E6720" s="1" t="n">
        <v>10012</v>
      </c>
      <c r="F6720" s="1" t="s">
        <v>176</v>
      </c>
      <c r="I6720" s="1" t="n">
        <v>1966312</v>
      </c>
      <c r="J6720" s="1" t="n">
        <v>46225</v>
      </c>
      <c r="K6720" s="1" t="n">
        <v>7891032014706</v>
      </c>
      <c r="L6720" s="1" t="s">
        <v>3158</v>
      </c>
      <c r="N6720" s="1" t="n">
        <v>32</v>
      </c>
      <c r="O6720" s="1" t="n">
        <v>88.96</v>
      </c>
      <c r="P6720" s="1" t="s">
        <v>2030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2057</v>
      </c>
      <c r="E6721" s="1" t="n">
        <v>10012</v>
      </c>
      <c r="F6721" s="1" t="s">
        <v>176</v>
      </c>
      <c r="I6721" s="1" t="n">
        <v>1966312</v>
      </c>
      <c r="J6721" s="1" t="n">
        <v>54803</v>
      </c>
      <c r="K6721" s="1" t="n">
        <v>7891032011224</v>
      </c>
      <c r="L6721" s="1" t="s">
        <v>4645</v>
      </c>
      <c r="N6721" s="1" t="n">
        <v>12</v>
      </c>
      <c r="O6721" s="1" t="n">
        <v>132</v>
      </c>
      <c r="P6721" s="1" t="s">
        <v>2030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2057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4646</v>
      </c>
      <c r="N6722" s="1" t="n">
        <v>24</v>
      </c>
      <c r="O6722" s="1" t="n">
        <v>79.68</v>
      </c>
      <c r="P6722" s="1" t="s">
        <v>2030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2057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4647</v>
      </c>
      <c r="N6723" s="1" t="n">
        <v>32</v>
      </c>
      <c r="O6723" s="1" t="n">
        <v>73.28</v>
      </c>
      <c r="P6723" s="1" t="s">
        <v>2030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2065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2066</v>
      </c>
      <c r="N6724" s="1" t="n">
        <v>4.016</v>
      </c>
      <c r="O6724" s="1" t="n">
        <v>73.53</v>
      </c>
      <c r="P6724" s="1" t="s">
        <v>2030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2065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2067</v>
      </c>
      <c r="N6725" s="1" t="n">
        <v>9.655</v>
      </c>
      <c r="O6725" s="1" t="n">
        <v>191.5</v>
      </c>
      <c r="P6725" s="1" t="s">
        <v>2030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2065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2068</v>
      </c>
      <c r="N6726" s="1" t="n">
        <v>21.61</v>
      </c>
      <c r="O6726" s="1" t="n">
        <v>494.59</v>
      </c>
      <c r="P6726" s="1" t="s">
        <v>2030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2065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2069</v>
      </c>
      <c r="N6727" s="1" t="n">
        <v>19.24</v>
      </c>
      <c r="O6727" s="1" t="n">
        <v>469.72</v>
      </c>
      <c r="P6727" s="1" t="s">
        <v>2030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2065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2070</v>
      </c>
      <c r="N6728" s="1" t="n">
        <v>0.79</v>
      </c>
      <c r="O6728" s="1" t="n">
        <v>16.88</v>
      </c>
      <c r="P6728" s="1" t="s">
        <v>2030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2065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2072</v>
      </c>
      <c r="N6729" s="1" t="n">
        <v>0.7</v>
      </c>
      <c r="O6729" s="1" t="n">
        <v>16.02</v>
      </c>
      <c r="P6729" s="1" t="s">
        <v>2030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2065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2168</v>
      </c>
      <c r="N6730" s="1" t="n">
        <v>1.032</v>
      </c>
      <c r="O6730" s="1" t="n">
        <v>25.19</v>
      </c>
      <c r="P6730" s="1" t="s">
        <v>2030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2065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2082</v>
      </c>
      <c r="N6731" s="1" t="n">
        <v>0.341</v>
      </c>
      <c r="O6731" s="1" t="n">
        <v>0.78</v>
      </c>
      <c r="P6731" s="1" t="s">
        <v>2030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2065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3365</v>
      </c>
      <c r="N6732" s="1" t="n">
        <v>1.416</v>
      </c>
      <c r="O6732" s="1" t="n">
        <v>5.39</v>
      </c>
      <c r="P6732" s="1" t="s">
        <v>2030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2085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2066</v>
      </c>
      <c r="N6733" s="1" t="n">
        <v>4.016</v>
      </c>
      <c r="O6733" s="1" t="n">
        <v>73.53</v>
      </c>
      <c r="P6733" s="1" t="s">
        <v>2030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2085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2067</v>
      </c>
      <c r="N6734" s="1" t="n">
        <v>9.655</v>
      </c>
      <c r="O6734" s="1" t="n">
        <v>191.5</v>
      </c>
      <c r="P6734" s="1" t="s">
        <v>2030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2085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2068</v>
      </c>
      <c r="N6735" s="1" t="n">
        <v>21.61</v>
      </c>
      <c r="O6735" s="1" t="n">
        <v>494.59</v>
      </c>
      <c r="P6735" s="1" t="s">
        <v>2030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2085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2069</v>
      </c>
      <c r="N6736" s="1" t="n">
        <v>19.24</v>
      </c>
      <c r="O6736" s="1" t="n">
        <v>469.72</v>
      </c>
      <c r="P6736" s="1" t="s">
        <v>2030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2085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2070</v>
      </c>
      <c r="N6737" s="1" t="n">
        <v>0.79</v>
      </c>
      <c r="O6737" s="1" t="n">
        <v>16.88</v>
      </c>
      <c r="P6737" s="1" t="s">
        <v>2030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2085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2072</v>
      </c>
      <c r="N6738" s="1" t="n">
        <v>0.7</v>
      </c>
      <c r="O6738" s="1" t="n">
        <v>16.02</v>
      </c>
      <c r="P6738" s="1" t="s">
        <v>2030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2085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2168</v>
      </c>
      <c r="N6739" s="1" t="n">
        <v>1.032</v>
      </c>
      <c r="O6739" s="1" t="n">
        <v>25.19</v>
      </c>
      <c r="P6739" s="1" t="s">
        <v>2030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2085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2082</v>
      </c>
      <c r="N6740" s="1" t="n">
        <v>0.341</v>
      </c>
      <c r="O6740" s="1" t="n">
        <v>0.78</v>
      </c>
      <c r="P6740" s="1" t="s">
        <v>2030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2085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3365</v>
      </c>
      <c r="N6741" s="1" t="n">
        <v>1.416</v>
      </c>
      <c r="O6741" s="1" t="n">
        <v>5.39</v>
      </c>
      <c r="P6741" s="1" t="s">
        <v>2030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2139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2120</v>
      </c>
      <c r="N6742" s="1" t="n">
        <v>20</v>
      </c>
      <c r="O6742" s="1" t="n">
        <v>300</v>
      </c>
      <c r="P6742" s="1" t="s">
        <v>2030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2139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2125</v>
      </c>
      <c r="N6743" s="1" t="n">
        <v>20</v>
      </c>
      <c r="O6743" s="1" t="n">
        <v>85</v>
      </c>
      <c r="P6743" s="1" t="s">
        <v>2030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2139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2135</v>
      </c>
      <c r="N6744" s="1" t="n">
        <v>20</v>
      </c>
      <c r="O6744" s="1" t="n">
        <v>115</v>
      </c>
      <c r="P6744" s="1" t="s">
        <v>2030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2139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2122</v>
      </c>
      <c r="N6745" s="1" t="n">
        <v>24</v>
      </c>
      <c r="O6745" s="1" t="n">
        <v>130</v>
      </c>
      <c r="P6745" s="1" t="s">
        <v>2030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2139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2123</v>
      </c>
      <c r="N6746" s="1" t="n">
        <v>20</v>
      </c>
      <c r="O6746" s="1" t="n">
        <v>100</v>
      </c>
      <c r="P6746" s="1" t="s">
        <v>2030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2139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2582</v>
      </c>
      <c r="N6747" s="1" t="n">
        <v>20</v>
      </c>
      <c r="O6747" s="1" t="n">
        <v>150</v>
      </c>
      <c r="P6747" s="1" t="s">
        <v>2030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2139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2126</v>
      </c>
      <c r="N6748" s="1" t="n">
        <v>2</v>
      </c>
      <c r="O6748" s="1" t="n">
        <v>36</v>
      </c>
      <c r="P6748" s="1" t="s">
        <v>2030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2139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2127</v>
      </c>
      <c r="N6749" s="1" t="n">
        <v>15</v>
      </c>
      <c r="O6749" s="1" t="n">
        <v>90</v>
      </c>
      <c r="P6749" s="1" t="s">
        <v>2030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2139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2130</v>
      </c>
      <c r="N6750" s="1" t="n">
        <v>2</v>
      </c>
      <c r="O6750" s="1" t="n">
        <v>40</v>
      </c>
      <c r="P6750" s="1" t="s">
        <v>2030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2139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2182</v>
      </c>
      <c r="N6751" s="1" t="n">
        <v>20</v>
      </c>
      <c r="O6751" s="1" t="n">
        <v>120</v>
      </c>
      <c r="P6751" s="1" t="s">
        <v>2030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2139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2131</v>
      </c>
      <c r="N6752" s="1" t="n">
        <v>30</v>
      </c>
      <c r="O6752" s="1" t="n">
        <v>240</v>
      </c>
      <c r="P6752" s="1" t="s">
        <v>2030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2139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2132</v>
      </c>
      <c r="N6753" s="1" t="n">
        <v>54.225</v>
      </c>
      <c r="O6753" s="1" t="n">
        <v>200</v>
      </c>
      <c r="P6753" s="1" t="s">
        <v>2030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2139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2133</v>
      </c>
      <c r="N6754" s="1" t="n">
        <v>20</v>
      </c>
      <c r="O6754" s="1" t="n">
        <v>120</v>
      </c>
      <c r="P6754" s="1" t="s">
        <v>2030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2139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2185</v>
      </c>
      <c r="N6755" s="1" t="n">
        <v>18</v>
      </c>
      <c r="O6755" s="1" t="n">
        <v>150</v>
      </c>
      <c r="P6755" s="1" t="s">
        <v>2030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2139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2136</v>
      </c>
      <c r="N6756" s="1" t="n">
        <v>60</v>
      </c>
      <c r="O6756" s="1" t="n">
        <v>405</v>
      </c>
      <c r="P6756" s="1" t="s">
        <v>2030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2139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2137</v>
      </c>
      <c r="N6757" s="1" t="n">
        <v>10</v>
      </c>
      <c r="O6757" s="1" t="n">
        <v>30</v>
      </c>
      <c r="P6757" s="1" t="s">
        <v>2030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2139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2138</v>
      </c>
      <c r="N6758" s="1" t="n">
        <v>15</v>
      </c>
      <c r="O6758" s="1" t="n">
        <v>52.5</v>
      </c>
      <c r="P6758" s="1" t="s">
        <v>2030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2139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2320</v>
      </c>
      <c r="N6759" s="1" t="n">
        <v>25</v>
      </c>
      <c r="O6759" s="1" t="n">
        <v>115</v>
      </c>
      <c r="P6759" s="1" t="s">
        <v>2030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2139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2321</v>
      </c>
      <c r="N6760" s="1" t="n">
        <v>100</v>
      </c>
      <c r="O6760" s="1" t="n">
        <v>1032</v>
      </c>
      <c r="P6760" s="1" t="s">
        <v>2030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2139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2322</v>
      </c>
      <c r="N6761" s="1" t="n">
        <v>50</v>
      </c>
      <c r="O6761" s="1" t="n">
        <v>236</v>
      </c>
      <c r="P6761" s="1" t="s">
        <v>2030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2057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2095</v>
      </c>
      <c r="N6762" s="1" t="n">
        <v>15</v>
      </c>
      <c r="O6762" s="1" t="n">
        <v>180</v>
      </c>
      <c r="P6762" s="1" t="s">
        <v>2030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2057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2096</v>
      </c>
      <c r="N6763" s="1" t="n">
        <v>5</v>
      </c>
      <c r="O6763" s="1" t="n">
        <v>20</v>
      </c>
      <c r="P6763" s="1" t="s">
        <v>2030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2057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2296</v>
      </c>
      <c r="N6764" s="1" t="n">
        <v>15</v>
      </c>
      <c r="O6764" s="1" t="n">
        <v>135</v>
      </c>
      <c r="P6764" s="1" t="s">
        <v>2030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2057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2297</v>
      </c>
      <c r="N6765" s="1" t="n">
        <v>10</v>
      </c>
      <c r="O6765" s="1" t="n">
        <v>48</v>
      </c>
      <c r="P6765" s="1" t="s">
        <v>2030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2057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2296</v>
      </c>
      <c r="N6766" s="1" t="n">
        <v>15</v>
      </c>
      <c r="O6766" s="1" t="n">
        <v>135</v>
      </c>
      <c r="P6766" s="1" t="s">
        <v>2030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2057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2297</v>
      </c>
      <c r="N6767" s="1" t="n">
        <v>10</v>
      </c>
      <c r="O6767" s="1" t="n">
        <v>48</v>
      </c>
      <c r="P6767" s="1" t="s">
        <v>2030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2057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2034</v>
      </c>
      <c r="N6768" s="1" t="n">
        <v>75</v>
      </c>
      <c r="O6768" s="1" t="n">
        <v>674.25</v>
      </c>
      <c r="P6768" s="1" t="s">
        <v>2030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2057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4263</v>
      </c>
      <c r="N6769" s="1" t="n">
        <v>25</v>
      </c>
      <c r="O6769" s="1" t="n">
        <v>140</v>
      </c>
      <c r="P6769" s="1" t="s">
        <v>2030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2057</v>
      </c>
      <c r="E6770" s="1" t="n">
        <v>1681</v>
      </c>
      <c r="F6770" s="1" t="s">
        <v>1533</v>
      </c>
      <c r="I6770" s="1" t="n">
        <v>39521</v>
      </c>
      <c r="J6770" s="1" t="n">
        <v>102134</v>
      </c>
      <c r="K6770" s="1" t="n">
        <v>7894000010021</v>
      </c>
      <c r="L6770" s="1" t="s">
        <v>4648</v>
      </c>
      <c r="N6770" s="1" t="n">
        <v>20</v>
      </c>
      <c r="O6770" s="1" t="n">
        <v>162.2</v>
      </c>
      <c r="P6770" s="1" t="s">
        <v>2030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2057</v>
      </c>
      <c r="E6771" s="1" t="n">
        <v>1681</v>
      </c>
      <c r="F6771" s="1" t="s">
        <v>1533</v>
      </c>
      <c r="I6771" s="1" t="n">
        <v>39521</v>
      </c>
      <c r="J6771" s="1" t="n">
        <v>110184</v>
      </c>
      <c r="K6771" s="1" t="n">
        <v>37393</v>
      </c>
      <c r="L6771" s="1" t="s">
        <v>3052</v>
      </c>
      <c r="N6771" s="1" t="n">
        <v>40</v>
      </c>
      <c r="O6771" s="1" t="n">
        <v>355.6</v>
      </c>
      <c r="P6771" s="1" t="s">
        <v>2030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2057</v>
      </c>
      <c r="E6772" s="1" t="n">
        <v>1681</v>
      </c>
      <c r="F6772" s="1" t="s">
        <v>1533</v>
      </c>
      <c r="I6772" s="1" t="n">
        <v>39521</v>
      </c>
      <c r="J6772" s="1" t="n">
        <v>57639</v>
      </c>
      <c r="K6772" s="1" t="n">
        <v>7896004006277</v>
      </c>
      <c r="L6772" s="1" t="s">
        <v>4649</v>
      </c>
      <c r="N6772" s="1" t="n">
        <v>18</v>
      </c>
      <c r="O6772" s="1" t="n">
        <v>152.82</v>
      </c>
      <c r="P6772" s="1" t="s">
        <v>2030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2057</v>
      </c>
      <c r="E6773" s="1" t="n">
        <v>1681</v>
      </c>
      <c r="F6773" s="1" t="s">
        <v>1533</v>
      </c>
      <c r="I6773" s="1" t="n">
        <v>39521</v>
      </c>
      <c r="J6773" s="1" t="n">
        <v>62378</v>
      </c>
      <c r="K6773" s="1" t="n">
        <v>7896045506934</v>
      </c>
      <c r="L6773" s="1" t="s">
        <v>2549</v>
      </c>
      <c r="N6773" s="1" t="n">
        <v>120</v>
      </c>
      <c r="O6773" s="1" t="n">
        <v>402</v>
      </c>
      <c r="P6773" s="1" t="s">
        <v>2030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2057</v>
      </c>
      <c r="E6774" s="1" t="n">
        <v>1681</v>
      </c>
      <c r="F6774" s="1" t="s">
        <v>1533</v>
      </c>
      <c r="I6774" s="1" t="n">
        <v>39521</v>
      </c>
      <c r="J6774" s="1" t="n">
        <v>70942</v>
      </c>
      <c r="K6774" s="1" t="n">
        <v>7891000412855</v>
      </c>
      <c r="L6774" s="1" t="s">
        <v>3051</v>
      </c>
      <c r="N6774" s="1" t="n">
        <v>36</v>
      </c>
      <c r="O6774" s="1" t="n">
        <v>305.64</v>
      </c>
      <c r="P6774" s="1" t="s">
        <v>2030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2057</v>
      </c>
      <c r="E6775" s="1" t="n">
        <v>1681</v>
      </c>
      <c r="F6775" s="1" t="s">
        <v>1533</v>
      </c>
      <c r="I6775" s="1" t="n">
        <v>39521</v>
      </c>
      <c r="J6775" s="1" t="n">
        <v>80005</v>
      </c>
      <c r="K6775" s="1" t="n">
        <v>7891000457092</v>
      </c>
      <c r="L6775" s="1" t="s">
        <v>3447</v>
      </c>
      <c r="N6775" s="1" t="n">
        <v>60</v>
      </c>
      <c r="O6775" s="1" t="n">
        <v>677.4</v>
      </c>
      <c r="P6775" s="1" t="s">
        <v>2030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2057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2035</v>
      </c>
      <c r="N6776" s="1" t="n">
        <v>81.5</v>
      </c>
      <c r="O6776" s="1" t="n">
        <v>2689.5</v>
      </c>
      <c r="P6776" s="1" t="s">
        <v>2030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2057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2209</v>
      </c>
      <c r="N6777" s="1" t="n">
        <v>35</v>
      </c>
      <c r="O6777" s="1" t="n">
        <v>1120</v>
      </c>
      <c r="P6777" s="1" t="s">
        <v>2030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2057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2051</v>
      </c>
      <c r="N6778" s="1" t="n">
        <v>15</v>
      </c>
      <c r="O6778" s="1" t="n">
        <v>22.5</v>
      </c>
      <c r="P6778" s="1" t="s">
        <v>2030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2057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2052</v>
      </c>
      <c r="N6779" s="1" t="n">
        <v>6</v>
      </c>
      <c r="O6779" s="1" t="n">
        <v>24</v>
      </c>
      <c r="P6779" s="1" t="s">
        <v>2030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2057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2053</v>
      </c>
      <c r="N6780" s="1" t="n">
        <v>30</v>
      </c>
      <c r="O6780" s="1" t="n">
        <v>54</v>
      </c>
      <c r="P6780" s="1" t="s">
        <v>2030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2065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2066</v>
      </c>
      <c r="N6781" s="1" t="n">
        <v>3.256</v>
      </c>
      <c r="O6781" s="1" t="n">
        <v>65.94</v>
      </c>
      <c r="P6781" s="1" t="s">
        <v>2030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2065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2071</v>
      </c>
      <c r="N6782" s="1" t="n">
        <v>2.69</v>
      </c>
      <c r="O6782" s="1" t="n">
        <v>77.19</v>
      </c>
      <c r="P6782" s="1" t="s">
        <v>2030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2065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2072</v>
      </c>
      <c r="N6783" s="1" t="n">
        <v>2.668</v>
      </c>
      <c r="O6783" s="1" t="n">
        <v>67.55</v>
      </c>
      <c r="P6783" s="1" t="s">
        <v>2030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2065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2073</v>
      </c>
      <c r="N6784" s="1" t="n">
        <v>17.83</v>
      </c>
      <c r="O6784" s="1" t="n">
        <v>586.89</v>
      </c>
      <c r="P6784" s="1" t="s">
        <v>2030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2065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2073</v>
      </c>
      <c r="N6785" s="1" t="n">
        <v>30.935</v>
      </c>
      <c r="O6785" s="1" t="n">
        <v>984.57</v>
      </c>
      <c r="P6785" s="1" t="s">
        <v>2030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2065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2074</v>
      </c>
      <c r="N6786" s="1" t="n">
        <v>12.185</v>
      </c>
      <c r="O6786" s="1" t="n">
        <v>462.8</v>
      </c>
      <c r="P6786" s="1" t="s">
        <v>2030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2065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2075</v>
      </c>
      <c r="N6787" s="1" t="n">
        <v>5.768</v>
      </c>
      <c r="O6787" s="1" t="n">
        <v>243.42</v>
      </c>
      <c r="P6787" s="1" t="s">
        <v>2030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2065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2076</v>
      </c>
      <c r="N6788" s="1" t="n">
        <v>12.195</v>
      </c>
      <c r="O6788" s="1" t="n">
        <v>545.54</v>
      </c>
      <c r="P6788" s="1" t="s">
        <v>2030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2065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2077</v>
      </c>
      <c r="N6789" s="1" t="n">
        <v>4.792</v>
      </c>
      <c r="O6789" s="1" t="n">
        <v>218.42</v>
      </c>
      <c r="P6789" s="1" t="s">
        <v>2030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2065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2078</v>
      </c>
      <c r="N6790" s="1" t="n">
        <v>1.806</v>
      </c>
      <c r="O6790" s="1" t="n">
        <v>73.17</v>
      </c>
      <c r="P6790" s="1" t="s">
        <v>2030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2065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2079</v>
      </c>
      <c r="N6791" s="1" t="n">
        <v>2.584</v>
      </c>
      <c r="O6791" s="1" t="n">
        <v>130.87</v>
      </c>
      <c r="P6791" s="1" t="s">
        <v>2030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2065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2080</v>
      </c>
      <c r="N6792" s="1" t="n">
        <v>1.624</v>
      </c>
      <c r="O6792" s="1" t="n">
        <v>95.96</v>
      </c>
      <c r="P6792" s="1" t="s">
        <v>2030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2065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2081</v>
      </c>
      <c r="N6793" s="1" t="n">
        <v>2.558</v>
      </c>
      <c r="O6793" s="1" t="n">
        <v>95</v>
      </c>
      <c r="P6793" s="1" t="s">
        <v>2030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2065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2081</v>
      </c>
      <c r="N6794" s="1" t="n">
        <v>3.75</v>
      </c>
      <c r="O6794" s="1" t="n">
        <v>134.66</v>
      </c>
      <c r="P6794" s="1" t="s">
        <v>2030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2065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2082</v>
      </c>
      <c r="N6795" s="1" t="n">
        <v>1.15</v>
      </c>
      <c r="O6795" s="1" t="n">
        <v>2.9</v>
      </c>
      <c r="P6795" s="1" t="s">
        <v>2030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2065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2082</v>
      </c>
      <c r="N6796" s="1" t="n">
        <v>0.315</v>
      </c>
      <c r="O6796" s="1" t="n">
        <v>0.77</v>
      </c>
      <c r="P6796" s="1" t="s">
        <v>2030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2065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2083</v>
      </c>
      <c r="N6797" s="1" t="n">
        <v>9.45</v>
      </c>
      <c r="O6797" s="1" t="n">
        <v>23.85</v>
      </c>
      <c r="P6797" s="1" t="s">
        <v>2030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2065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2084</v>
      </c>
      <c r="N6798" s="1" t="n">
        <v>0.944</v>
      </c>
      <c r="O6798" s="1" t="n">
        <v>0</v>
      </c>
      <c r="P6798" s="1" t="s">
        <v>2030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4650</v>
      </c>
      <c r="E6799" s="1" t="n">
        <v>48</v>
      </c>
      <c r="F6799" s="1" t="s">
        <v>146</v>
      </c>
      <c r="I6799" s="1" t="n">
        <v>2618</v>
      </c>
      <c r="J6799" s="1" t="n">
        <v>100013</v>
      </c>
      <c r="K6799" s="1" t="n">
        <v>14</v>
      </c>
      <c r="L6799" s="1" t="s">
        <v>2076</v>
      </c>
      <c r="N6799" s="1" t="n">
        <v>0.766</v>
      </c>
      <c r="O6799" s="1" t="n">
        <v>40.59</v>
      </c>
      <c r="P6799" s="1" t="s">
        <v>2030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4650</v>
      </c>
      <c r="E6800" s="1" t="n">
        <v>48</v>
      </c>
      <c r="F6800" s="1" t="s">
        <v>146</v>
      </c>
      <c r="I6800" s="1" t="n">
        <v>2618</v>
      </c>
      <c r="J6800" s="1" t="n">
        <v>100019</v>
      </c>
      <c r="K6800" s="1" t="n">
        <v>20</v>
      </c>
      <c r="L6800" s="1" t="s">
        <v>3364</v>
      </c>
      <c r="N6800" s="1" t="n">
        <v>0.478</v>
      </c>
      <c r="O6800" s="1" t="n">
        <v>20.07</v>
      </c>
      <c r="P6800" s="1" t="s">
        <v>2030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4650</v>
      </c>
      <c r="E6801" s="1" t="n">
        <v>48</v>
      </c>
      <c r="F6801" s="1" t="s">
        <v>146</v>
      </c>
      <c r="I6801" s="1" t="n">
        <v>2618</v>
      </c>
      <c r="J6801" s="1" t="n">
        <v>100036</v>
      </c>
      <c r="K6801" s="1" t="n">
        <v>37</v>
      </c>
      <c r="L6801" s="1" t="s">
        <v>2980</v>
      </c>
      <c r="N6801" s="1" t="n">
        <v>0.724</v>
      </c>
      <c r="O6801" s="1" t="n">
        <v>20.26</v>
      </c>
      <c r="P6801" s="1" t="s">
        <v>2030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4650</v>
      </c>
      <c r="E6802" s="1" t="n">
        <v>48</v>
      </c>
      <c r="F6802" s="1" t="s">
        <v>146</v>
      </c>
      <c r="I6802" s="1" t="n">
        <v>2618</v>
      </c>
      <c r="J6802" s="1" t="n">
        <v>100101</v>
      </c>
      <c r="K6802" s="1" t="n">
        <v>102</v>
      </c>
      <c r="L6802" s="1" t="s">
        <v>4651</v>
      </c>
      <c r="N6802" s="1" t="n">
        <v>0.08</v>
      </c>
      <c r="O6802" s="1" t="n">
        <v>3.2</v>
      </c>
      <c r="P6802" s="1" t="s">
        <v>2030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4650</v>
      </c>
      <c r="E6803" s="1" t="n">
        <v>48</v>
      </c>
      <c r="F6803" s="1" t="s">
        <v>146</v>
      </c>
      <c r="I6803" s="1" t="n">
        <v>2618</v>
      </c>
      <c r="J6803" s="1" t="n">
        <v>100105</v>
      </c>
      <c r="K6803" s="1" t="n">
        <v>106</v>
      </c>
      <c r="L6803" s="1" t="s">
        <v>2122</v>
      </c>
      <c r="N6803" s="1" t="n">
        <v>0.465</v>
      </c>
      <c r="O6803" s="1" t="n">
        <v>4.88</v>
      </c>
      <c r="P6803" s="1" t="s">
        <v>2030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4650</v>
      </c>
      <c r="E6804" s="1" t="n">
        <v>48</v>
      </c>
      <c r="F6804" s="1" t="s">
        <v>146</v>
      </c>
      <c r="I6804" s="1" t="n">
        <v>2618</v>
      </c>
      <c r="J6804" s="1" t="n">
        <v>100109</v>
      </c>
      <c r="K6804" s="1" t="n">
        <v>110</v>
      </c>
      <c r="L6804" s="1" t="s">
        <v>2123</v>
      </c>
      <c r="N6804" s="1" t="n">
        <v>0.255</v>
      </c>
      <c r="O6804" s="1" t="n">
        <v>2.55</v>
      </c>
      <c r="P6804" s="1" t="s">
        <v>2030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4650</v>
      </c>
      <c r="E6805" s="1" t="n">
        <v>48</v>
      </c>
      <c r="F6805" s="1" t="s">
        <v>146</v>
      </c>
      <c r="I6805" s="1" t="n">
        <v>2618</v>
      </c>
      <c r="J6805" s="1" t="n">
        <v>100132</v>
      </c>
      <c r="K6805" s="1" t="n">
        <v>133</v>
      </c>
      <c r="L6805" s="1" t="s">
        <v>2132</v>
      </c>
      <c r="N6805" s="1" t="n">
        <v>1.545</v>
      </c>
      <c r="O6805" s="1" t="n">
        <v>7.71</v>
      </c>
      <c r="P6805" s="1" t="s">
        <v>2030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4650</v>
      </c>
      <c r="E6806" s="1" t="n">
        <v>48</v>
      </c>
      <c r="F6806" s="1" t="s">
        <v>146</v>
      </c>
      <c r="I6806" s="1" t="n">
        <v>2618</v>
      </c>
      <c r="J6806" s="1" t="n">
        <v>103940</v>
      </c>
      <c r="K6806" s="1" t="n">
        <v>7896579330081</v>
      </c>
      <c r="L6806" s="1" t="s">
        <v>2304</v>
      </c>
      <c r="N6806" s="1" t="n">
        <v>1</v>
      </c>
      <c r="O6806" s="1" t="n">
        <v>1.5</v>
      </c>
      <c r="P6806" s="1" t="s">
        <v>2030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4650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2373</v>
      </c>
      <c r="N6807" s="1" t="n">
        <v>1</v>
      </c>
      <c r="O6807" s="1" t="n">
        <v>1.99</v>
      </c>
      <c r="P6807" s="1" t="s">
        <v>2030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4650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2891</v>
      </c>
      <c r="N6808" s="1" t="n">
        <v>1</v>
      </c>
      <c r="O6808" s="1" t="n">
        <v>9.99</v>
      </c>
      <c r="P6808" s="1" t="s">
        <v>2030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4650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2270</v>
      </c>
      <c r="N6809" s="1" t="n">
        <v>1</v>
      </c>
      <c r="O6809" s="1" t="n">
        <v>4.5</v>
      </c>
      <c r="P6809" s="1" t="s">
        <v>2030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4650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4244</v>
      </c>
      <c r="N6810" s="1" t="n">
        <v>2</v>
      </c>
      <c r="O6810" s="1" t="n">
        <v>5.98</v>
      </c>
      <c r="P6810" s="1" t="s">
        <v>2030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4650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2322</v>
      </c>
      <c r="N6811" s="1" t="n">
        <v>2</v>
      </c>
      <c r="O6811" s="1" t="n">
        <v>11.5</v>
      </c>
      <c r="P6811" s="1" t="s">
        <v>2030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4650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2333</v>
      </c>
      <c r="N6812" s="1" t="n">
        <v>2</v>
      </c>
      <c r="O6812" s="1" t="n">
        <v>7.98</v>
      </c>
      <c r="P6812" s="1" t="s">
        <v>2030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4650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2823</v>
      </c>
      <c r="N6813" s="1" t="n">
        <v>3</v>
      </c>
      <c r="O6813" s="1" t="n">
        <v>7.47</v>
      </c>
      <c r="P6813" s="1" t="s">
        <v>2030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2085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2073</v>
      </c>
      <c r="N6814" s="1" t="n">
        <v>30.935</v>
      </c>
      <c r="O6814" s="1" t="n">
        <v>984.57</v>
      </c>
      <c r="P6814" s="1" t="s">
        <v>2030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2085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2081</v>
      </c>
      <c r="N6815" s="1" t="n">
        <v>3.75</v>
      </c>
      <c r="O6815" s="1" t="n">
        <v>134.66</v>
      </c>
      <c r="P6815" s="1" t="s">
        <v>2030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2085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2082</v>
      </c>
      <c r="N6816" s="1" t="n">
        <v>0.315</v>
      </c>
      <c r="O6816" s="1" t="n">
        <v>0.77</v>
      </c>
      <c r="P6816" s="1" t="s">
        <v>2030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2085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2066</v>
      </c>
      <c r="N6817" s="1" t="n">
        <v>3.256</v>
      </c>
      <c r="O6817" s="1" t="n">
        <v>65.94</v>
      </c>
      <c r="P6817" s="1" t="s">
        <v>2030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2085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2071</v>
      </c>
      <c r="N6818" s="1" t="n">
        <v>2.69</v>
      </c>
      <c r="O6818" s="1" t="n">
        <v>77.19</v>
      </c>
      <c r="P6818" s="1" t="s">
        <v>2030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2085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2072</v>
      </c>
      <c r="N6819" s="1" t="n">
        <v>2.668</v>
      </c>
      <c r="O6819" s="1" t="n">
        <v>67.55</v>
      </c>
      <c r="P6819" s="1" t="s">
        <v>2030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2085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2073</v>
      </c>
      <c r="N6820" s="1" t="n">
        <v>17.83</v>
      </c>
      <c r="O6820" s="1" t="n">
        <v>586.89</v>
      </c>
      <c r="P6820" s="1" t="s">
        <v>2030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2085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2074</v>
      </c>
      <c r="N6821" s="1" t="n">
        <v>12.185</v>
      </c>
      <c r="O6821" s="1" t="n">
        <v>462.8</v>
      </c>
      <c r="P6821" s="1" t="s">
        <v>2030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2085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2075</v>
      </c>
      <c r="N6822" s="1" t="n">
        <v>5.768</v>
      </c>
      <c r="O6822" s="1" t="n">
        <v>243.42</v>
      </c>
      <c r="P6822" s="1" t="s">
        <v>2030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2085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2076</v>
      </c>
      <c r="N6823" s="1" t="n">
        <v>12.195</v>
      </c>
      <c r="O6823" s="1" t="n">
        <v>545.54</v>
      </c>
      <c r="P6823" s="1" t="s">
        <v>2030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2085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2077</v>
      </c>
      <c r="N6824" s="1" t="n">
        <v>4.792</v>
      </c>
      <c r="O6824" s="1" t="n">
        <v>218.42</v>
      </c>
      <c r="P6824" s="1" t="s">
        <v>2030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2085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2078</v>
      </c>
      <c r="N6825" s="1" t="n">
        <v>1.806</v>
      </c>
      <c r="O6825" s="1" t="n">
        <v>73.17</v>
      </c>
      <c r="P6825" s="1" t="s">
        <v>2030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2085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2079</v>
      </c>
      <c r="N6826" s="1" t="n">
        <v>2.584</v>
      </c>
      <c r="O6826" s="1" t="n">
        <v>130.87</v>
      </c>
      <c r="P6826" s="1" t="s">
        <v>2030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2085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2080</v>
      </c>
      <c r="N6827" s="1" t="n">
        <v>1.624</v>
      </c>
      <c r="O6827" s="1" t="n">
        <v>95.96</v>
      </c>
      <c r="P6827" s="1" t="s">
        <v>2030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2085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2081</v>
      </c>
      <c r="N6828" s="1" t="n">
        <v>2.558</v>
      </c>
      <c r="O6828" s="1" t="n">
        <v>95</v>
      </c>
      <c r="P6828" s="1" t="s">
        <v>2030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2085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2082</v>
      </c>
      <c r="N6829" s="1" t="n">
        <v>1.15</v>
      </c>
      <c r="O6829" s="1" t="n">
        <v>2.9</v>
      </c>
      <c r="P6829" s="1" t="s">
        <v>2030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2085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2083</v>
      </c>
      <c r="N6830" s="1" t="n">
        <v>9.45</v>
      </c>
      <c r="O6830" s="1" t="n">
        <v>23.85</v>
      </c>
      <c r="P6830" s="1" t="s">
        <v>2030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2085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2084</v>
      </c>
      <c r="N6831" s="1" t="n">
        <v>0.944</v>
      </c>
      <c r="O6831" s="1" t="n">
        <v>0</v>
      </c>
      <c r="P6831" s="1" t="s">
        <v>2030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2057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2087</v>
      </c>
      <c r="N6832" s="1" t="n">
        <v>20</v>
      </c>
      <c r="O6832" s="1" t="n">
        <v>240</v>
      </c>
      <c r="P6832" s="1" t="s">
        <v>2030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2057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4652</v>
      </c>
      <c r="N6833" s="1" t="n">
        <v>30</v>
      </c>
      <c r="O6833" s="1" t="n">
        <v>103.62</v>
      </c>
      <c r="P6833" s="1" t="s">
        <v>2030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2057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4653</v>
      </c>
      <c r="N6834" s="1" t="n">
        <v>30</v>
      </c>
      <c r="O6834" s="1" t="n">
        <v>101.31</v>
      </c>
      <c r="P6834" s="1" t="s">
        <v>2030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2057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4654</v>
      </c>
      <c r="N6835" s="1" t="n">
        <v>25</v>
      </c>
      <c r="O6835" s="1" t="n">
        <v>86.35</v>
      </c>
      <c r="P6835" s="1" t="s">
        <v>2030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2057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4655</v>
      </c>
      <c r="N6836" s="1" t="n">
        <v>12</v>
      </c>
      <c r="O6836" s="1" t="n">
        <v>62.21</v>
      </c>
      <c r="P6836" s="1" t="s">
        <v>2030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2057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4656</v>
      </c>
      <c r="N6837" s="1" t="n">
        <v>6</v>
      </c>
      <c r="O6837" s="1" t="n">
        <v>35.04</v>
      </c>
      <c r="P6837" s="1" t="s">
        <v>2030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2057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4657</v>
      </c>
      <c r="N6838" s="1" t="n">
        <v>6</v>
      </c>
      <c r="O6838" s="1" t="n">
        <v>35.04</v>
      </c>
      <c r="P6838" s="1" t="s">
        <v>2030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2057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2915</v>
      </c>
      <c r="N6839" s="1" t="n">
        <v>18</v>
      </c>
      <c r="O6839" s="1" t="n">
        <v>13.55</v>
      </c>
      <c r="P6839" s="1" t="s">
        <v>2030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2057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2918</v>
      </c>
      <c r="N6840" s="1" t="n">
        <v>18</v>
      </c>
      <c r="O6840" s="1" t="n">
        <v>13.55</v>
      </c>
      <c r="P6840" s="1" t="s">
        <v>2030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2057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2922</v>
      </c>
      <c r="N6841" s="1" t="n">
        <v>12</v>
      </c>
      <c r="O6841" s="1" t="n">
        <v>97.75</v>
      </c>
      <c r="P6841" s="1" t="s">
        <v>2030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2057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2331</v>
      </c>
      <c r="N6842" s="1" t="n">
        <v>200</v>
      </c>
      <c r="O6842" s="1" t="n">
        <v>3388.05</v>
      </c>
      <c r="P6842" s="1" t="s">
        <v>2030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2057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2334</v>
      </c>
      <c r="N6843" s="1" t="n">
        <v>20</v>
      </c>
      <c r="O6843" s="1" t="n">
        <v>319.98</v>
      </c>
      <c r="P6843" s="1" t="s">
        <v>2030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2057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2335</v>
      </c>
      <c r="N6844" s="1" t="n">
        <v>50</v>
      </c>
      <c r="O6844" s="1" t="n">
        <v>823.49</v>
      </c>
      <c r="P6844" s="1" t="s">
        <v>2030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2057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2336</v>
      </c>
      <c r="N6845" s="1" t="n">
        <v>20</v>
      </c>
      <c r="O6845" s="1" t="n">
        <v>319.98</v>
      </c>
      <c r="P6845" s="1" t="s">
        <v>2030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2057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2338</v>
      </c>
      <c r="N6846" s="1" t="n">
        <v>60</v>
      </c>
      <c r="O6846" s="1" t="n">
        <v>875.24</v>
      </c>
      <c r="P6846" s="1" t="s">
        <v>2030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2057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2340</v>
      </c>
      <c r="N6847" s="1" t="n">
        <v>30</v>
      </c>
      <c r="O6847" s="1" t="n">
        <v>479.98</v>
      </c>
      <c r="P6847" s="1" t="s">
        <v>2030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2057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2342</v>
      </c>
      <c r="N6848" s="1" t="n">
        <v>400</v>
      </c>
      <c r="O6848" s="1" t="n">
        <v>5270.33</v>
      </c>
      <c r="P6848" s="1" t="s">
        <v>2030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2057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4280</v>
      </c>
      <c r="N6849" s="1" t="n">
        <v>20</v>
      </c>
      <c r="O6849" s="1" t="n">
        <v>263.52</v>
      </c>
      <c r="P6849" s="1" t="s">
        <v>2030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2057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2344</v>
      </c>
      <c r="N6850" s="1" t="n">
        <v>40</v>
      </c>
      <c r="O6850" s="1" t="n">
        <v>414.1</v>
      </c>
      <c r="P6850" s="1" t="s">
        <v>2030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2057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2345</v>
      </c>
      <c r="N6851" s="1" t="n">
        <v>50</v>
      </c>
      <c r="O6851" s="1" t="n">
        <v>870.54</v>
      </c>
      <c r="P6851" s="1" t="s">
        <v>2030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2057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2346</v>
      </c>
      <c r="N6852" s="1" t="n">
        <v>80</v>
      </c>
      <c r="O6852" s="1" t="n">
        <v>1204.64</v>
      </c>
      <c r="P6852" s="1" t="s">
        <v>2030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2057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2348</v>
      </c>
      <c r="N6853" s="1" t="n">
        <v>340</v>
      </c>
      <c r="O6853" s="1" t="n">
        <v>4159.78</v>
      </c>
      <c r="P6853" s="1" t="s">
        <v>2030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2057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3638</v>
      </c>
      <c r="N6854" s="1" t="n">
        <v>300</v>
      </c>
      <c r="O6854" s="1" t="n">
        <v>3105.73</v>
      </c>
      <c r="P6854" s="1" t="s">
        <v>2030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2883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4658</v>
      </c>
      <c r="N6855" s="1" t="n">
        <v>3</v>
      </c>
      <c r="O6855" s="1" t="n">
        <v>51</v>
      </c>
      <c r="P6855" s="1" t="s">
        <v>2030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2883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4659</v>
      </c>
      <c r="N6856" s="1" t="n">
        <v>48</v>
      </c>
      <c r="O6856" s="1" t="n">
        <v>12</v>
      </c>
      <c r="P6856" s="1" t="s">
        <v>2030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2883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4660</v>
      </c>
      <c r="N6857" s="1" t="n">
        <v>48</v>
      </c>
      <c r="O6857" s="1" t="n">
        <v>16.8</v>
      </c>
      <c r="P6857" s="1" t="s">
        <v>2030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2139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2120</v>
      </c>
      <c r="N6858" s="1" t="n">
        <v>15</v>
      </c>
      <c r="O6858" s="1" t="n">
        <v>225</v>
      </c>
      <c r="P6858" s="1" t="s">
        <v>2030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2057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2095</v>
      </c>
      <c r="N6859" s="1" t="n">
        <v>10</v>
      </c>
      <c r="O6859" s="1" t="n">
        <v>120</v>
      </c>
      <c r="P6859" s="1" t="s">
        <v>2030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2057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2096</v>
      </c>
      <c r="N6860" s="1" t="n">
        <v>5</v>
      </c>
      <c r="O6860" s="1" t="n">
        <v>20</v>
      </c>
      <c r="P6860" s="1" t="s">
        <v>2030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2057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2029</v>
      </c>
      <c r="N6861" s="1" t="n">
        <v>11</v>
      </c>
      <c r="O6861" s="1" t="n">
        <v>54.89</v>
      </c>
      <c r="P6861" s="1" t="s">
        <v>2030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2057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2031</v>
      </c>
      <c r="N6862" s="1" t="n">
        <v>30</v>
      </c>
      <c r="O6862" s="1" t="n">
        <v>135</v>
      </c>
      <c r="P6862" s="1" t="s">
        <v>2030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2057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2032</v>
      </c>
      <c r="N6863" s="1" t="n">
        <v>8</v>
      </c>
      <c r="O6863" s="1" t="n">
        <v>39.92</v>
      </c>
      <c r="P6863" s="1" t="s">
        <v>2030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2057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2530</v>
      </c>
      <c r="N6864" s="1" t="n">
        <v>5</v>
      </c>
      <c r="O6864" s="1" t="n">
        <v>22.5</v>
      </c>
      <c r="P6864" s="1" t="s">
        <v>2030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2057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2169</v>
      </c>
      <c r="N6865" s="1" t="n">
        <v>3</v>
      </c>
      <c r="O6865" s="1" t="n">
        <v>13.5</v>
      </c>
      <c r="P6865" s="1" t="s">
        <v>2030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2057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2035</v>
      </c>
      <c r="N6866" s="1" t="n">
        <v>78.6</v>
      </c>
      <c r="O6866" s="1" t="n">
        <v>2554.5</v>
      </c>
      <c r="P6866" s="1" t="s">
        <v>2030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2057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2036</v>
      </c>
      <c r="N6867" s="1" t="n">
        <v>70.6</v>
      </c>
      <c r="O6867" s="1" t="n">
        <v>1609.68</v>
      </c>
      <c r="P6867" s="1" t="s">
        <v>2030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2057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2269</v>
      </c>
      <c r="N6868" s="1" t="n">
        <v>64</v>
      </c>
      <c r="O6868" s="1" t="n">
        <v>460</v>
      </c>
      <c r="P6868" s="1" t="s">
        <v>2030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2057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2058</v>
      </c>
      <c r="N6869" s="1" t="n">
        <v>10</v>
      </c>
      <c r="O6869" s="1" t="n">
        <v>166.21</v>
      </c>
      <c r="P6869" s="1" t="s">
        <v>2030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2057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2059</v>
      </c>
      <c r="N6870" s="1" t="n">
        <v>10</v>
      </c>
      <c r="O6870" s="1" t="n">
        <v>166.21</v>
      </c>
      <c r="P6870" s="1" t="s">
        <v>2030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2057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2062</v>
      </c>
      <c r="N6871" s="1" t="n">
        <v>10</v>
      </c>
      <c r="O6871" s="1" t="n">
        <v>129.26</v>
      </c>
      <c r="P6871" s="1" t="s">
        <v>2030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2057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4661</v>
      </c>
      <c r="N6872" s="1" t="n">
        <v>10</v>
      </c>
      <c r="O6872" s="1" t="n">
        <v>156.97</v>
      </c>
      <c r="P6872" s="1" t="s">
        <v>2030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2057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2051</v>
      </c>
      <c r="N6873" s="1" t="n">
        <v>20</v>
      </c>
      <c r="O6873" s="1" t="n">
        <v>30</v>
      </c>
      <c r="P6873" s="1" t="s">
        <v>2030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2057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2052</v>
      </c>
      <c r="N6874" s="1" t="n">
        <v>5</v>
      </c>
      <c r="O6874" s="1" t="n">
        <v>20</v>
      </c>
      <c r="P6874" s="1" t="s">
        <v>2030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2057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2053</v>
      </c>
      <c r="N6875" s="1" t="n">
        <v>50</v>
      </c>
      <c r="O6875" s="1" t="n">
        <v>90</v>
      </c>
      <c r="P6875" s="1" t="s">
        <v>2030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2065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2066</v>
      </c>
      <c r="N6876" s="1" t="n">
        <v>3.5</v>
      </c>
      <c r="O6876" s="1" t="n">
        <v>68.23</v>
      </c>
      <c r="P6876" s="1" t="s">
        <v>2030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2065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2066</v>
      </c>
      <c r="N6877" s="1" t="n">
        <v>3.2</v>
      </c>
      <c r="O6877" s="1" t="n">
        <v>63.09</v>
      </c>
      <c r="P6877" s="1" t="s">
        <v>2030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2065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2067</v>
      </c>
      <c r="N6878" s="1" t="n">
        <v>10.45</v>
      </c>
      <c r="O6878" s="1" t="n">
        <v>220.71</v>
      </c>
      <c r="P6878" s="1" t="s">
        <v>2030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2065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2068</v>
      </c>
      <c r="N6879" s="1" t="n">
        <v>27.44</v>
      </c>
      <c r="O6879" s="1" t="n">
        <v>668.74</v>
      </c>
      <c r="P6879" s="1" t="s">
        <v>2030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2065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2069</v>
      </c>
      <c r="N6880" s="1" t="n">
        <v>13.922</v>
      </c>
      <c r="O6880" s="1" t="n">
        <v>361.92</v>
      </c>
      <c r="P6880" s="1" t="s">
        <v>2030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2065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2070</v>
      </c>
      <c r="N6881" s="1" t="n">
        <v>1.622</v>
      </c>
      <c r="O6881" s="1" t="n">
        <v>36.89</v>
      </c>
      <c r="P6881" s="1" t="s">
        <v>2030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2065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2167</v>
      </c>
      <c r="N6882" s="1" t="n">
        <v>3.154</v>
      </c>
      <c r="O6882" s="1" t="n">
        <v>76.87</v>
      </c>
      <c r="P6882" s="1" t="s">
        <v>2030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2065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2071</v>
      </c>
      <c r="N6883" s="1" t="n">
        <v>2.386</v>
      </c>
      <c r="O6883" s="1" t="n">
        <v>66.65</v>
      </c>
      <c r="P6883" s="1" t="s">
        <v>2030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2065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2072</v>
      </c>
      <c r="N6884" s="1" t="n">
        <v>3.724</v>
      </c>
      <c r="O6884" s="1" t="n">
        <v>90.76</v>
      </c>
      <c r="P6884" s="1" t="s">
        <v>2030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2065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2072</v>
      </c>
      <c r="N6885" s="1" t="n">
        <v>2.336</v>
      </c>
      <c r="O6885" s="1" t="n">
        <v>57.57</v>
      </c>
      <c r="P6885" s="1" t="s">
        <v>2030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2065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2073</v>
      </c>
      <c r="N6886" s="1" t="n">
        <v>18</v>
      </c>
      <c r="O6886" s="1" t="n">
        <v>576.74</v>
      </c>
      <c r="P6886" s="1" t="s">
        <v>2030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2065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2074</v>
      </c>
      <c r="N6887" s="1" t="n">
        <v>9.685</v>
      </c>
      <c r="O6887" s="1" t="n">
        <v>358.07</v>
      </c>
      <c r="P6887" s="1" t="s">
        <v>2030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2065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2075</v>
      </c>
      <c r="N6888" s="1" t="n">
        <v>7.21</v>
      </c>
      <c r="O6888" s="1" t="n">
        <v>296.19</v>
      </c>
      <c r="P6888" s="1" t="s">
        <v>2030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2065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2076</v>
      </c>
      <c r="N6889" s="1" t="n">
        <v>11.375</v>
      </c>
      <c r="O6889" s="1" t="n">
        <v>495.34</v>
      </c>
      <c r="P6889" s="1" t="s">
        <v>2030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2065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2077</v>
      </c>
      <c r="N6890" s="1" t="n">
        <v>4.94</v>
      </c>
      <c r="O6890" s="1" t="n">
        <v>219.18</v>
      </c>
      <c r="P6890" s="1" t="s">
        <v>2030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2065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2078</v>
      </c>
      <c r="N6891" s="1" t="n">
        <v>2.2</v>
      </c>
      <c r="O6891" s="1" t="n">
        <v>86.76</v>
      </c>
      <c r="P6891" s="1" t="s">
        <v>2030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2065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2079</v>
      </c>
      <c r="N6892" s="1" t="n">
        <v>1.972</v>
      </c>
      <c r="O6892" s="1" t="n">
        <v>97.22</v>
      </c>
      <c r="P6892" s="1" t="s">
        <v>2030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2065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2080</v>
      </c>
      <c r="N6893" s="1" t="n">
        <v>1.882</v>
      </c>
      <c r="O6893" s="1" t="n">
        <v>108.25</v>
      </c>
      <c r="P6893" s="1" t="s">
        <v>2030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2065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3364</v>
      </c>
      <c r="N6894" s="1" t="n">
        <v>2.202</v>
      </c>
      <c r="O6894" s="1" t="n">
        <v>75.14</v>
      </c>
      <c r="P6894" s="1" t="s">
        <v>2030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2065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2081</v>
      </c>
      <c r="N6895" s="1" t="n">
        <v>2.9</v>
      </c>
      <c r="O6895" s="1" t="n">
        <v>104.84</v>
      </c>
      <c r="P6895" s="1" t="s">
        <v>2030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2065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2082</v>
      </c>
      <c r="N6896" s="1" t="n">
        <v>1</v>
      </c>
      <c r="O6896" s="1" t="n">
        <v>2.46</v>
      </c>
      <c r="P6896" s="1" t="s">
        <v>2030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2065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2082</v>
      </c>
      <c r="N6897" s="1" t="n">
        <v>1.828</v>
      </c>
      <c r="O6897" s="1" t="n">
        <v>4.44</v>
      </c>
      <c r="P6897" s="1" t="s">
        <v>2030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2065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2083</v>
      </c>
      <c r="N6898" s="1" t="n">
        <v>9.012</v>
      </c>
      <c r="O6898" s="1" t="n">
        <v>22.14</v>
      </c>
      <c r="P6898" s="1" t="s">
        <v>2030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2065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2083</v>
      </c>
      <c r="N6899" s="1" t="n">
        <v>2.462</v>
      </c>
      <c r="O6899" s="1" t="n">
        <v>5.98</v>
      </c>
      <c r="P6899" s="1" t="s">
        <v>2030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2065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2084</v>
      </c>
      <c r="N6900" s="1" t="n">
        <v>0.296</v>
      </c>
      <c r="O6900" s="1" t="n">
        <v>0</v>
      </c>
      <c r="P6900" s="1" t="s">
        <v>2030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2065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2084</v>
      </c>
      <c r="N6901" s="1" t="n">
        <v>0.502</v>
      </c>
      <c r="O6901" s="1" t="n">
        <v>0</v>
      </c>
      <c r="P6901" s="1" t="s">
        <v>2030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2085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2066</v>
      </c>
      <c r="N6902" s="1" t="n">
        <v>3.2</v>
      </c>
      <c r="O6902" s="1" t="n">
        <v>63.09</v>
      </c>
      <c r="P6902" s="1" t="s">
        <v>2030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2085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2071</v>
      </c>
      <c r="N6903" s="1" t="n">
        <v>2.386</v>
      </c>
      <c r="O6903" s="1" t="n">
        <v>66.65</v>
      </c>
      <c r="P6903" s="1" t="s">
        <v>2030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2085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2072</v>
      </c>
      <c r="N6904" s="1" t="n">
        <v>2.336</v>
      </c>
      <c r="O6904" s="1" t="n">
        <v>57.57</v>
      </c>
      <c r="P6904" s="1" t="s">
        <v>2030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2085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2073</v>
      </c>
      <c r="N6905" s="1" t="n">
        <v>18</v>
      </c>
      <c r="O6905" s="1" t="n">
        <v>576.74</v>
      </c>
      <c r="P6905" s="1" t="s">
        <v>2030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2085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2074</v>
      </c>
      <c r="N6906" s="1" t="n">
        <v>9.685</v>
      </c>
      <c r="O6906" s="1" t="n">
        <v>358.07</v>
      </c>
      <c r="P6906" s="1" t="s">
        <v>2030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2085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2075</v>
      </c>
      <c r="N6907" s="1" t="n">
        <v>7.21</v>
      </c>
      <c r="O6907" s="1" t="n">
        <v>296.19</v>
      </c>
      <c r="P6907" s="1" t="s">
        <v>2030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2085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2076</v>
      </c>
      <c r="N6908" s="1" t="n">
        <v>11.375</v>
      </c>
      <c r="O6908" s="1" t="n">
        <v>495.34</v>
      </c>
      <c r="P6908" s="1" t="s">
        <v>2030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2085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2077</v>
      </c>
      <c r="N6909" s="1" t="n">
        <v>4.94</v>
      </c>
      <c r="O6909" s="1" t="n">
        <v>219.18</v>
      </c>
      <c r="P6909" s="1" t="s">
        <v>2030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2085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2078</v>
      </c>
      <c r="N6910" s="1" t="n">
        <v>2.2</v>
      </c>
      <c r="O6910" s="1" t="n">
        <v>86.76</v>
      </c>
      <c r="P6910" s="1" t="s">
        <v>2030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2085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2079</v>
      </c>
      <c r="N6911" s="1" t="n">
        <v>1.972</v>
      </c>
      <c r="O6911" s="1" t="n">
        <v>97.22</v>
      </c>
      <c r="P6911" s="1" t="s">
        <v>2030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2085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2080</v>
      </c>
      <c r="N6912" s="1" t="n">
        <v>1.882</v>
      </c>
      <c r="O6912" s="1" t="n">
        <v>108.25</v>
      </c>
      <c r="P6912" s="1" t="s">
        <v>2030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2085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2081</v>
      </c>
      <c r="N6913" s="1" t="n">
        <v>2.9</v>
      </c>
      <c r="O6913" s="1" t="n">
        <v>104.84</v>
      </c>
      <c r="P6913" s="1" t="s">
        <v>2030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2085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2082</v>
      </c>
      <c r="N6914" s="1" t="n">
        <v>1</v>
      </c>
      <c r="O6914" s="1" t="n">
        <v>2.46</v>
      </c>
      <c r="P6914" s="1" t="s">
        <v>2030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2085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2083</v>
      </c>
      <c r="N6915" s="1" t="n">
        <v>9.012</v>
      </c>
      <c r="O6915" s="1" t="n">
        <v>22.14</v>
      </c>
      <c r="P6915" s="1" t="s">
        <v>2030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2085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2084</v>
      </c>
      <c r="N6916" s="1" t="n">
        <v>0.502</v>
      </c>
      <c r="O6916" s="1" t="n">
        <v>0</v>
      </c>
      <c r="P6916" s="1" t="s">
        <v>2030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2085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2066</v>
      </c>
      <c r="N6917" s="1" t="n">
        <v>3.5</v>
      </c>
      <c r="O6917" s="1" t="n">
        <v>68.23</v>
      </c>
      <c r="P6917" s="1" t="s">
        <v>2030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2085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2067</v>
      </c>
      <c r="N6918" s="1" t="n">
        <v>10.45</v>
      </c>
      <c r="O6918" s="1" t="n">
        <v>220.71</v>
      </c>
      <c r="P6918" s="1" t="s">
        <v>2030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2085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2068</v>
      </c>
      <c r="N6919" s="1" t="n">
        <v>27.44</v>
      </c>
      <c r="O6919" s="1" t="n">
        <v>668.74</v>
      </c>
      <c r="P6919" s="1" t="s">
        <v>2030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2085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2069</v>
      </c>
      <c r="N6920" s="1" t="n">
        <v>13.922</v>
      </c>
      <c r="O6920" s="1" t="n">
        <v>361.92</v>
      </c>
      <c r="P6920" s="1" t="s">
        <v>2030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2085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2070</v>
      </c>
      <c r="N6921" s="1" t="n">
        <v>1.622</v>
      </c>
      <c r="O6921" s="1" t="n">
        <v>36.89</v>
      </c>
      <c r="P6921" s="1" t="s">
        <v>2030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2085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2167</v>
      </c>
      <c r="N6922" s="1" t="n">
        <v>3.154</v>
      </c>
      <c r="O6922" s="1" t="n">
        <v>76.87</v>
      </c>
      <c r="P6922" s="1" t="s">
        <v>2030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2085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2072</v>
      </c>
      <c r="N6923" s="1" t="n">
        <v>3.724</v>
      </c>
      <c r="O6923" s="1" t="n">
        <v>90.76</v>
      </c>
      <c r="P6923" s="1" t="s">
        <v>2030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2085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3364</v>
      </c>
      <c r="N6924" s="1" t="n">
        <v>2.202</v>
      </c>
      <c r="O6924" s="1" t="n">
        <v>75.14</v>
      </c>
      <c r="P6924" s="1" t="s">
        <v>2030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2085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2082</v>
      </c>
      <c r="N6925" s="1" t="n">
        <v>1.828</v>
      </c>
      <c r="O6925" s="1" t="n">
        <v>4.44</v>
      </c>
      <c r="P6925" s="1" t="s">
        <v>2030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2085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2083</v>
      </c>
      <c r="N6926" s="1" t="n">
        <v>2.462</v>
      </c>
      <c r="O6926" s="1" t="n">
        <v>5.98</v>
      </c>
      <c r="P6926" s="1" t="s">
        <v>2030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2085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2084</v>
      </c>
      <c r="N6927" s="1" t="n">
        <v>0.296</v>
      </c>
      <c r="O6927" s="1" t="n">
        <v>0</v>
      </c>
      <c r="P6927" s="1" t="s">
        <v>2030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2602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2356</v>
      </c>
      <c r="M6928" s="1"/>
      <c r="N6928" s="1" t="n">
        <v>30</v>
      </c>
      <c r="O6928" s="1" t="n">
        <v>52.5</v>
      </c>
      <c r="P6928" s="1" t="s">
        <v>2604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2602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2918</v>
      </c>
      <c r="N6929" s="1" t="n">
        <v>36</v>
      </c>
      <c r="O6929" s="1" t="n">
        <v>27.1</v>
      </c>
      <c r="P6929" s="1" t="s">
        <v>2604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2139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2125</v>
      </c>
      <c r="N6930" s="1" t="n">
        <v>20</v>
      </c>
      <c r="O6930" s="1" t="n">
        <v>85</v>
      </c>
      <c r="P6930" s="1" t="s">
        <v>2030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2139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2135</v>
      </c>
      <c r="N6931" s="1" t="n">
        <v>20</v>
      </c>
      <c r="O6931" s="1" t="n">
        <v>115</v>
      </c>
      <c r="P6931" s="1" t="s">
        <v>2030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2139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2121</v>
      </c>
      <c r="N6932" s="1" t="n">
        <v>18</v>
      </c>
      <c r="O6932" s="1" t="n">
        <v>130</v>
      </c>
      <c r="P6932" s="1" t="s">
        <v>2030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2139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2122</v>
      </c>
      <c r="N6933" s="1" t="n">
        <v>24</v>
      </c>
      <c r="O6933" s="1" t="n">
        <v>100</v>
      </c>
      <c r="P6933" s="1" t="s">
        <v>2030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2139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2844</v>
      </c>
      <c r="N6934" s="1" t="n">
        <v>3</v>
      </c>
      <c r="O6934" s="1" t="n">
        <v>36</v>
      </c>
      <c r="P6934" s="1" t="s">
        <v>2030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2139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2123</v>
      </c>
      <c r="N6935" s="1" t="n">
        <v>20</v>
      </c>
      <c r="O6935" s="1" t="n">
        <v>100</v>
      </c>
      <c r="P6935" s="1" t="s">
        <v>2030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2139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2128</v>
      </c>
      <c r="N6936" s="1" t="n">
        <v>3</v>
      </c>
      <c r="O6936" s="1" t="n">
        <v>54</v>
      </c>
      <c r="P6936" s="1" t="s">
        <v>2030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2139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2129</v>
      </c>
      <c r="N6937" s="1" t="n">
        <v>3</v>
      </c>
      <c r="O6937" s="1" t="n">
        <v>45</v>
      </c>
      <c r="P6937" s="1" t="s">
        <v>2030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2139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2280</v>
      </c>
      <c r="N6938" s="1" t="n">
        <v>3</v>
      </c>
      <c r="O6938" s="1" t="n">
        <v>33</v>
      </c>
      <c r="P6938" s="1" t="s">
        <v>2030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2139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2183</v>
      </c>
      <c r="N6939" s="1" t="n">
        <v>13</v>
      </c>
      <c r="O6939" s="1" t="n">
        <v>70</v>
      </c>
      <c r="P6939" s="1" t="s">
        <v>2030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2139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2132</v>
      </c>
      <c r="N6940" s="1" t="n">
        <v>57.58</v>
      </c>
      <c r="O6940" s="1" t="n">
        <v>190</v>
      </c>
      <c r="P6940" s="1" t="s">
        <v>2030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2139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2133</v>
      </c>
      <c r="N6941" s="1" t="n">
        <v>20</v>
      </c>
      <c r="O6941" s="1" t="n">
        <v>115</v>
      </c>
      <c r="P6941" s="1" t="s">
        <v>2030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2139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2185</v>
      </c>
      <c r="N6942" s="1" t="n">
        <v>11</v>
      </c>
      <c r="O6942" s="1" t="n">
        <v>79</v>
      </c>
      <c r="P6942" s="1" t="s">
        <v>2030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2139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2136</v>
      </c>
      <c r="N6943" s="1" t="n">
        <v>40</v>
      </c>
      <c r="O6943" s="1" t="n">
        <v>270</v>
      </c>
      <c r="P6943" s="1" t="s">
        <v>2030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2139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2137</v>
      </c>
      <c r="N6944" s="1" t="n">
        <v>10</v>
      </c>
      <c r="O6944" s="1" t="n">
        <v>30</v>
      </c>
      <c r="P6944" s="1" t="s">
        <v>2030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2139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3630</v>
      </c>
      <c r="N6945" s="1" t="n">
        <v>20</v>
      </c>
      <c r="O6945" s="1" t="n">
        <v>100</v>
      </c>
      <c r="P6945" s="1" t="s">
        <v>2030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2057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2087</v>
      </c>
      <c r="N6946" s="1" t="n">
        <v>20</v>
      </c>
      <c r="O6946" s="1" t="n">
        <v>240</v>
      </c>
      <c r="P6946" s="1" t="s">
        <v>2030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2057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2089</v>
      </c>
      <c r="N6947" s="1" t="n">
        <v>3</v>
      </c>
      <c r="O6947" s="1" t="n">
        <v>16.5</v>
      </c>
      <c r="P6947" s="1" t="s">
        <v>2030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2057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2090</v>
      </c>
      <c r="N6948" s="1" t="n">
        <v>15</v>
      </c>
      <c r="O6948" s="1" t="n">
        <v>97.5</v>
      </c>
      <c r="P6948" s="1" t="s">
        <v>2030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2057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2091</v>
      </c>
      <c r="N6949" s="1" t="n">
        <v>5</v>
      </c>
      <c r="O6949" s="1" t="n">
        <v>27.5</v>
      </c>
      <c r="P6949" s="1" t="s">
        <v>2030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2057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2092</v>
      </c>
      <c r="N6950" s="1" t="n">
        <v>5</v>
      </c>
      <c r="O6950" s="1" t="n">
        <v>27.5</v>
      </c>
      <c r="P6950" s="1" t="s">
        <v>2030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2057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2093</v>
      </c>
      <c r="N6951" s="1" t="n">
        <v>1</v>
      </c>
      <c r="O6951" s="1" t="n">
        <v>8.4</v>
      </c>
      <c r="P6951" s="1" t="s">
        <v>2030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2057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2032</v>
      </c>
      <c r="N6952" s="1" t="n">
        <v>3</v>
      </c>
      <c r="O6952" s="1" t="n">
        <v>16.5</v>
      </c>
      <c r="P6952" s="1" t="s">
        <v>2030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2057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2094</v>
      </c>
      <c r="N6953" s="1" t="n">
        <v>4</v>
      </c>
      <c r="O6953" s="1" t="n">
        <v>22</v>
      </c>
      <c r="P6953" s="1" t="s">
        <v>2030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2057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2270</v>
      </c>
      <c r="N6954" s="1" t="n">
        <v>35</v>
      </c>
      <c r="O6954" s="1" t="n">
        <v>126.78</v>
      </c>
      <c r="P6954" s="1" t="s">
        <v>2030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2057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2271</v>
      </c>
      <c r="N6955" s="1" t="n">
        <v>12</v>
      </c>
      <c r="O6955" s="1" t="n">
        <v>53.41</v>
      </c>
      <c r="P6955" s="1" t="s">
        <v>2030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2057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2272</v>
      </c>
      <c r="N6956" s="1" t="n">
        <v>12</v>
      </c>
      <c r="O6956" s="1" t="n">
        <v>44.72</v>
      </c>
      <c r="P6956" s="1" t="s">
        <v>2030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2057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2273</v>
      </c>
      <c r="N6957" s="1" t="n">
        <v>12</v>
      </c>
      <c r="O6957" s="1" t="n">
        <v>23.59</v>
      </c>
      <c r="P6957" s="1" t="s">
        <v>2030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2057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2276</v>
      </c>
      <c r="N6958" s="1" t="n">
        <v>6</v>
      </c>
      <c r="O6958" s="1" t="n">
        <v>41.61</v>
      </c>
      <c r="P6958" s="1" t="s">
        <v>2030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2057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4662</v>
      </c>
      <c r="N6959" s="1" t="n">
        <v>12</v>
      </c>
      <c r="O6959" s="1" t="n">
        <v>73.86</v>
      </c>
      <c r="P6959" s="1" t="s">
        <v>2030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2057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3798</v>
      </c>
      <c r="N6960" s="1" t="n">
        <v>10</v>
      </c>
      <c r="O6960" s="1" t="n">
        <v>86</v>
      </c>
      <c r="P6960" s="1" t="s">
        <v>2030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2057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2097</v>
      </c>
      <c r="N6961" s="1" t="n">
        <v>10</v>
      </c>
      <c r="O6961" s="1" t="n">
        <v>106.7</v>
      </c>
      <c r="P6961" s="1" t="s">
        <v>2030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2057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2098</v>
      </c>
      <c r="N6962" s="1" t="n">
        <v>5</v>
      </c>
      <c r="O6962" s="1" t="n">
        <v>34.3</v>
      </c>
      <c r="P6962" s="1" t="s">
        <v>2030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2057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4271</v>
      </c>
      <c r="N6963" s="1" t="n">
        <v>3</v>
      </c>
      <c r="O6963" s="1" t="n">
        <v>20.92</v>
      </c>
      <c r="P6963" s="1" t="s">
        <v>2030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2057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2099</v>
      </c>
      <c r="N6964" s="1" t="n">
        <v>4</v>
      </c>
      <c r="O6964" s="1" t="n">
        <v>54.8</v>
      </c>
      <c r="P6964" s="1" t="s">
        <v>2030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2057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2100</v>
      </c>
      <c r="N6965" s="1" t="n">
        <v>4</v>
      </c>
      <c r="O6965" s="1" t="n">
        <v>50.24</v>
      </c>
      <c r="P6965" s="1" t="s">
        <v>2030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2057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2101</v>
      </c>
      <c r="N6966" s="1" t="n">
        <v>3</v>
      </c>
      <c r="O6966" s="1" t="n">
        <v>37.68</v>
      </c>
      <c r="P6966" s="1" t="s">
        <v>2030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2057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2102</v>
      </c>
      <c r="N6967" s="1" t="n">
        <v>4</v>
      </c>
      <c r="O6967" s="1" t="n">
        <v>46.56</v>
      </c>
      <c r="P6967" s="1" t="s">
        <v>2030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2057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2841</v>
      </c>
      <c r="N6968" s="1" t="n">
        <v>48</v>
      </c>
      <c r="O6968" s="1" t="n">
        <v>140.66</v>
      </c>
      <c r="P6968" s="1" t="s">
        <v>2030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2057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3931</v>
      </c>
      <c r="N6969" s="1" t="n">
        <v>6</v>
      </c>
      <c r="O6969" s="1" t="n">
        <v>29.3</v>
      </c>
      <c r="P6969" s="1" t="s">
        <v>2030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2057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4237</v>
      </c>
      <c r="N6970" s="1" t="n">
        <v>6</v>
      </c>
      <c r="O6970" s="1" t="n">
        <v>29.3</v>
      </c>
      <c r="P6970" s="1" t="s">
        <v>2030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2057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4663</v>
      </c>
      <c r="N6971" s="1" t="n">
        <v>6</v>
      </c>
      <c r="O6971" s="1" t="n">
        <v>32.84</v>
      </c>
      <c r="P6971" s="1" t="s">
        <v>2030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2057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2048</v>
      </c>
      <c r="N6972" s="1" t="n">
        <v>24</v>
      </c>
      <c r="O6972" s="1" t="n">
        <v>203.42</v>
      </c>
      <c r="P6972" s="1" t="s">
        <v>2030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2057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2049</v>
      </c>
      <c r="N6973" s="1" t="n">
        <v>6</v>
      </c>
      <c r="O6973" s="1" t="n">
        <v>50.85</v>
      </c>
      <c r="P6973" s="1" t="s">
        <v>2030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2057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2148</v>
      </c>
      <c r="N6974" s="1" t="n">
        <v>6</v>
      </c>
      <c r="O6974" s="1" t="n">
        <v>50.85</v>
      </c>
      <c r="P6974" s="1" t="s">
        <v>2030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2057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2550</v>
      </c>
      <c r="N6975" s="1" t="n">
        <v>12</v>
      </c>
      <c r="O6975" s="1" t="n">
        <v>69.35</v>
      </c>
      <c r="P6975" s="1" t="s">
        <v>2030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2057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2842</v>
      </c>
      <c r="N6976" s="1" t="n">
        <v>12</v>
      </c>
      <c r="O6976" s="1" t="n">
        <v>15.14</v>
      </c>
      <c r="P6976" s="1" t="s">
        <v>2030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2057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4272</v>
      </c>
      <c r="N6977" s="1" t="n">
        <v>12</v>
      </c>
      <c r="O6977" s="1" t="n">
        <v>17.34</v>
      </c>
      <c r="P6977" s="1" t="s">
        <v>2030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2057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2980</v>
      </c>
      <c r="N6978" s="1" t="n">
        <v>125</v>
      </c>
      <c r="O6978" s="1" t="n">
        <v>2372.5</v>
      </c>
      <c r="P6978" s="1" t="s">
        <v>2030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2057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2624</v>
      </c>
      <c r="N6979" s="1" t="n">
        <v>12</v>
      </c>
      <c r="O6979" s="1" t="n">
        <v>95.52</v>
      </c>
      <c r="P6979" s="1" t="s">
        <v>2030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2057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2625</v>
      </c>
      <c r="N6980" s="1" t="n">
        <v>12</v>
      </c>
      <c r="O6980" s="1" t="n">
        <v>95.52</v>
      </c>
      <c r="P6980" s="1" t="s">
        <v>2030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2057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4664</v>
      </c>
      <c r="N6981" s="1" t="n">
        <v>12</v>
      </c>
      <c r="O6981" s="1" t="n">
        <v>95.52</v>
      </c>
      <c r="P6981" s="1" t="s">
        <v>2030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2057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2627</v>
      </c>
      <c r="N6982" s="1" t="n">
        <v>30</v>
      </c>
      <c r="O6982" s="1" t="n">
        <v>44.57</v>
      </c>
      <c r="P6982" s="1" t="s">
        <v>2030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2057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2628</v>
      </c>
      <c r="N6983" s="1" t="n">
        <v>15</v>
      </c>
      <c r="O6983" s="1" t="n">
        <v>44.01</v>
      </c>
      <c r="P6983" s="1" t="s">
        <v>2030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2057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2629</v>
      </c>
      <c r="N6984" s="1" t="n">
        <v>15</v>
      </c>
      <c r="O6984" s="1" t="n">
        <v>44.01</v>
      </c>
      <c r="P6984" s="1" t="s">
        <v>2030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2057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2630</v>
      </c>
      <c r="N6985" s="1" t="n">
        <v>15</v>
      </c>
      <c r="O6985" s="1" t="n">
        <v>44.01</v>
      </c>
      <c r="P6985" s="1" t="s">
        <v>2030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2057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2631</v>
      </c>
      <c r="N6986" s="1" t="n">
        <v>30</v>
      </c>
      <c r="O6986" s="1" t="n">
        <v>44.57</v>
      </c>
      <c r="P6986" s="1" t="s">
        <v>2030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2057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2634</v>
      </c>
      <c r="N6987" s="1" t="n">
        <v>30</v>
      </c>
      <c r="O6987" s="1" t="n">
        <v>44.57</v>
      </c>
      <c r="P6987" s="1" t="s">
        <v>2030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2057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4665</v>
      </c>
      <c r="N6988" s="1" t="n">
        <v>30</v>
      </c>
      <c r="O6988" s="1" t="n">
        <v>78.78</v>
      </c>
      <c r="P6988" s="1" t="s">
        <v>2030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2057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2635</v>
      </c>
      <c r="N6989" s="1" t="n">
        <v>16</v>
      </c>
      <c r="O6989" s="1" t="n">
        <v>102.37</v>
      </c>
      <c r="P6989" s="1" t="s">
        <v>2030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2057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2636</v>
      </c>
      <c r="N6990" s="1" t="n">
        <v>16</v>
      </c>
      <c r="O6990" s="1" t="n">
        <v>102.37</v>
      </c>
      <c r="P6990" s="1" t="s">
        <v>2030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2057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4666</v>
      </c>
      <c r="N6991" s="1" t="n">
        <v>16</v>
      </c>
      <c r="O6991" s="1" t="n">
        <v>102.37</v>
      </c>
      <c r="P6991" s="1" t="s">
        <v>2030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2057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2637</v>
      </c>
      <c r="N6992" s="1" t="n">
        <v>16</v>
      </c>
      <c r="O6992" s="1" t="n">
        <v>102.37</v>
      </c>
      <c r="P6992" s="1" t="s">
        <v>2030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2057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2638</v>
      </c>
      <c r="N6993" s="1" t="n">
        <v>16</v>
      </c>
      <c r="O6993" s="1" t="n">
        <v>102.38</v>
      </c>
      <c r="P6993" s="1" t="s">
        <v>2030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2057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2807</v>
      </c>
      <c r="N6994" s="1" t="n">
        <v>14</v>
      </c>
      <c r="O6994" s="1" t="n">
        <v>86.62</v>
      </c>
      <c r="P6994" s="1" t="s">
        <v>2030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2057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4667</v>
      </c>
      <c r="N6995" s="1" t="n">
        <v>12</v>
      </c>
      <c r="O6995" s="1" t="n">
        <v>26.14</v>
      </c>
      <c r="P6995" s="1" t="s">
        <v>2030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2057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4668</v>
      </c>
      <c r="N6996" s="1" t="n">
        <v>6</v>
      </c>
      <c r="O6996" s="1" t="n">
        <v>48.14</v>
      </c>
      <c r="P6996" s="1" t="s">
        <v>2030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2057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4669</v>
      </c>
      <c r="N6997" s="1" t="n">
        <v>10</v>
      </c>
      <c r="O6997" s="1" t="n">
        <v>32.26</v>
      </c>
      <c r="P6997" s="1" t="s">
        <v>2030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2057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2733</v>
      </c>
      <c r="N6998" s="1" t="n">
        <v>120</v>
      </c>
      <c r="O6998" s="1" t="n">
        <v>90.29</v>
      </c>
      <c r="P6998" s="1" t="s">
        <v>2030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2057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4670</v>
      </c>
      <c r="N6999" s="1" t="n">
        <v>10</v>
      </c>
      <c r="O6999" s="1" t="n">
        <v>32.26</v>
      </c>
      <c r="P6999" s="1" t="s">
        <v>2030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2057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2722</v>
      </c>
      <c r="N7000" s="1" t="n">
        <v>12</v>
      </c>
      <c r="O7000" s="1" t="n">
        <v>51.6</v>
      </c>
      <c r="P7000" s="1" t="s">
        <v>2030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2057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2723</v>
      </c>
      <c r="N7001" s="1" t="n">
        <v>12</v>
      </c>
      <c r="O7001" s="1" t="n">
        <v>51.6</v>
      </c>
      <c r="P7001" s="1" t="s">
        <v>2030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2057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2724</v>
      </c>
      <c r="N7002" s="1" t="n">
        <v>12</v>
      </c>
      <c r="O7002" s="1" t="n">
        <v>51.6</v>
      </c>
      <c r="P7002" s="1" t="s">
        <v>2030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2057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2727</v>
      </c>
      <c r="N7003" s="1" t="n">
        <v>36</v>
      </c>
      <c r="O7003" s="1" t="n">
        <v>127.51</v>
      </c>
      <c r="P7003" s="1" t="s">
        <v>2030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2057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2728</v>
      </c>
      <c r="N7004" s="1" t="n">
        <v>12</v>
      </c>
      <c r="O7004" s="1" t="n">
        <v>72.35</v>
      </c>
      <c r="P7004" s="1" t="s">
        <v>2030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2057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4671</v>
      </c>
      <c r="N7005" s="1" t="n">
        <v>35</v>
      </c>
      <c r="O7005" s="1" t="n">
        <v>85.9</v>
      </c>
      <c r="P7005" s="1" t="s">
        <v>2030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2057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2731</v>
      </c>
      <c r="N7006" s="1" t="n">
        <v>35</v>
      </c>
      <c r="O7006" s="1" t="n">
        <v>85.9</v>
      </c>
      <c r="P7006" s="1" t="s">
        <v>2030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2057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2737</v>
      </c>
      <c r="N7007" s="1" t="n">
        <v>35</v>
      </c>
      <c r="O7007" s="1" t="n">
        <v>85.9</v>
      </c>
      <c r="P7007" s="1" t="s">
        <v>2030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2057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4672</v>
      </c>
      <c r="N7008" s="1" t="n">
        <v>35</v>
      </c>
      <c r="O7008" s="1" t="n">
        <v>85.7</v>
      </c>
      <c r="P7008" s="1" t="s">
        <v>2030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2057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3942</v>
      </c>
      <c r="N7009" s="1" t="n">
        <v>27</v>
      </c>
      <c r="O7009" s="1" t="n">
        <v>165.16</v>
      </c>
      <c r="P7009" s="1" t="s">
        <v>2030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2057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3340</v>
      </c>
      <c r="N7010" s="1" t="n">
        <v>12</v>
      </c>
      <c r="O7010" s="1" t="n">
        <v>69.34</v>
      </c>
      <c r="P7010" s="1" t="s">
        <v>2030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2057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3341</v>
      </c>
      <c r="N7011" s="1" t="n">
        <v>12</v>
      </c>
      <c r="O7011" s="1" t="n">
        <v>69.34</v>
      </c>
      <c r="P7011" s="1" t="s">
        <v>2030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2057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3342</v>
      </c>
      <c r="N7012" s="1" t="n">
        <v>12</v>
      </c>
      <c r="O7012" s="1" t="n">
        <v>69.34</v>
      </c>
      <c r="P7012" s="1" t="s">
        <v>2030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2057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2359</v>
      </c>
      <c r="N7013" s="1" t="n">
        <v>24</v>
      </c>
      <c r="O7013" s="1" t="n">
        <v>125.38</v>
      </c>
      <c r="P7013" s="1" t="s">
        <v>2030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2057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2747</v>
      </c>
      <c r="N7014" s="1" t="n">
        <v>18</v>
      </c>
      <c r="O7014" s="1" t="n">
        <v>72.16</v>
      </c>
      <c r="P7014" s="1" t="s">
        <v>2030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2057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2754</v>
      </c>
      <c r="N7015" s="1" t="n">
        <v>30</v>
      </c>
      <c r="O7015" s="1" t="n">
        <v>72.33</v>
      </c>
      <c r="P7015" s="1" t="s">
        <v>2030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2057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2755</v>
      </c>
      <c r="N7016" s="1" t="n">
        <v>30</v>
      </c>
      <c r="O7016" s="1" t="n">
        <v>72.12</v>
      </c>
      <c r="P7016" s="1" t="s">
        <v>2030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2057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4673</v>
      </c>
      <c r="N7017" s="1" t="n">
        <v>30</v>
      </c>
      <c r="O7017" s="1" t="n">
        <v>72.12</v>
      </c>
      <c r="P7017" s="1" t="s">
        <v>2030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2057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4674</v>
      </c>
      <c r="N7018" s="1" t="n">
        <v>30</v>
      </c>
      <c r="O7018" s="1" t="n">
        <v>72.12</v>
      </c>
      <c r="P7018" s="1" t="s">
        <v>2030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2057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4675</v>
      </c>
      <c r="N7019" s="1" t="n">
        <v>24</v>
      </c>
      <c r="O7019" s="1" t="n">
        <v>89.45</v>
      </c>
      <c r="P7019" s="1" t="s">
        <v>2030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2057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2757</v>
      </c>
      <c r="N7020" s="1" t="n">
        <v>24</v>
      </c>
      <c r="O7020" s="1" t="n">
        <v>89.45</v>
      </c>
      <c r="P7020" s="1" t="s">
        <v>2030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2057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2758</v>
      </c>
      <c r="N7021" s="1" t="n">
        <v>16</v>
      </c>
      <c r="O7021" s="1" t="n">
        <v>120.88</v>
      </c>
      <c r="P7021" s="1" t="s">
        <v>2030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2057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2759</v>
      </c>
      <c r="N7022" s="1" t="n">
        <v>16</v>
      </c>
      <c r="O7022" s="1" t="n">
        <v>120.88</v>
      </c>
      <c r="P7022" s="1" t="s">
        <v>2030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2057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2760</v>
      </c>
      <c r="N7023" s="1" t="n">
        <v>16</v>
      </c>
      <c r="O7023" s="1" t="n">
        <v>120.88</v>
      </c>
      <c r="P7023" s="1" t="s">
        <v>2030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2057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2761</v>
      </c>
      <c r="N7024" s="1" t="n">
        <v>16</v>
      </c>
      <c r="O7024" s="1" t="n">
        <v>120.88</v>
      </c>
      <c r="P7024" s="1" t="s">
        <v>2030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2057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2762</v>
      </c>
      <c r="N7025" s="1" t="n">
        <v>16</v>
      </c>
      <c r="O7025" s="1" t="n">
        <v>120.88</v>
      </c>
      <c r="P7025" s="1" t="s">
        <v>2030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2057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3944</v>
      </c>
      <c r="N7026" s="1" t="n">
        <v>16</v>
      </c>
      <c r="O7026" s="1" t="n">
        <v>120.88</v>
      </c>
      <c r="P7026" s="1" t="s">
        <v>2030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2057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4676</v>
      </c>
      <c r="N7027" s="1" t="n">
        <v>12</v>
      </c>
      <c r="O7027" s="1" t="n">
        <v>91.75</v>
      </c>
      <c r="P7027" s="1" t="s">
        <v>2030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2057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4677</v>
      </c>
      <c r="N7028" s="1" t="n">
        <v>14</v>
      </c>
      <c r="O7028" s="1" t="n">
        <v>103.62</v>
      </c>
      <c r="P7028" s="1" t="s">
        <v>2030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2057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2765</v>
      </c>
      <c r="N7029" s="1" t="n">
        <v>16</v>
      </c>
      <c r="O7029" s="1" t="n">
        <v>120.88</v>
      </c>
      <c r="P7029" s="1" t="s">
        <v>2030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2057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4678</v>
      </c>
      <c r="N7030" s="1" t="n">
        <v>12</v>
      </c>
      <c r="O7030" s="1" t="n">
        <v>41.84</v>
      </c>
      <c r="P7030" s="1" t="s">
        <v>2030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2057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4679</v>
      </c>
      <c r="N7031" s="1" t="n">
        <v>6</v>
      </c>
      <c r="O7031" s="1" t="n">
        <v>117.21</v>
      </c>
      <c r="P7031" s="1" t="s">
        <v>2030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2057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2710</v>
      </c>
      <c r="N7032" s="1" t="n">
        <v>6</v>
      </c>
      <c r="O7032" s="1" t="n">
        <v>150.34</v>
      </c>
      <c r="P7032" s="1" t="s">
        <v>2030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2057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3939</v>
      </c>
      <c r="N7033" s="1" t="n">
        <v>27</v>
      </c>
      <c r="O7033" s="1" t="n">
        <v>120.01</v>
      </c>
      <c r="P7033" s="1" t="s">
        <v>2030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2057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4680</v>
      </c>
      <c r="N7034" s="1" t="n">
        <v>6</v>
      </c>
      <c r="O7034" s="1" t="n">
        <v>117.21</v>
      </c>
      <c r="P7034" s="1" t="s">
        <v>2030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2057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4681</v>
      </c>
      <c r="N7035" s="1" t="n">
        <v>6</v>
      </c>
      <c r="O7035" s="1" t="n">
        <v>117.21</v>
      </c>
      <c r="P7035" s="1" t="s">
        <v>2030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2057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2717</v>
      </c>
      <c r="N7036" s="1" t="n">
        <v>6</v>
      </c>
      <c r="O7036" s="1" t="n">
        <v>197.18</v>
      </c>
      <c r="P7036" s="1" t="s">
        <v>2030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2057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2718</v>
      </c>
      <c r="N7037" s="1" t="n">
        <v>6</v>
      </c>
      <c r="O7037" s="1" t="n">
        <v>36</v>
      </c>
      <c r="P7037" s="1" t="s">
        <v>2030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2057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4682</v>
      </c>
      <c r="N7038" s="1" t="n">
        <v>12</v>
      </c>
      <c r="O7038" s="1" t="n">
        <v>48.21</v>
      </c>
      <c r="P7038" s="1" t="s">
        <v>2030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2057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4683</v>
      </c>
      <c r="N7039" s="1" t="n">
        <v>12</v>
      </c>
      <c r="O7039" s="1" t="n">
        <v>48.21</v>
      </c>
      <c r="P7039" s="1" t="s">
        <v>2030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2057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2721</v>
      </c>
      <c r="N7040" s="1" t="n">
        <v>12</v>
      </c>
      <c r="O7040" s="1" t="n">
        <v>139.17</v>
      </c>
      <c r="P7040" s="1" t="s">
        <v>2030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2057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2726</v>
      </c>
      <c r="N7041" s="1" t="n">
        <v>6</v>
      </c>
      <c r="O7041" s="1" t="n">
        <v>36</v>
      </c>
      <c r="P7041" s="1" t="s">
        <v>2030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2057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2729</v>
      </c>
      <c r="N7042" s="1" t="n">
        <v>6</v>
      </c>
      <c r="O7042" s="1" t="n">
        <v>127.31</v>
      </c>
      <c r="P7042" s="1" t="s">
        <v>2030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2057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2730</v>
      </c>
      <c r="N7043" s="1" t="n">
        <v>6</v>
      </c>
      <c r="O7043" s="1" t="n">
        <v>36</v>
      </c>
      <c r="P7043" s="1" t="s">
        <v>2030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2057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3940</v>
      </c>
      <c r="N7044" s="1" t="n">
        <v>6</v>
      </c>
      <c r="O7044" s="1" t="n">
        <v>146.67</v>
      </c>
      <c r="P7044" s="1" t="s">
        <v>2030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2057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4684</v>
      </c>
      <c r="N7045" s="1" t="n">
        <v>6</v>
      </c>
      <c r="O7045" s="1" t="n">
        <v>154.18</v>
      </c>
      <c r="P7045" s="1" t="s">
        <v>2030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2057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4685</v>
      </c>
      <c r="N7046" s="1" t="n">
        <v>12</v>
      </c>
      <c r="O7046" s="1" t="n">
        <v>41.9</v>
      </c>
      <c r="P7046" s="1" t="s">
        <v>2030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2057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4686</v>
      </c>
      <c r="N7047" s="1" t="n">
        <v>12</v>
      </c>
      <c r="O7047" s="1" t="n">
        <v>41.89</v>
      </c>
      <c r="P7047" s="1" t="s">
        <v>2030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2057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4687</v>
      </c>
      <c r="N7048" s="1" t="n">
        <v>6</v>
      </c>
      <c r="O7048" s="1" t="n">
        <v>35.99</v>
      </c>
      <c r="P7048" s="1" t="s">
        <v>2030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2057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2742</v>
      </c>
      <c r="N7049" s="1" t="n">
        <v>54</v>
      </c>
      <c r="O7049" s="1" t="n">
        <v>120.44</v>
      </c>
      <c r="P7049" s="1" t="s">
        <v>2030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2057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2745</v>
      </c>
      <c r="N7050" s="1" t="n">
        <v>12</v>
      </c>
      <c r="O7050" s="1" t="n">
        <v>33.89</v>
      </c>
      <c r="P7050" s="1" t="s">
        <v>2030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2057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2746</v>
      </c>
      <c r="N7051" s="1" t="n">
        <v>12</v>
      </c>
      <c r="O7051" s="1" t="n">
        <v>33.89</v>
      </c>
      <c r="P7051" s="1" t="s">
        <v>2030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2057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4688</v>
      </c>
      <c r="N7052" s="1" t="n">
        <v>3</v>
      </c>
      <c r="O7052" s="1" t="n">
        <v>31.12</v>
      </c>
      <c r="P7052" s="1" t="s">
        <v>2030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2057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4689</v>
      </c>
      <c r="N7053" s="1" t="n">
        <v>6</v>
      </c>
      <c r="O7053" s="1" t="n">
        <v>42.02</v>
      </c>
      <c r="P7053" s="1" t="s">
        <v>2030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2057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4690</v>
      </c>
      <c r="N7054" s="1" t="n">
        <v>12</v>
      </c>
      <c r="O7054" s="1" t="n">
        <v>48.21</v>
      </c>
      <c r="P7054" s="1" t="s">
        <v>2030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2057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4691</v>
      </c>
      <c r="N7055" s="1" t="n">
        <v>12</v>
      </c>
      <c r="O7055" s="1" t="n">
        <v>33.82</v>
      </c>
      <c r="P7055" s="1" t="s">
        <v>2030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2057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4692</v>
      </c>
      <c r="N7056" s="1" t="n">
        <v>12</v>
      </c>
      <c r="O7056" s="1" t="n">
        <v>48.21</v>
      </c>
      <c r="P7056" s="1" t="s">
        <v>2030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2057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2749</v>
      </c>
      <c r="N7057" s="1" t="n">
        <v>12</v>
      </c>
      <c r="O7057" s="1" t="n">
        <v>33.82</v>
      </c>
      <c r="P7057" s="1" t="s">
        <v>2030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2057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2750</v>
      </c>
      <c r="N7058" s="1" t="n">
        <v>27</v>
      </c>
      <c r="O7058" s="1" t="n">
        <v>71.57</v>
      </c>
      <c r="P7058" s="1" t="s">
        <v>2030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2057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3050</v>
      </c>
      <c r="N7059" s="1" t="n">
        <v>12</v>
      </c>
      <c r="O7059" s="1" t="n">
        <v>81.24</v>
      </c>
      <c r="P7059" s="1" t="s">
        <v>2030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2057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4693</v>
      </c>
      <c r="N7060" s="1" t="n">
        <v>6</v>
      </c>
      <c r="O7060" s="1" t="n">
        <v>38.88</v>
      </c>
      <c r="P7060" s="1" t="s">
        <v>2030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2057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4694</v>
      </c>
      <c r="N7061" s="1" t="n">
        <v>6</v>
      </c>
      <c r="O7061" s="1" t="n">
        <v>35.99</v>
      </c>
      <c r="P7061" s="1" t="s">
        <v>2030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2057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2752</v>
      </c>
      <c r="N7062" s="1" t="n">
        <v>6</v>
      </c>
      <c r="O7062" s="1" t="n">
        <v>35.99</v>
      </c>
      <c r="P7062" s="1" t="s">
        <v>2030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2057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4695</v>
      </c>
      <c r="N7063" s="1" t="n">
        <v>6</v>
      </c>
      <c r="O7063" s="1" t="n">
        <v>36</v>
      </c>
      <c r="P7063" s="1" t="s">
        <v>2030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2057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2053</v>
      </c>
      <c r="N7064" s="1" t="n">
        <v>70</v>
      </c>
      <c r="O7064" s="1" t="n">
        <v>126</v>
      </c>
      <c r="P7064" s="1" t="s">
        <v>2030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2057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2239</v>
      </c>
      <c r="N7065" s="1" t="n">
        <v>12</v>
      </c>
      <c r="O7065" s="1" t="n">
        <v>67.89</v>
      </c>
      <c r="P7065" s="1" t="s">
        <v>2030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2057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2240</v>
      </c>
      <c r="N7066" s="1" t="n">
        <v>12</v>
      </c>
      <c r="O7066" s="1" t="n">
        <v>67.89</v>
      </c>
      <c r="P7066" s="1" t="s">
        <v>2030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2057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2161</v>
      </c>
      <c r="N7067" s="1" t="n">
        <v>30</v>
      </c>
      <c r="O7067" s="1" t="n">
        <v>182.84</v>
      </c>
      <c r="P7067" s="1" t="s">
        <v>2030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2057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2153</v>
      </c>
      <c r="N7068" s="1" t="n">
        <v>12</v>
      </c>
      <c r="O7068" s="1" t="n">
        <v>89.99</v>
      </c>
      <c r="P7068" s="1" t="s">
        <v>2030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2057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2241</v>
      </c>
      <c r="N7069" s="1" t="n">
        <v>6</v>
      </c>
      <c r="O7069" s="1" t="n">
        <v>17.16</v>
      </c>
      <c r="P7069" s="1" t="s">
        <v>2030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2057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2154</v>
      </c>
      <c r="N7070" s="1" t="n">
        <v>6</v>
      </c>
      <c r="O7070" s="1" t="n">
        <v>17.16</v>
      </c>
      <c r="P7070" s="1" t="s">
        <v>2030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2057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2155</v>
      </c>
      <c r="N7071" s="1" t="n">
        <v>48</v>
      </c>
      <c r="O7071" s="1" t="n">
        <v>153.85</v>
      </c>
      <c r="P7071" s="1" t="s">
        <v>2030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2057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4243</v>
      </c>
      <c r="N7072" s="1" t="n">
        <v>36</v>
      </c>
      <c r="O7072" s="1" t="n">
        <v>100.73</v>
      </c>
      <c r="P7072" s="1" t="s">
        <v>2030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2057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2156</v>
      </c>
      <c r="N7073" s="1" t="n">
        <v>18</v>
      </c>
      <c r="O7073" s="1" t="n">
        <v>109.71</v>
      </c>
      <c r="P7073" s="1" t="s">
        <v>2030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2057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2157</v>
      </c>
      <c r="N7074" s="1" t="n">
        <v>36</v>
      </c>
      <c r="O7074" s="1" t="n">
        <v>148.35</v>
      </c>
      <c r="P7074" s="1" t="s">
        <v>2030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2057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2159</v>
      </c>
      <c r="N7075" s="1" t="n">
        <v>18</v>
      </c>
      <c r="O7075" s="1" t="n">
        <v>154.03</v>
      </c>
      <c r="P7075" s="1" t="s">
        <v>2030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2057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2054</v>
      </c>
      <c r="N7076" s="1" t="n">
        <v>18</v>
      </c>
      <c r="O7076" s="1" t="n">
        <v>173.99</v>
      </c>
      <c r="P7076" s="1" t="s">
        <v>2030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2057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4214</v>
      </c>
      <c r="N7077" s="1" t="n">
        <v>6</v>
      </c>
      <c r="O7077" s="1" t="n">
        <v>19.23</v>
      </c>
      <c r="P7077" s="1" t="s">
        <v>2030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2057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3946</v>
      </c>
      <c r="N7078" s="1" t="n">
        <v>12</v>
      </c>
      <c r="O7078" s="1" t="n">
        <v>86.45</v>
      </c>
      <c r="P7078" s="1" t="s">
        <v>2030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2057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2055</v>
      </c>
      <c r="N7079" s="1" t="n">
        <v>9</v>
      </c>
      <c r="O7079" s="1" t="n">
        <v>52.56</v>
      </c>
      <c r="P7079" s="1" t="s">
        <v>2030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2057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2056</v>
      </c>
      <c r="N7080" s="1" t="n">
        <v>36</v>
      </c>
      <c r="O7080" s="1" t="n">
        <v>241.39</v>
      </c>
      <c r="P7080" s="1" t="s">
        <v>2030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2057</v>
      </c>
      <c r="E7081" s="1" t="n">
        <v>1705</v>
      </c>
      <c r="F7081" s="1" t="s">
        <v>131</v>
      </c>
      <c r="I7081" s="1" t="n">
        <v>2004983</v>
      </c>
      <c r="J7081" s="1" t="n">
        <v>27673</v>
      </c>
      <c r="K7081" s="1" t="n">
        <v>7894900701715</v>
      </c>
      <c r="L7081" s="1" t="s">
        <v>2245</v>
      </c>
      <c r="N7081" s="1" t="n">
        <v>12</v>
      </c>
      <c r="O7081" s="1" t="n">
        <v>65.81</v>
      </c>
      <c r="P7081" s="1" t="s">
        <v>2030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2057</v>
      </c>
      <c r="E7082" s="1" t="n">
        <v>1705</v>
      </c>
      <c r="F7082" s="1" t="s">
        <v>131</v>
      </c>
      <c r="I7082" s="1" t="n">
        <v>2004983</v>
      </c>
      <c r="J7082" s="1" t="n">
        <v>28739</v>
      </c>
      <c r="K7082" s="1" t="n">
        <v>7894900027044</v>
      </c>
      <c r="L7082" s="1" t="s">
        <v>2243</v>
      </c>
      <c r="N7082" s="1" t="n">
        <v>30</v>
      </c>
      <c r="O7082" s="1" t="n">
        <v>169.72</v>
      </c>
      <c r="P7082" s="1" t="s">
        <v>2030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2057</v>
      </c>
      <c r="E7083" s="1" t="n">
        <v>1705</v>
      </c>
      <c r="F7083" s="1" t="s">
        <v>131</v>
      </c>
      <c r="I7083" s="1" t="n">
        <v>2004983</v>
      </c>
      <c r="J7083" s="1" t="n">
        <v>29826</v>
      </c>
      <c r="K7083" s="1" t="n">
        <v>7894900556032</v>
      </c>
      <c r="L7083" s="1" t="s">
        <v>2160</v>
      </c>
      <c r="N7083" s="1" t="n">
        <v>12</v>
      </c>
      <c r="O7083" s="1" t="n">
        <v>72.89</v>
      </c>
      <c r="P7083" s="1" t="s">
        <v>2030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2057</v>
      </c>
      <c r="E7084" s="1" t="n">
        <v>1705</v>
      </c>
      <c r="F7084" s="1" t="s">
        <v>131</v>
      </c>
      <c r="I7084" s="1" t="n">
        <v>2004983</v>
      </c>
      <c r="J7084" s="1" t="n">
        <v>30017</v>
      </c>
      <c r="K7084" s="1" t="n">
        <v>7894900680508</v>
      </c>
      <c r="L7084" s="1" t="s">
        <v>3174</v>
      </c>
      <c r="N7084" s="1" t="n">
        <v>24</v>
      </c>
      <c r="O7084" s="1" t="n">
        <v>84.25</v>
      </c>
      <c r="P7084" s="1" t="s">
        <v>2030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2057</v>
      </c>
      <c r="E7085" s="1" t="n">
        <v>1705</v>
      </c>
      <c r="F7085" s="1" t="s">
        <v>131</v>
      </c>
      <c r="I7085" s="1" t="n">
        <v>2004983</v>
      </c>
      <c r="J7085" s="1" t="n">
        <v>31367</v>
      </c>
      <c r="K7085" s="1" t="n">
        <v>7894900704211</v>
      </c>
      <c r="L7085" s="1" t="s">
        <v>2843</v>
      </c>
      <c r="N7085" s="1" t="n">
        <v>9</v>
      </c>
      <c r="O7085" s="1" t="n">
        <v>52.56</v>
      </c>
      <c r="P7085" s="1" t="s">
        <v>2030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2057</v>
      </c>
      <c r="E7086" s="1" t="n">
        <v>1705</v>
      </c>
      <c r="F7086" s="1" t="s">
        <v>131</v>
      </c>
      <c r="I7086" s="1" t="n">
        <v>2004983</v>
      </c>
      <c r="J7086" s="1" t="n">
        <v>32339</v>
      </c>
      <c r="K7086" s="1" t="n">
        <v>7894900681000</v>
      </c>
      <c r="L7086" s="1" t="s">
        <v>2581</v>
      </c>
      <c r="N7086" s="1" t="n">
        <v>12</v>
      </c>
      <c r="O7086" s="1" t="n">
        <v>89.99</v>
      </c>
      <c r="P7086" s="1" t="s">
        <v>2030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2057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2064</v>
      </c>
      <c r="N7087" s="1" t="n">
        <v>30</v>
      </c>
      <c r="O7087" s="1" t="n">
        <v>297.92</v>
      </c>
      <c r="P7087" s="1" t="s">
        <v>2030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2057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2161</v>
      </c>
      <c r="N7088" s="1" t="n">
        <v>48</v>
      </c>
      <c r="O7088" s="1" t="n">
        <v>423.44</v>
      </c>
      <c r="P7088" s="1" t="s">
        <v>2030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2057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2162</v>
      </c>
      <c r="N7089" s="1" t="n">
        <v>24</v>
      </c>
      <c r="O7089" s="1" t="n">
        <v>88.16</v>
      </c>
      <c r="P7089" s="1" t="s">
        <v>2030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2057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2163</v>
      </c>
      <c r="N7090" s="1" t="n">
        <v>6</v>
      </c>
      <c r="O7090" s="1" t="n">
        <v>36.45</v>
      </c>
      <c r="P7090" s="1" t="s">
        <v>2030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2139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2120</v>
      </c>
      <c r="N7091" s="1" t="n">
        <v>15</v>
      </c>
      <c r="O7091" s="1" t="n">
        <v>225</v>
      </c>
      <c r="P7091" s="1" t="s">
        <v>2030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2057</v>
      </c>
      <c r="E7092" s="1" t="n">
        <v>1390</v>
      </c>
      <c r="F7092" s="1" t="s">
        <v>1731</v>
      </c>
      <c r="I7092" s="1" t="n">
        <v>7287</v>
      </c>
      <c r="J7092" s="1" t="n">
        <v>74806</v>
      </c>
      <c r="K7092" s="1" t="n">
        <v>7898967923899</v>
      </c>
      <c r="L7092" s="1" t="s">
        <v>4696</v>
      </c>
      <c r="N7092" s="1" t="n">
        <v>60</v>
      </c>
      <c r="O7092" s="1" t="n">
        <v>116.06</v>
      </c>
      <c r="P7092" s="1" t="s">
        <v>2030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2057</v>
      </c>
      <c r="E7093" s="1" t="n">
        <v>1390</v>
      </c>
      <c r="F7093" s="1" t="s">
        <v>1731</v>
      </c>
      <c r="I7093" s="1" t="n">
        <v>7287</v>
      </c>
      <c r="J7093" s="1" t="n">
        <v>74808</v>
      </c>
      <c r="K7093" s="1" t="n">
        <v>7898967923912</v>
      </c>
      <c r="L7093" s="1" t="s">
        <v>4697</v>
      </c>
      <c r="N7093" s="1" t="n">
        <v>60</v>
      </c>
      <c r="O7093" s="1" t="n">
        <v>116.06</v>
      </c>
      <c r="P7093" s="1" t="s">
        <v>2030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2057</v>
      </c>
      <c r="E7094" s="1" t="n">
        <v>1390</v>
      </c>
      <c r="F7094" s="1" t="s">
        <v>1731</v>
      </c>
      <c r="I7094" s="1" t="n">
        <v>7287</v>
      </c>
      <c r="J7094" s="1" t="n">
        <v>75038</v>
      </c>
      <c r="K7094" s="1" t="n">
        <v>7898754690492</v>
      </c>
      <c r="L7094" s="1" t="s">
        <v>4698</v>
      </c>
      <c r="N7094" s="1" t="n">
        <v>60</v>
      </c>
      <c r="O7094" s="1" t="n">
        <v>116.06</v>
      </c>
      <c r="P7094" s="1" t="s">
        <v>2030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2057</v>
      </c>
      <c r="E7095" s="1" t="n">
        <v>794</v>
      </c>
      <c r="F7095" s="1" t="s">
        <v>343</v>
      </c>
      <c r="I7095" s="1" t="n">
        <v>8744</v>
      </c>
      <c r="J7095" s="1" t="n">
        <v>104074</v>
      </c>
      <c r="K7095" s="1" t="n">
        <v>7891055112403</v>
      </c>
      <c r="L7095" s="1" t="s">
        <v>4699</v>
      </c>
      <c r="N7095" s="1" t="n">
        <v>12</v>
      </c>
      <c r="O7095" s="1" t="n">
        <v>116</v>
      </c>
      <c r="P7095" s="1" t="s">
        <v>2030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2057</v>
      </c>
      <c r="E7096" s="1" t="n">
        <v>794</v>
      </c>
      <c r="F7096" s="1" t="s">
        <v>343</v>
      </c>
      <c r="I7096" s="1" t="n">
        <v>8744</v>
      </c>
      <c r="J7096" s="1" t="n">
        <v>104075</v>
      </c>
      <c r="K7096" s="1" t="n">
        <v>7891055112502</v>
      </c>
      <c r="L7096" s="1" t="s">
        <v>4700</v>
      </c>
      <c r="N7096" s="1" t="n">
        <v>12</v>
      </c>
      <c r="O7096" s="1" t="n">
        <v>136</v>
      </c>
      <c r="P7096" s="1" t="s">
        <v>2030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2057</v>
      </c>
      <c r="E7097" s="1" t="n">
        <v>794</v>
      </c>
      <c r="F7097" s="1" t="s">
        <v>343</v>
      </c>
      <c r="I7097" s="1" t="n">
        <v>8744</v>
      </c>
      <c r="J7097" s="1" t="n">
        <v>104078</v>
      </c>
      <c r="K7097" s="1" t="n">
        <v>7891055003589</v>
      </c>
      <c r="L7097" s="1" t="s">
        <v>4701</v>
      </c>
      <c r="N7097" s="1" t="n">
        <v>15</v>
      </c>
      <c r="O7097" s="1" t="n">
        <v>185</v>
      </c>
      <c r="P7097" s="1" t="s">
        <v>2030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2057</v>
      </c>
      <c r="E7098" s="1" t="n">
        <v>794</v>
      </c>
      <c r="F7098" s="1" t="s">
        <v>343</v>
      </c>
      <c r="I7098" s="1" t="n">
        <v>8744</v>
      </c>
      <c r="J7098" s="1" t="n">
        <v>104079</v>
      </c>
      <c r="K7098" s="1" t="n">
        <v>7891055020081</v>
      </c>
      <c r="L7098" s="1" t="s">
        <v>4702</v>
      </c>
      <c r="N7098" s="1" t="n">
        <v>14</v>
      </c>
      <c r="O7098" s="1" t="n">
        <v>116</v>
      </c>
      <c r="P7098" s="1" t="s">
        <v>2030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2057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4703</v>
      </c>
      <c r="N7099" s="1" t="n">
        <v>12</v>
      </c>
      <c r="O7099" s="1" t="n">
        <v>185</v>
      </c>
      <c r="P7099" s="1" t="s">
        <v>2030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2057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4704</v>
      </c>
      <c r="N7100" s="1" t="n">
        <v>36</v>
      </c>
      <c r="O7100" s="1" t="n">
        <v>78</v>
      </c>
      <c r="P7100" s="1" t="s">
        <v>2030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2057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4705</v>
      </c>
      <c r="N7101" s="1" t="n">
        <v>24</v>
      </c>
      <c r="O7101" s="1" t="n">
        <v>80</v>
      </c>
      <c r="P7101" s="1" t="s">
        <v>2030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2057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4706</v>
      </c>
      <c r="N7102" s="1" t="n">
        <v>100</v>
      </c>
      <c r="O7102" s="1" t="n">
        <v>350</v>
      </c>
      <c r="P7102" s="1" t="s">
        <v>2030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2057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4707</v>
      </c>
      <c r="N7103" s="1" t="n">
        <v>100</v>
      </c>
      <c r="O7103" s="1" t="n">
        <v>190</v>
      </c>
      <c r="P7103" s="1" t="s">
        <v>2030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2057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4708</v>
      </c>
      <c r="N7104" s="1" t="n">
        <v>50</v>
      </c>
      <c r="O7104" s="1" t="n">
        <v>100</v>
      </c>
      <c r="P7104" s="1" t="s">
        <v>2030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2057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4709</v>
      </c>
      <c r="N7105" s="1" t="n">
        <v>12</v>
      </c>
      <c r="O7105" s="1" t="n">
        <v>117</v>
      </c>
      <c r="P7105" s="1" t="s">
        <v>2030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2057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4710</v>
      </c>
      <c r="N7106" s="1" t="n">
        <v>36</v>
      </c>
      <c r="O7106" s="1" t="n">
        <v>54</v>
      </c>
      <c r="P7106" s="1" t="s">
        <v>2030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2057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4711</v>
      </c>
      <c r="N7107" s="1" t="n">
        <v>12</v>
      </c>
      <c r="O7107" s="1" t="n">
        <v>78</v>
      </c>
      <c r="P7107" s="1" t="s">
        <v>2030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2057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4712</v>
      </c>
      <c r="N7108" s="1" t="n">
        <v>12</v>
      </c>
      <c r="O7108" s="1" t="n">
        <v>118.3</v>
      </c>
      <c r="P7108" s="1" t="s">
        <v>2030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2057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4713</v>
      </c>
      <c r="N7109" s="1" t="n">
        <v>24</v>
      </c>
      <c r="O7109" s="1" t="n">
        <v>110</v>
      </c>
      <c r="P7109" s="1" t="s">
        <v>2030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2057</v>
      </c>
      <c r="E7110" s="1" t="n">
        <v>794</v>
      </c>
      <c r="F7110" s="1" t="s">
        <v>343</v>
      </c>
      <c r="I7110" s="1" t="n">
        <v>8744</v>
      </c>
      <c r="J7110" s="1" t="n">
        <v>56820</v>
      </c>
      <c r="K7110" s="1" t="n">
        <v>7898927066512</v>
      </c>
      <c r="L7110" s="1" t="s">
        <v>4714</v>
      </c>
      <c r="N7110" s="1" t="n">
        <v>12</v>
      </c>
      <c r="O7110" s="1" t="n">
        <v>35</v>
      </c>
      <c r="P7110" s="1" t="s">
        <v>2030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2057</v>
      </c>
      <c r="E7111" s="1" t="n">
        <v>794</v>
      </c>
      <c r="F7111" s="1" t="s">
        <v>343</v>
      </c>
      <c r="I7111" s="1" t="n">
        <v>8744</v>
      </c>
      <c r="J7111" s="1" t="n">
        <v>62668</v>
      </c>
      <c r="K7111" s="1" t="n">
        <v>7898093782889</v>
      </c>
      <c r="L7111" s="1" t="s">
        <v>4715</v>
      </c>
      <c r="N7111" s="1" t="n">
        <v>36</v>
      </c>
      <c r="O7111" s="1" t="n">
        <v>60</v>
      </c>
      <c r="P7111" s="1" t="s">
        <v>2030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2057</v>
      </c>
      <c r="E7112" s="1" t="n">
        <v>794</v>
      </c>
      <c r="F7112" s="1" t="s">
        <v>343</v>
      </c>
      <c r="I7112" s="1" t="n">
        <v>8744</v>
      </c>
      <c r="J7112" s="1" t="n">
        <v>67461</v>
      </c>
      <c r="K7112" s="1" t="n">
        <v>7893095372090</v>
      </c>
      <c r="L7112" s="1" t="s">
        <v>4716</v>
      </c>
      <c r="N7112" s="1" t="n">
        <v>12</v>
      </c>
      <c r="O7112" s="1" t="n">
        <v>56</v>
      </c>
      <c r="P7112" s="1" t="s">
        <v>2030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2057</v>
      </c>
      <c r="E7113" s="1" t="n">
        <v>794</v>
      </c>
      <c r="F7113" s="1" t="s">
        <v>343</v>
      </c>
      <c r="I7113" s="1" t="n">
        <v>8744</v>
      </c>
      <c r="J7113" s="1" t="n">
        <v>67475</v>
      </c>
      <c r="K7113" s="1" t="n">
        <v>7890000009195</v>
      </c>
      <c r="L7113" s="1" t="s">
        <v>4717</v>
      </c>
      <c r="N7113" s="1" t="n">
        <v>24</v>
      </c>
      <c r="O7113" s="1" t="n">
        <v>220</v>
      </c>
      <c r="P7113" s="1" t="s">
        <v>2030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2057</v>
      </c>
      <c r="E7114" s="1" t="n">
        <v>794</v>
      </c>
      <c r="F7114" s="1" t="s">
        <v>343</v>
      </c>
      <c r="I7114" s="1" t="n">
        <v>8744</v>
      </c>
      <c r="J7114" s="1" t="n">
        <v>67476</v>
      </c>
      <c r="K7114" s="1" t="n">
        <v>7890780009446</v>
      </c>
      <c r="L7114" s="1" t="s">
        <v>4718</v>
      </c>
      <c r="N7114" s="1" t="n">
        <v>24</v>
      </c>
      <c r="O7114" s="1" t="n">
        <v>206</v>
      </c>
      <c r="P7114" s="1" t="s">
        <v>2030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2057</v>
      </c>
      <c r="E7115" s="1" t="n">
        <v>794</v>
      </c>
      <c r="F7115" s="1" t="s">
        <v>343</v>
      </c>
      <c r="I7115" s="1" t="n">
        <v>8744</v>
      </c>
      <c r="J7115" s="1" t="n">
        <v>67642</v>
      </c>
      <c r="K7115" s="1" t="n">
        <v>7898093784456</v>
      </c>
      <c r="L7115" s="1" t="s">
        <v>4719</v>
      </c>
      <c r="N7115" s="1" t="n">
        <v>20</v>
      </c>
      <c r="O7115" s="1" t="n">
        <v>100</v>
      </c>
      <c r="P7115" s="1" t="s">
        <v>2030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2057</v>
      </c>
      <c r="E7116" s="1" t="n">
        <v>794</v>
      </c>
      <c r="F7116" s="1" t="s">
        <v>343</v>
      </c>
      <c r="I7116" s="1" t="n">
        <v>8744</v>
      </c>
      <c r="J7116" s="1" t="n">
        <v>67820</v>
      </c>
      <c r="K7116" s="1" t="n">
        <v>7898952461221</v>
      </c>
      <c r="L7116" s="1" t="s">
        <v>4720</v>
      </c>
      <c r="N7116" s="1" t="n">
        <v>7</v>
      </c>
      <c r="O7116" s="1" t="n">
        <v>56</v>
      </c>
      <c r="P7116" s="1" t="s">
        <v>2030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2057</v>
      </c>
      <c r="E7117" s="1" t="n">
        <v>794</v>
      </c>
      <c r="F7117" s="1" t="s">
        <v>343</v>
      </c>
      <c r="I7117" s="1" t="n">
        <v>8744</v>
      </c>
      <c r="J7117" s="1" t="n">
        <v>67821</v>
      </c>
      <c r="K7117" s="1" t="n">
        <v>7898952461788</v>
      </c>
      <c r="L7117" s="1" t="s">
        <v>4721</v>
      </c>
      <c r="N7117" s="1" t="n">
        <v>12</v>
      </c>
      <c r="O7117" s="1" t="n">
        <v>96</v>
      </c>
      <c r="P7117" s="1" t="s">
        <v>2030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2057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4722</v>
      </c>
      <c r="N7118" s="1" t="n">
        <v>12</v>
      </c>
      <c r="O7118" s="1" t="n">
        <v>96</v>
      </c>
      <c r="P7118" s="1" t="s">
        <v>2030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2057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4723</v>
      </c>
      <c r="N7119" s="1" t="n">
        <v>24</v>
      </c>
      <c r="O7119" s="1" t="n">
        <v>178</v>
      </c>
      <c r="P7119" s="1" t="s">
        <v>2030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2057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4724</v>
      </c>
      <c r="N7120" s="1" t="n">
        <v>12</v>
      </c>
      <c r="O7120" s="1" t="n">
        <v>100</v>
      </c>
      <c r="P7120" s="1" t="s">
        <v>2030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2057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4725</v>
      </c>
      <c r="N7121" s="1" t="n">
        <v>12</v>
      </c>
      <c r="O7121" s="1" t="n">
        <v>60</v>
      </c>
      <c r="P7121" s="1" t="s">
        <v>2030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2057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4726</v>
      </c>
      <c r="N7122" s="1" t="n">
        <v>24</v>
      </c>
      <c r="O7122" s="1" t="n">
        <v>150</v>
      </c>
      <c r="P7122" s="1" t="s">
        <v>2030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2057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4727</v>
      </c>
      <c r="N7123" s="1" t="n">
        <v>24</v>
      </c>
      <c r="O7123" s="1" t="n">
        <v>66</v>
      </c>
      <c r="P7123" s="1" t="s">
        <v>2030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2057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2035</v>
      </c>
      <c r="N7124" s="1" t="n">
        <v>78.4</v>
      </c>
      <c r="O7124" s="1" t="n">
        <v>2548</v>
      </c>
      <c r="P7124" s="1" t="s">
        <v>2030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2057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2209</v>
      </c>
      <c r="N7125" s="1" t="n">
        <v>25.1</v>
      </c>
      <c r="O7125" s="1" t="n">
        <v>815.75</v>
      </c>
      <c r="P7125" s="1" t="s">
        <v>2030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2057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2075</v>
      </c>
      <c r="N7126" s="1" t="n">
        <v>54.82</v>
      </c>
      <c r="O7126" s="1" t="n">
        <v>2110.57</v>
      </c>
      <c r="P7126" s="1" t="s">
        <v>2030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2057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2076</v>
      </c>
      <c r="N7127" s="1" t="n">
        <v>61.29</v>
      </c>
      <c r="O7127" s="1" t="n">
        <v>2359.66</v>
      </c>
      <c r="P7127" s="1" t="s">
        <v>2030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2057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2077</v>
      </c>
      <c r="N7128" s="1" t="n">
        <v>24.11</v>
      </c>
      <c r="O7128" s="1" t="n">
        <v>1034.07</v>
      </c>
      <c r="P7128" s="1" t="s">
        <v>2030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2057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3165</v>
      </c>
      <c r="N7129" s="1" t="n">
        <v>30</v>
      </c>
      <c r="O7129" s="1" t="n">
        <v>599.63</v>
      </c>
      <c r="P7129" s="1" t="s">
        <v>2030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2057</v>
      </c>
      <c r="E7130" s="1" t="n">
        <v>1626</v>
      </c>
      <c r="F7130" s="1" t="s">
        <v>96</v>
      </c>
      <c r="I7130" s="1" t="n">
        <v>319020</v>
      </c>
      <c r="J7130" s="1" t="n">
        <v>15731</v>
      </c>
      <c r="K7130" s="1" t="n">
        <v>7898268720050</v>
      </c>
      <c r="L7130" s="1" t="s">
        <v>3641</v>
      </c>
      <c r="N7130" s="1" t="n">
        <v>6</v>
      </c>
      <c r="O7130" s="1" t="n">
        <v>30.64</v>
      </c>
      <c r="P7130" s="1" t="s">
        <v>2030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2057</v>
      </c>
      <c r="E7131" s="1" t="n">
        <v>1626</v>
      </c>
      <c r="F7131" s="1" t="s">
        <v>96</v>
      </c>
      <c r="I7131" s="1" t="n">
        <v>319020</v>
      </c>
      <c r="J7131" s="1" t="n">
        <v>16273</v>
      </c>
      <c r="K7131" s="1" t="n">
        <v>7894904003495</v>
      </c>
      <c r="L7131" s="1" t="s">
        <v>3642</v>
      </c>
      <c r="N7131" s="1" t="n">
        <v>72</v>
      </c>
      <c r="O7131" s="1" t="n">
        <v>115.48</v>
      </c>
      <c r="P7131" s="1" t="s">
        <v>2030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2057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2187</v>
      </c>
      <c r="N7132" s="1" t="n">
        <v>6</v>
      </c>
      <c r="O7132" s="1" t="n">
        <v>46.16</v>
      </c>
      <c r="P7132" s="1" t="s">
        <v>2030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2057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3167</v>
      </c>
      <c r="N7133" s="1" t="n">
        <v>12</v>
      </c>
      <c r="O7133" s="1" t="n">
        <v>93.23</v>
      </c>
      <c r="P7133" s="1" t="s">
        <v>2030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2057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3168</v>
      </c>
      <c r="N7134" s="1" t="n">
        <v>16</v>
      </c>
      <c r="O7134" s="1" t="n">
        <v>123.08</v>
      </c>
      <c r="P7134" s="1" t="s">
        <v>2030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2057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2189</v>
      </c>
      <c r="N7135" s="1" t="n">
        <v>64</v>
      </c>
      <c r="O7135" s="1" t="n">
        <v>521.54</v>
      </c>
      <c r="P7135" s="1" t="s">
        <v>2030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2057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3170</v>
      </c>
      <c r="N7136" s="1" t="n">
        <v>64</v>
      </c>
      <c r="O7136" s="1" t="n">
        <v>287.17</v>
      </c>
      <c r="P7136" s="1" t="s">
        <v>2030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2057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3172</v>
      </c>
      <c r="N7137" s="1" t="n">
        <v>25</v>
      </c>
      <c r="O7137" s="1" t="n">
        <v>105.23</v>
      </c>
      <c r="P7137" s="1" t="s">
        <v>2030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2057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3644</v>
      </c>
      <c r="N7138" s="1" t="n">
        <v>12</v>
      </c>
      <c r="O7138" s="1" t="n">
        <v>107.83</v>
      </c>
      <c r="P7138" s="1" t="s">
        <v>2030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2057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3069</v>
      </c>
      <c r="N7139" s="1" t="n">
        <v>48</v>
      </c>
      <c r="O7139" s="1" t="n">
        <v>76.58</v>
      </c>
      <c r="P7139" s="1" t="s">
        <v>2030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2057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3070</v>
      </c>
      <c r="N7140" s="1" t="n">
        <v>24</v>
      </c>
      <c r="O7140" s="1" t="n">
        <v>80.2</v>
      </c>
      <c r="P7140" s="1" t="s">
        <v>2030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2057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4728</v>
      </c>
      <c r="N7141" s="1" t="n">
        <v>18</v>
      </c>
      <c r="O7141" s="1" t="n">
        <v>99.52</v>
      </c>
      <c r="P7141" s="1" t="s">
        <v>2030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2057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4729</v>
      </c>
      <c r="N7142" s="1" t="n">
        <v>18</v>
      </c>
      <c r="O7142" s="1" t="n">
        <v>88.87</v>
      </c>
      <c r="P7142" s="1" t="s">
        <v>2030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2057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3071</v>
      </c>
      <c r="N7143" s="1" t="n">
        <v>48</v>
      </c>
      <c r="O7143" s="1" t="n">
        <v>76.58</v>
      </c>
      <c r="P7143" s="1" t="s">
        <v>2030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2057</v>
      </c>
      <c r="E7144" s="1" t="n">
        <v>1107</v>
      </c>
      <c r="F7144" s="1" t="s">
        <v>227</v>
      </c>
      <c r="I7144" s="1" t="n">
        <v>447609</v>
      </c>
      <c r="J7144" s="1" t="n">
        <v>12275</v>
      </c>
      <c r="K7144" s="1" t="n">
        <v>7891962031170</v>
      </c>
      <c r="L7144" s="1" t="s">
        <v>3072</v>
      </c>
      <c r="N7144" s="1" t="n">
        <v>48</v>
      </c>
      <c r="O7144" s="1" t="n">
        <v>76.58</v>
      </c>
      <c r="P7144" s="1" t="s">
        <v>2030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2057</v>
      </c>
      <c r="E7145" s="1" t="n">
        <v>1107</v>
      </c>
      <c r="F7145" s="1" t="s">
        <v>227</v>
      </c>
      <c r="I7145" s="1" t="n">
        <v>447609</v>
      </c>
      <c r="J7145" s="1" t="n">
        <v>12704</v>
      </c>
      <c r="K7145" s="1" t="n">
        <v>7891048040089</v>
      </c>
      <c r="L7145" s="1" t="s">
        <v>3073</v>
      </c>
      <c r="N7145" s="1" t="n">
        <v>12</v>
      </c>
      <c r="O7145" s="1" t="n">
        <v>76.22</v>
      </c>
      <c r="P7145" s="1" t="s">
        <v>2030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2057</v>
      </c>
      <c r="E7146" s="1" t="n">
        <v>1107</v>
      </c>
      <c r="F7146" s="1" t="s">
        <v>227</v>
      </c>
      <c r="I7146" s="1" t="n">
        <v>447609</v>
      </c>
      <c r="J7146" s="1" t="n">
        <v>14223</v>
      </c>
      <c r="K7146" s="1" t="n">
        <v>7891962035451</v>
      </c>
      <c r="L7146" s="1" t="s">
        <v>4730</v>
      </c>
      <c r="N7146" s="1" t="n">
        <v>12</v>
      </c>
      <c r="O7146" s="1" t="n">
        <v>115.24</v>
      </c>
      <c r="P7146" s="1" t="s">
        <v>2030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2057</v>
      </c>
      <c r="E7147" s="1" t="n">
        <v>1107</v>
      </c>
      <c r="F7147" s="1" t="s">
        <v>227</v>
      </c>
      <c r="I7147" s="1" t="n">
        <v>447609</v>
      </c>
      <c r="J7147" s="1" t="n">
        <v>17325</v>
      </c>
      <c r="K7147" s="1" t="n">
        <v>7895144603063</v>
      </c>
      <c r="L7147" s="1" t="s">
        <v>2923</v>
      </c>
      <c r="N7147" s="1" t="n">
        <v>16</v>
      </c>
      <c r="O7147" s="1" t="n">
        <v>32.43</v>
      </c>
      <c r="P7147" s="1" t="s">
        <v>2030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2057</v>
      </c>
      <c r="E7148" s="1" t="n">
        <v>1107</v>
      </c>
      <c r="F7148" s="1" t="s">
        <v>227</v>
      </c>
      <c r="I7148" s="1" t="n">
        <v>447609</v>
      </c>
      <c r="J7148" s="1" t="n">
        <v>20684</v>
      </c>
      <c r="K7148" s="1" t="n">
        <v>7891962045160</v>
      </c>
      <c r="L7148" s="1" t="s">
        <v>4731</v>
      </c>
      <c r="N7148" s="1" t="n">
        <v>25</v>
      </c>
      <c r="O7148" s="1" t="n">
        <v>89.81</v>
      </c>
      <c r="P7148" s="1" t="s">
        <v>2030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2057</v>
      </c>
      <c r="E7149" s="1" t="n">
        <v>1107</v>
      </c>
      <c r="F7149" s="1" t="s">
        <v>227</v>
      </c>
      <c r="I7149" s="1" t="n">
        <v>447609</v>
      </c>
      <c r="J7149" s="1" t="n">
        <v>22780</v>
      </c>
      <c r="K7149" s="1" t="n">
        <v>7891962047560</v>
      </c>
      <c r="L7149" s="1" t="s">
        <v>4732</v>
      </c>
      <c r="N7149" s="1" t="n">
        <v>25</v>
      </c>
      <c r="O7149" s="1" t="n">
        <v>89.81</v>
      </c>
      <c r="P7149" s="1" t="s">
        <v>2030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2057</v>
      </c>
      <c r="E7150" s="1" t="n">
        <v>1107</v>
      </c>
      <c r="F7150" s="1" t="s">
        <v>227</v>
      </c>
      <c r="I7150" s="1" t="n">
        <v>447609</v>
      </c>
      <c r="J7150" s="1" t="n">
        <v>24270</v>
      </c>
      <c r="K7150" s="1" t="n">
        <v>7891962050089</v>
      </c>
      <c r="L7150" s="1" t="s">
        <v>3074</v>
      </c>
      <c r="N7150" s="1" t="n">
        <v>45</v>
      </c>
      <c r="O7150" s="1" t="n">
        <v>171.59</v>
      </c>
      <c r="P7150" s="1" t="s">
        <v>2030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2057</v>
      </c>
      <c r="E7151" s="1" t="n">
        <v>1107</v>
      </c>
      <c r="F7151" s="1" t="s">
        <v>227</v>
      </c>
      <c r="I7151" s="1" t="n">
        <v>447609</v>
      </c>
      <c r="J7151" s="1" t="n">
        <v>24548</v>
      </c>
      <c r="K7151" s="1" t="n">
        <v>7891962050072</v>
      </c>
      <c r="L7151" s="1" t="s">
        <v>3075</v>
      </c>
      <c r="N7151" s="1" t="n">
        <v>45</v>
      </c>
      <c r="O7151" s="1" t="n">
        <v>171.59</v>
      </c>
      <c r="P7151" s="1" t="s">
        <v>2030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2057</v>
      </c>
      <c r="E7152" s="1" t="n">
        <v>1107</v>
      </c>
      <c r="F7152" s="1" t="s">
        <v>227</v>
      </c>
      <c r="I7152" s="1" t="n">
        <v>447609</v>
      </c>
      <c r="J7152" s="1" t="n">
        <v>24780</v>
      </c>
      <c r="K7152" s="1" t="n">
        <v>7891962050065</v>
      </c>
      <c r="L7152" s="1" t="s">
        <v>4733</v>
      </c>
      <c r="N7152" s="1" t="n">
        <v>45</v>
      </c>
      <c r="O7152" s="1" t="n">
        <v>171.59</v>
      </c>
      <c r="P7152" s="1" t="s">
        <v>2030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2057</v>
      </c>
      <c r="E7153" s="1" t="n">
        <v>1107</v>
      </c>
      <c r="F7153" s="1" t="s">
        <v>227</v>
      </c>
      <c r="I7153" s="1" t="n">
        <v>447609</v>
      </c>
      <c r="J7153" s="1" t="n">
        <v>25766</v>
      </c>
      <c r="K7153" s="1" t="n">
        <v>7891962051079</v>
      </c>
      <c r="L7153" s="1" t="s">
        <v>4734</v>
      </c>
      <c r="N7153" s="1" t="n">
        <v>25</v>
      </c>
      <c r="O7153" s="1" t="n">
        <v>89.81</v>
      </c>
      <c r="P7153" s="1" t="s">
        <v>2030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2057</v>
      </c>
      <c r="E7154" s="1" t="n">
        <v>1107</v>
      </c>
      <c r="F7154" s="1" t="s">
        <v>227</v>
      </c>
      <c r="I7154" s="1" t="n">
        <v>447609</v>
      </c>
      <c r="J7154" s="1" t="n">
        <v>27022</v>
      </c>
      <c r="K7154" s="1" t="n">
        <v>7891048050682</v>
      </c>
      <c r="L7154" s="1" t="s">
        <v>4735</v>
      </c>
      <c r="N7154" s="1" t="n">
        <v>12</v>
      </c>
      <c r="O7154" s="1" t="n">
        <v>17.82</v>
      </c>
      <c r="P7154" s="1" t="s">
        <v>2030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2057</v>
      </c>
      <c r="E7155" s="1" t="n">
        <v>1107</v>
      </c>
      <c r="F7155" s="1" t="s">
        <v>227</v>
      </c>
      <c r="I7155" s="1" t="n">
        <v>447609</v>
      </c>
      <c r="J7155" s="1" t="n">
        <v>27023</v>
      </c>
      <c r="K7155" s="1" t="n">
        <v>7891048050637</v>
      </c>
      <c r="L7155" s="1" t="s">
        <v>3616</v>
      </c>
      <c r="N7155" s="1" t="n">
        <v>12</v>
      </c>
      <c r="O7155" s="1" t="n">
        <v>17.82</v>
      </c>
      <c r="P7155" s="1" t="s">
        <v>2030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2057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3078</v>
      </c>
      <c r="N7156" s="1" t="n">
        <v>24</v>
      </c>
      <c r="O7156" s="1" t="n">
        <v>106.69</v>
      </c>
      <c r="P7156" s="1" t="s">
        <v>2030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2057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3077</v>
      </c>
      <c r="N7157" s="1" t="n">
        <v>48</v>
      </c>
      <c r="O7157" s="1" t="n">
        <v>124.75</v>
      </c>
      <c r="P7157" s="1" t="s">
        <v>2030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2057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3079</v>
      </c>
      <c r="N7158" s="1" t="n">
        <v>48</v>
      </c>
      <c r="O7158" s="1" t="n">
        <v>124.75</v>
      </c>
      <c r="P7158" s="1" t="s">
        <v>2030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2057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3620</v>
      </c>
      <c r="N7159" s="1" t="n">
        <v>15</v>
      </c>
      <c r="O7159" s="1" t="n">
        <v>51.18</v>
      </c>
      <c r="P7159" s="1" t="s">
        <v>2030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2057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2924</v>
      </c>
      <c r="N7160" s="1" t="n">
        <v>32</v>
      </c>
      <c r="O7160" s="1" t="n">
        <v>64.86</v>
      </c>
      <c r="P7160" s="1" t="s">
        <v>2030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2057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4736</v>
      </c>
      <c r="N7161" s="1" t="n">
        <v>12</v>
      </c>
      <c r="O7161" s="1" t="n">
        <v>52.14</v>
      </c>
      <c r="P7161" s="1" t="s">
        <v>2030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2057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3621</v>
      </c>
      <c r="N7162" s="1" t="n">
        <v>10</v>
      </c>
      <c r="O7162" s="1" t="n">
        <v>49.27</v>
      </c>
      <c r="P7162" s="1" t="s">
        <v>2030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2057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4737</v>
      </c>
      <c r="N7163" s="1" t="n">
        <v>15</v>
      </c>
      <c r="O7163" s="1" t="n">
        <v>66.98</v>
      </c>
      <c r="P7163" s="1" t="s">
        <v>2030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2057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4738</v>
      </c>
      <c r="N7164" s="1" t="n">
        <v>18</v>
      </c>
      <c r="O7164" s="1" t="n">
        <v>99.52</v>
      </c>
      <c r="P7164" s="1" t="s">
        <v>2030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2057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4739</v>
      </c>
      <c r="N7165" s="1" t="n">
        <v>20</v>
      </c>
      <c r="O7165" s="1" t="n">
        <v>72.25</v>
      </c>
      <c r="P7165" s="1" t="s">
        <v>2030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2057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3080</v>
      </c>
      <c r="N7166" s="1" t="n">
        <v>24</v>
      </c>
      <c r="O7166" s="1" t="n">
        <v>160.63</v>
      </c>
      <c r="P7166" s="1" t="s">
        <v>2030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2057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3081</v>
      </c>
      <c r="N7167" s="1" t="n">
        <v>36</v>
      </c>
      <c r="O7167" s="1" t="n">
        <v>98.26</v>
      </c>
      <c r="P7167" s="1" t="s">
        <v>2030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2057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2925</v>
      </c>
      <c r="N7168" s="1" t="n">
        <v>600</v>
      </c>
      <c r="O7168" s="1" t="n">
        <v>107.11</v>
      </c>
      <c r="P7168" s="1" t="s">
        <v>2030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2057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3622</v>
      </c>
      <c r="N7169" s="1" t="n">
        <v>600</v>
      </c>
      <c r="O7169" s="1" t="n">
        <v>123.79</v>
      </c>
      <c r="P7169" s="1" t="s">
        <v>2030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2057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2926</v>
      </c>
      <c r="N7170" s="1" t="n">
        <v>600</v>
      </c>
      <c r="O7170" s="1" t="n">
        <v>91.15</v>
      </c>
      <c r="P7170" s="1" t="s">
        <v>2030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2057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4740</v>
      </c>
      <c r="N7171" s="1" t="n">
        <v>18</v>
      </c>
      <c r="O7171" s="1" t="n">
        <v>78.21</v>
      </c>
      <c r="P7171" s="1" t="s">
        <v>2030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2057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4741</v>
      </c>
      <c r="N7172" s="1" t="n">
        <v>30</v>
      </c>
      <c r="O7172" s="1" t="n">
        <v>47.86</v>
      </c>
      <c r="P7172" s="1" t="s">
        <v>2030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2057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3082</v>
      </c>
      <c r="N7173" s="1" t="n">
        <v>48</v>
      </c>
      <c r="O7173" s="1" t="n">
        <v>76.58</v>
      </c>
      <c r="P7173" s="1" t="s">
        <v>2030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2057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3083</v>
      </c>
      <c r="N7174" s="1" t="n">
        <v>24</v>
      </c>
      <c r="O7174" s="1" t="n">
        <v>106.69</v>
      </c>
      <c r="P7174" s="1" t="s">
        <v>2030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2057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3084</v>
      </c>
      <c r="N7175" s="1" t="n">
        <v>48</v>
      </c>
      <c r="O7175" s="1" t="n">
        <v>76.58</v>
      </c>
      <c r="P7175" s="1" t="s">
        <v>2030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2057</v>
      </c>
      <c r="E7176" s="1" t="n">
        <v>1107</v>
      </c>
      <c r="F7176" s="1" t="s">
        <v>227</v>
      </c>
      <c r="I7176" s="1" t="n">
        <v>447609</v>
      </c>
      <c r="J7176" s="1" t="n">
        <v>66694</v>
      </c>
      <c r="K7176" s="1" t="n">
        <v>7895144209241</v>
      </c>
      <c r="L7176" s="1" t="s">
        <v>4742</v>
      </c>
      <c r="N7176" s="1" t="n">
        <v>48</v>
      </c>
      <c r="O7176" s="1" t="n">
        <v>70.8</v>
      </c>
      <c r="P7176" s="1" t="s">
        <v>2030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2057</v>
      </c>
      <c r="E7177" s="1" t="n">
        <v>1107</v>
      </c>
      <c r="F7177" s="1" t="s">
        <v>227</v>
      </c>
      <c r="I7177" s="1" t="n">
        <v>447609</v>
      </c>
      <c r="J7177" s="1" t="n">
        <v>61192</v>
      </c>
      <c r="K7177" s="1" t="n">
        <v>7891962071763</v>
      </c>
      <c r="L7177" s="1" t="s">
        <v>3623</v>
      </c>
      <c r="N7177" s="1" t="n">
        <v>72</v>
      </c>
      <c r="O7177" s="1" t="n">
        <v>136.55</v>
      </c>
      <c r="P7177" s="1" t="s">
        <v>2030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2057</v>
      </c>
      <c r="E7178" s="1" t="n">
        <v>1107</v>
      </c>
      <c r="F7178" s="1" t="s">
        <v>227</v>
      </c>
      <c r="I7178" s="1" t="n">
        <v>447609</v>
      </c>
      <c r="J7178" s="1" t="n">
        <v>62128</v>
      </c>
      <c r="K7178" s="1" t="n">
        <v>7891962071732</v>
      </c>
      <c r="L7178" s="1" t="s">
        <v>3085</v>
      </c>
      <c r="N7178" s="1" t="n">
        <v>108</v>
      </c>
      <c r="O7178" s="1" t="n">
        <v>204.83</v>
      </c>
      <c r="P7178" s="1" t="s">
        <v>2030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2057</v>
      </c>
      <c r="E7179" s="1" t="n">
        <v>1107</v>
      </c>
      <c r="F7179" s="1" t="s">
        <v>227</v>
      </c>
      <c r="I7179" s="1" t="n">
        <v>447609</v>
      </c>
      <c r="J7179" s="1" t="n">
        <v>62129</v>
      </c>
      <c r="K7179" s="1" t="n">
        <v>7891962071749</v>
      </c>
      <c r="L7179" s="1" t="s">
        <v>3624</v>
      </c>
      <c r="N7179" s="1" t="n">
        <v>108</v>
      </c>
      <c r="O7179" s="1" t="n">
        <v>204.83</v>
      </c>
      <c r="P7179" s="1" t="s">
        <v>2030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2057</v>
      </c>
      <c r="E7180" s="1" t="n">
        <v>1107</v>
      </c>
      <c r="F7180" s="1" t="s">
        <v>227</v>
      </c>
      <c r="I7180" s="1" t="n">
        <v>447609</v>
      </c>
      <c r="J7180" s="1" t="n">
        <v>62130</v>
      </c>
      <c r="K7180" s="1" t="n">
        <v>7891962071756</v>
      </c>
      <c r="L7180" s="1" t="s">
        <v>3086</v>
      </c>
      <c r="N7180" s="1" t="n">
        <v>108</v>
      </c>
      <c r="O7180" s="1" t="n">
        <v>204.84</v>
      </c>
      <c r="P7180" s="1" t="s">
        <v>2030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2057</v>
      </c>
      <c r="E7181" s="1" t="n">
        <v>1107</v>
      </c>
      <c r="F7181" s="1" t="s">
        <v>227</v>
      </c>
      <c r="I7181" s="1" t="n">
        <v>447609</v>
      </c>
      <c r="J7181" s="1" t="n">
        <v>64856</v>
      </c>
      <c r="K7181" s="1" t="n">
        <v>7891962074665</v>
      </c>
      <c r="L7181" s="1" t="s">
        <v>3087</v>
      </c>
      <c r="N7181" s="1" t="n">
        <v>48</v>
      </c>
      <c r="O7181" s="1" t="n">
        <v>76.58</v>
      </c>
      <c r="P7181" s="1" t="s">
        <v>2030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2057</v>
      </c>
      <c r="E7182" s="1" t="n">
        <v>1107</v>
      </c>
      <c r="F7182" s="1" t="s">
        <v>227</v>
      </c>
      <c r="I7182" s="1" t="n">
        <v>447609</v>
      </c>
      <c r="J7182" s="1" t="n">
        <v>65949</v>
      </c>
      <c r="K7182" s="1" t="n">
        <v>7891962071688</v>
      </c>
      <c r="L7182" s="1" t="s">
        <v>4743</v>
      </c>
      <c r="N7182" s="1" t="n">
        <v>36</v>
      </c>
      <c r="O7182" s="1" t="n">
        <v>110.18</v>
      </c>
      <c r="P7182" s="1" t="s">
        <v>2030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2057</v>
      </c>
      <c r="E7183" s="1" t="n">
        <v>1107</v>
      </c>
      <c r="F7183" s="1" t="s">
        <v>227</v>
      </c>
      <c r="I7183" s="1" t="n">
        <v>447609</v>
      </c>
      <c r="J7183" s="1" t="n">
        <v>66498</v>
      </c>
      <c r="K7183" s="1" t="n">
        <v>7895144209258</v>
      </c>
      <c r="L7183" s="1" t="s">
        <v>4744</v>
      </c>
      <c r="N7183" s="1" t="n">
        <v>16</v>
      </c>
      <c r="O7183" s="1" t="n">
        <v>23.6</v>
      </c>
      <c r="P7183" s="1" t="s">
        <v>2030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2057</v>
      </c>
      <c r="E7184" s="1" t="n">
        <v>1107</v>
      </c>
      <c r="F7184" s="1" t="s">
        <v>227</v>
      </c>
      <c r="I7184" s="1" t="n">
        <v>447609</v>
      </c>
      <c r="J7184" s="1" t="n">
        <v>66499</v>
      </c>
      <c r="K7184" s="1" t="n">
        <v>7895144209265</v>
      </c>
      <c r="L7184" s="1" t="s">
        <v>4745</v>
      </c>
      <c r="N7184" s="1" t="n">
        <v>48</v>
      </c>
      <c r="O7184" s="1" t="n">
        <v>70.8</v>
      </c>
      <c r="P7184" s="1" t="s">
        <v>2030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2057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4746</v>
      </c>
      <c r="N7185" s="1" t="n">
        <v>24</v>
      </c>
      <c r="O7185" s="1" t="n">
        <v>106.69</v>
      </c>
      <c r="P7185" s="1" t="s">
        <v>2030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2057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2383</v>
      </c>
      <c r="N7186" s="1" t="n">
        <v>6</v>
      </c>
      <c r="O7186" s="1" t="n">
        <v>93.89</v>
      </c>
      <c r="P7186" s="1" t="s">
        <v>2030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2057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2384</v>
      </c>
      <c r="N7187" s="1" t="n">
        <v>6</v>
      </c>
      <c r="O7187" s="1" t="n">
        <v>76.77</v>
      </c>
      <c r="P7187" s="1" t="s">
        <v>2030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2057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4747</v>
      </c>
      <c r="N7188" s="1" t="n">
        <v>12</v>
      </c>
      <c r="O7188" s="1" t="n">
        <v>25.92</v>
      </c>
      <c r="P7188" s="1" t="s">
        <v>2030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2057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4748</v>
      </c>
      <c r="N7189" s="1" t="n">
        <v>12</v>
      </c>
      <c r="O7189" s="1" t="n">
        <v>30.16</v>
      </c>
      <c r="P7189" s="1" t="s">
        <v>2030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2057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4749</v>
      </c>
      <c r="N7190" s="1" t="n">
        <v>12</v>
      </c>
      <c r="O7190" s="1" t="n">
        <v>36.61</v>
      </c>
      <c r="P7190" s="1" t="s">
        <v>2030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2057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2385</v>
      </c>
      <c r="N7191" s="1" t="n">
        <v>24</v>
      </c>
      <c r="O7191" s="1" t="n">
        <v>81.57</v>
      </c>
      <c r="P7191" s="1" t="s">
        <v>2030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2057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4750</v>
      </c>
      <c r="N7192" s="1" t="n">
        <v>12</v>
      </c>
      <c r="O7192" s="1" t="n">
        <v>33.33</v>
      </c>
      <c r="P7192" s="1" t="s">
        <v>2030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2057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2386</v>
      </c>
      <c r="N7193" s="1" t="n">
        <v>24</v>
      </c>
      <c r="O7193" s="1" t="n">
        <v>122.3</v>
      </c>
      <c r="P7193" s="1" t="s">
        <v>2030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2057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2388</v>
      </c>
      <c r="N7194" s="1" t="n">
        <v>24</v>
      </c>
      <c r="O7194" s="1" t="n">
        <v>92.71</v>
      </c>
      <c r="P7194" s="1" t="s">
        <v>2030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2057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4751</v>
      </c>
      <c r="N7195" s="1" t="n">
        <v>20</v>
      </c>
      <c r="O7195" s="1" t="n">
        <v>59.84</v>
      </c>
      <c r="P7195" s="1" t="s">
        <v>2030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2057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4752</v>
      </c>
      <c r="N7196" s="1" t="n">
        <v>20</v>
      </c>
      <c r="O7196" s="1" t="n">
        <v>59.84</v>
      </c>
      <c r="P7196" s="1" t="s">
        <v>2030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2057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2389</v>
      </c>
      <c r="N7197" s="1" t="n">
        <v>24</v>
      </c>
      <c r="O7197" s="1" t="n">
        <v>88.96</v>
      </c>
      <c r="P7197" s="1" t="s">
        <v>2030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2057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2390</v>
      </c>
      <c r="N7198" s="1" t="n">
        <v>24</v>
      </c>
      <c r="O7198" s="1" t="n">
        <v>141.86</v>
      </c>
      <c r="P7198" s="1" t="s">
        <v>2030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2057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4753</v>
      </c>
      <c r="N7199" s="1" t="n">
        <v>20</v>
      </c>
      <c r="O7199" s="1" t="n">
        <v>59.84</v>
      </c>
      <c r="P7199" s="1" t="s">
        <v>2030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2057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4754</v>
      </c>
      <c r="N7200" s="1" t="n">
        <v>40</v>
      </c>
      <c r="O7200" s="1" t="n">
        <v>153.9</v>
      </c>
      <c r="P7200" s="1" t="s">
        <v>2030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2057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2391</v>
      </c>
      <c r="N7201" s="1" t="n">
        <v>16</v>
      </c>
      <c r="O7201" s="1" t="n">
        <v>140.35</v>
      </c>
      <c r="P7201" s="1" t="s">
        <v>2030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2057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2392</v>
      </c>
      <c r="N7202" s="1" t="n">
        <v>16</v>
      </c>
      <c r="O7202" s="1" t="n">
        <v>135.5</v>
      </c>
      <c r="P7202" s="1" t="s">
        <v>2030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2057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4755</v>
      </c>
      <c r="N7203" s="1" t="n">
        <v>12</v>
      </c>
      <c r="O7203" s="1" t="n">
        <v>33.33</v>
      </c>
      <c r="P7203" s="1" t="s">
        <v>2030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2057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4756</v>
      </c>
      <c r="N7204" s="1" t="n">
        <v>20</v>
      </c>
      <c r="O7204" s="1" t="n">
        <v>105.36</v>
      </c>
      <c r="P7204" s="1" t="s">
        <v>2030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2057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4757</v>
      </c>
      <c r="N7205" s="1" t="n">
        <v>12</v>
      </c>
      <c r="O7205" s="1" t="n">
        <v>93.88</v>
      </c>
      <c r="P7205" s="1" t="s">
        <v>2030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2057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2395</v>
      </c>
      <c r="N7206" s="1" t="n">
        <v>24</v>
      </c>
      <c r="O7206" s="1" t="n">
        <v>173.25</v>
      </c>
      <c r="P7206" s="1" t="s">
        <v>2030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2057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2396</v>
      </c>
      <c r="N7207" s="1" t="n">
        <v>10</v>
      </c>
      <c r="O7207" s="1" t="n">
        <v>41.88</v>
      </c>
      <c r="P7207" s="1" t="s">
        <v>2030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2057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2397</v>
      </c>
      <c r="N7208" s="1" t="n">
        <v>48</v>
      </c>
      <c r="O7208" s="1" t="n">
        <v>59.28</v>
      </c>
      <c r="P7208" s="1" t="s">
        <v>2030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2057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4127</v>
      </c>
      <c r="N7209" s="1" t="n">
        <v>48</v>
      </c>
      <c r="O7209" s="1" t="n">
        <v>59.28</v>
      </c>
      <c r="P7209" s="1" t="s">
        <v>2030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2057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2398</v>
      </c>
      <c r="N7210" s="1" t="n">
        <v>48</v>
      </c>
      <c r="O7210" s="1" t="n">
        <v>59.28</v>
      </c>
      <c r="P7210" s="1" t="s">
        <v>2030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2057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2399</v>
      </c>
      <c r="N7211" s="1" t="n">
        <v>48</v>
      </c>
      <c r="O7211" s="1" t="n">
        <v>59.28</v>
      </c>
      <c r="P7211" s="1" t="s">
        <v>2030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2057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2399</v>
      </c>
      <c r="N7212" s="1" t="n">
        <v>48</v>
      </c>
      <c r="O7212" s="1" t="n">
        <v>59.28</v>
      </c>
      <c r="P7212" s="1" t="s">
        <v>2030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2057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2401</v>
      </c>
      <c r="N7213" s="1" t="n">
        <v>32</v>
      </c>
      <c r="O7213" s="1" t="n">
        <v>53.93</v>
      </c>
      <c r="P7213" s="1" t="s">
        <v>2030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2057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4758</v>
      </c>
      <c r="N7214" s="1" t="n">
        <v>32</v>
      </c>
      <c r="O7214" s="1" t="n">
        <v>81</v>
      </c>
      <c r="P7214" s="1" t="s">
        <v>2030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2057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4759</v>
      </c>
      <c r="N7215" s="1" t="n">
        <v>24</v>
      </c>
      <c r="O7215" s="1" t="n">
        <v>87.63</v>
      </c>
      <c r="P7215" s="1" t="s">
        <v>2030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2057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2403</v>
      </c>
      <c r="N7216" s="1" t="n">
        <v>48</v>
      </c>
      <c r="O7216" s="1" t="n">
        <v>59.28</v>
      </c>
      <c r="P7216" s="1" t="s">
        <v>2030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2057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4128</v>
      </c>
      <c r="N7217" s="1" t="n">
        <v>6</v>
      </c>
      <c r="O7217" s="1" t="n">
        <v>71.66</v>
      </c>
      <c r="P7217" s="1" t="s">
        <v>2030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2057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2145</v>
      </c>
      <c r="N7218" s="1" t="n">
        <v>24</v>
      </c>
      <c r="O7218" s="1" t="n">
        <v>64.96</v>
      </c>
      <c r="P7218" s="1" t="s">
        <v>2030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2057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2147</v>
      </c>
      <c r="N7219" s="1" t="n">
        <v>6</v>
      </c>
      <c r="O7219" s="1" t="n">
        <v>60.87</v>
      </c>
      <c r="P7219" s="1" t="s">
        <v>2030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2057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2550</v>
      </c>
      <c r="N7220" s="1" t="n">
        <v>24</v>
      </c>
      <c r="O7220" s="1" t="n">
        <v>134.03</v>
      </c>
      <c r="P7220" s="1" t="s">
        <v>2030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2057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2304</v>
      </c>
      <c r="N7221" s="1" t="n">
        <v>60</v>
      </c>
      <c r="O7221" s="1" t="n">
        <v>54</v>
      </c>
      <c r="P7221" s="1" t="s">
        <v>2030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2057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3240</v>
      </c>
      <c r="N7222" s="1" t="n">
        <v>84</v>
      </c>
      <c r="O7222" s="1" t="n">
        <v>100.8</v>
      </c>
      <c r="P7222" s="1" t="s">
        <v>2030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2057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3241</v>
      </c>
      <c r="N7223" s="1" t="n">
        <v>36</v>
      </c>
      <c r="O7223" s="1" t="n">
        <v>147.6</v>
      </c>
      <c r="P7223" s="1" t="s">
        <v>2030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2057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2305</v>
      </c>
      <c r="N7224" s="1" t="n">
        <v>60</v>
      </c>
      <c r="O7224" s="1" t="n">
        <v>78</v>
      </c>
      <c r="P7224" s="1" t="s">
        <v>2030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2057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4760</v>
      </c>
      <c r="N7225" s="1" t="n">
        <v>12</v>
      </c>
      <c r="O7225" s="1" t="n">
        <v>132.6</v>
      </c>
      <c r="P7225" s="1" t="s">
        <v>2030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2057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2307</v>
      </c>
      <c r="N7226" s="1" t="n">
        <v>45</v>
      </c>
      <c r="O7226" s="1" t="n">
        <v>135</v>
      </c>
      <c r="P7226" s="1" t="s">
        <v>2030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2057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4761</v>
      </c>
      <c r="N7227" s="1" t="n">
        <v>6</v>
      </c>
      <c r="O7227" s="1" t="n">
        <v>73.2</v>
      </c>
      <c r="P7227" s="1" t="s">
        <v>2030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2057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4762</v>
      </c>
      <c r="N7228" s="1" t="n">
        <v>6</v>
      </c>
      <c r="O7228" s="1" t="n">
        <v>114</v>
      </c>
      <c r="P7228" s="1" t="s">
        <v>2030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2057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2309</v>
      </c>
      <c r="N7229" s="1" t="n">
        <v>12</v>
      </c>
      <c r="O7229" s="1" t="n">
        <v>81.6</v>
      </c>
      <c r="P7229" s="1" t="s">
        <v>2030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2057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4145</v>
      </c>
      <c r="N7230" s="1" t="n">
        <v>18</v>
      </c>
      <c r="O7230" s="1" t="n">
        <v>81</v>
      </c>
      <c r="P7230" s="1" t="s">
        <v>2030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2057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2311</v>
      </c>
      <c r="N7231" s="1" t="n">
        <v>50</v>
      </c>
      <c r="O7231" s="1" t="n">
        <v>365</v>
      </c>
      <c r="P7231" s="1" t="s">
        <v>2030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2057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3247</v>
      </c>
      <c r="N7232" s="1" t="n">
        <v>12</v>
      </c>
      <c r="O7232" s="1" t="n">
        <v>30</v>
      </c>
      <c r="P7232" s="1" t="s">
        <v>2030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2057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3247</v>
      </c>
      <c r="N7233" s="1" t="n">
        <v>24</v>
      </c>
      <c r="O7233" s="1" t="n">
        <v>62.4</v>
      </c>
      <c r="P7233" s="1" t="s">
        <v>2030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2057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2318</v>
      </c>
      <c r="N7234" s="1" t="n">
        <v>12</v>
      </c>
      <c r="O7234" s="1" t="n">
        <v>30</v>
      </c>
      <c r="P7234" s="1" t="s">
        <v>2030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2057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2319</v>
      </c>
      <c r="N7235" s="1" t="n">
        <v>12</v>
      </c>
      <c r="O7235" s="1" t="n">
        <v>30</v>
      </c>
      <c r="P7235" s="1" t="s">
        <v>2030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2057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2051</v>
      </c>
      <c r="N7236" s="1" t="n">
        <v>10</v>
      </c>
      <c r="O7236" s="1" t="n">
        <v>15</v>
      </c>
      <c r="P7236" s="1" t="s">
        <v>2030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2057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2052</v>
      </c>
      <c r="N7237" s="1" t="n">
        <v>8</v>
      </c>
      <c r="O7237" s="1" t="n">
        <v>32</v>
      </c>
      <c r="P7237" s="1" t="s">
        <v>2030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2057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2053</v>
      </c>
      <c r="N7238" s="1" t="n">
        <v>50</v>
      </c>
      <c r="O7238" s="1" t="n">
        <v>90</v>
      </c>
      <c r="P7238" s="1" t="s">
        <v>2030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2057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4398</v>
      </c>
      <c r="N7239" s="1" t="n">
        <v>12</v>
      </c>
      <c r="O7239" s="1" t="n">
        <v>20.51</v>
      </c>
      <c r="P7239" s="1" t="s">
        <v>2030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2057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2161</v>
      </c>
      <c r="N7240" s="1" t="n">
        <v>30</v>
      </c>
      <c r="O7240" s="1" t="n">
        <v>182.84</v>
      </c>
      <c r="P7240" s="1" t="s">
        <v>2030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2057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2580</v>
      </c>
      <c r="N7241" s="1" t="n">
        <v>18</v>
      </c>
      <c r="O7241" s="1" t="n">
        <v>134.98</v>
      </c>
      <c r="P7241" s="1" t="s">
        <v>2030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2057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2153</v>
      </c>
      <c r="N7242" s="1" t="n">
        <v>18</v>
      </c>
      <c r="O7242" s="1" t="n">
        <v>134.98</v>
      </c>
      <c r="P7242" s="1" t="s">
        <v>2030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2057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2241</v>
      </c>
      <c r="N7243" s="1" t="n">
        <v>24</v>
      </c>
      <c r="O7243" s="1" t="n">
        <v>68.62</v>
      </c>
      <c r="P7243" s="1" t="s">
        <v>2030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2057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2154</v>
      </c>
      <c r="N7244" s="1" t="n">
        <v>24</v>
      </c>
      <c r="O7244" s="1" t="n">
        <v>68.62</v>
      </c>
      <c r="P7244" s="1" t="s">
        <v>2030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2057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2155</v>
      </c>
      <c r="N7245" s="1" t="n">
        <v>96</v>
      </c>
      <c r="O7245" s="1" t="n">
        <v>307.69</v>
      </c>
      <c r="P7245" s="1" t="s">
        <v>2030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2057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2242</v>
      </c>
      <c r="N7246" s="1" t="n">
        <v>36</v>
      </c>
      <c r="O7246" s="1" t="n">
        <v>163.37</v>
      </c>
      <c r="P7246" s="1" t="s">
        <v>2030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2057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2156</v>
      </c>
      <c r="N7247" s="1" t="n">
        <v>18</v>
      </c>
      <c r="O7247" s="1" t="n">
        <v>109.71</v>
      </c>
      <c r="P7247" s="1" t="s">
        <v>2030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2057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4276</v>
      </c>
      <c r="N7248" s="1" t="n">
        <v>12</v>
      </c>
      <c r="O7248" s="1" t="n">
        <v>30.77</v>
      </c>
      <c r="P7248" s="1" t="s">
        <v>2030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2057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2158</v>
      </c>
      <c r="N7249" s="1" t="n">
        <v>48</v>
      </c>
      <c r="O7249" s="1" t="n">
        <v>149.94</v>
      </c>
      <c r="P7249" s="1" t="s">
        <v>2030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2057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2054</v>
      </c>
      <c r="N7250" s="1" t="n">
        <v>30</v>
      </c>
      <c r="O7250" s="1" t="n">
        <v>289.99</v>
      </c>
      <c r="P7250" s="1" t="s">
        <v>2030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2057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2056</v>
      </c>
      <c r="N7251" s="1" t="n">
        <v>54</v>
      </c>
      <c r="O7251" s="1" t="n">
        <v>362.09</v>
      </c>
      <c r="P7251" s="1" t="s">
        <v>2030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2057</v>
      </c>
      <c r="E7252" s="1" t="n">
        <v>1705</v>
      </c>
      <c r="F7252" s="1" t="s">
        <v>131</v>
      </c>
      <c r="I7252" s="1" t="n">
        <v>2007955</v>
      </c>
      <c r="J7252" s="1" t="n">
        <v>27643</v>
      </c>
      <c r="K7252" s="1" t="n">
        <v>7894900031713</v>
      </c>
      <c r="L7252" s="1" t="s">
        <v>3933</v>
      </c>
      <c r="N7252" s="1" t="n">
        <v>12</v>
      </c>
      <c r="O7252" s="1" t="n">
        <v>57.39</v>
      </c>
      <c r="P7252" s="1" t="s">
        <v>2030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2057</v>
      </c>
      <c r="E7253" s="1" t="n">
        <v>1705</v>
      </c>
      <c r="F7253" s="1" t="s">
        <v>131</v>
      </c>
      <c r="I7253" s="1" t="n">
        <v>2007955</v>
      </c>
      <c r="J7253" s="1" t="n">
        <v>27673</v>
      </c>
      <c r="K7253" s="1" t="n">
        <v>7894900701715</v>
      </c>
      <c r="L7253" s="1" t="s">
        <v>2245</v>
      </c>
      <c r="N7253" s="1" t="n">
        <v>12</v>
      </c>
      <c r="O7253" s="1" t="n">
        <v>65.81</v>
      </c>
      <c r="P7253" s="1" t="s">
        <v>2030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2057</v>
      </c>
      <c r="E7254" s="1" t="n">
        <v>1705</v>
      </c>
      <c r="F7254" s="1" t="s">
        <v>131</v>
      </c>
      <c r="I7254" s="1" t="n">
        <v>2007955</v>
      </c>
      <c r="J7254" s="1" t="n">
        <v>28739</v>
      </c>
      <c r="K7254" s="1" t="n">
        <v>7894900027044</v>
      </c>
      <c r="L7254" s="1" t="s">
        <v>2243</v>
      </c>
      <c r="N7254" s="1" t="n">
        <v>60</v>
      </c>
      <c r="O7254" s="1" t="n">
        <v>339.44</v>
      </c>
      <c r="P7254" s="1" t="s">
        <v>2030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2057</v>
      </c>
      <c r="E7255" s="1" t="n">
        <v>1705</v>
      </c>
      <c r="F7255" s="1" t="s">
        <v>131</v>
      </c>
      <c r="I7255" s="1" t="n">
        <v>2007955</v>
      </c>
      <c r="J7255" s="1" t="n">
        <v>29509</v>
      </c>
      <c r="K7255" s="1" t="n">
        <v>78933873</v>
      </c>
      <c r="L7255" s="1" t="s">
        <v>2843</v>
      </c>
      <c r="N7255" s="1" t="n">
        <v>12</v>
      </c>
      <c r="O7255" s="1" t="n">
        <v>22.59</v>
      </c>
      <c r="P7255" s="1" t="s">
        <v>2030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2057</v>
      </c>
      <c r="E7256" s="1" t="n">
        <v>1705</v>
      </c>
      <c r="F7256" s="1" t="s">
        <v>131</v>
      </c>
      <c r="I7256" s="1" t="n">
        <v>2007955</v>
      </c>
      <c r="J7256" s="1" t="n">
        <v>29575</v>
      </c>
      <c r="K7256" s="1" t="n">
        <v>78936478</v>
      </c>
      <c r="L7256" s="1" t="s">
        <v>4399</v>
      </c>
      <c r="N7256" s="1" t="n">
        <v>12</v>
      </c>
      <c r="O7256" s="1" t="n">
        <v>20.51</v>
      </c>
      <c r="P7256" s="1" t="s">
        <v>2030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2057</v>
      </c>
      <c r="E7257" s="1" t="n">
        <v>1705</v>
      </c>
      <c r="F7257" s="1" t="s">
        <v>131</v>
      </c>
      <c r="I7257" s="1" t="n">
        <v>2007955</v>
      </c>
      <c r="J7257" s="1" t="n">
        <v>30017</v>
      </c>
      <c r="K7257" s="1" t="n">
        <v>7894900680508</v>
      </c>
      <c r="L7257" s="1" t="s">
        <v>3174</v>
      </c>
      <c r="N7257" s="1" t="n">
        <v>12</v>
      </c>
      <c r="O7257" s="1" t="n">
        <v>42.12</v>
      </c>
      <c r="P7257" s="1" t="s">
        <v>2030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2057</v>
      </c>
      <c r="E7258" s="1" t="n">
        <v>1705</v>
      </c>
      <c r="F7258" s="1" t="s">
        <v>131</v>
      </c>
      <c r="I7258" s="1" t="n">
        <v>2007955</v>
      </c>
      <c r="J7258" s="1" t="n">
        <v>31221</v>
      </c>
      <c r="K7258" s="1" t="n">
        <v>78940260</v>
      </c>
      <c r="L7258" s="1" t="s">
        <v>4763</v>
      </c>
      <c r="N7258" s="1" t="n">
        <v>12</v>
      </c>
      <c r="O7258" s="1" t="n">
        <v>18.56</v>
      </c>
      <c r="P7258" s="1" t="s">
        <v>2030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2057</v>
      </c>
      <c r="E7259" s="1" t="n">
        <v>1705</v>
      </c>
      <c r="F7259" s="1" t="s">
        <v>131</v>
      </c>
      <c r="I7259" s="1" t="n">
        <v>2007955</v>
      </c>
      <c r="J7259" s="1" t="n">
        <v>32339</v>
      </c>
      <c r="K7259" s="1" t="n">
        <v>7894900681000</v>
      </c>
      <c r="L7259" s="1" t="s">
        <v>2581</v>
      </c>
      <c r="N7259" s="1" t="n">
        <v>12</v>
      </c>
      <c r="O7259" s="1" t="n">
        <v>89.99</v>
      </c>
      <c r="P7259" s="1" t="s">
        <v>2030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2057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2150</v>
      </c>
      <c r="N7260" s="1" t="n">
        <v>24</v>
      </c>
      <c r="O7260" s="1" t="n">
        <v>68.62</v>
      </c>
      <c r="P7260" s="1" t="s">
        <v>2030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2057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2161</v>
      </c>
      <c r="N7261" s="1" t="n">
        <v>36</v>
      </c>
      <c r="O7261" s="1" t="n">
        <v>317.58</v>
      </c>
      <c r="P7261" s="1" t="s">
        <v>2030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2057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2162</v>
      </c>
      <c r="N7262" s="1" t="n">
        <v>24</v>
      </c>
      <c r="O7262" s="1" t="n">
        <v>88.16</v>
      </c>
      <c r="P7262" s="1" t="s">
        <v>2030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2057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2246</v>
      </c>
      <c r="N7263" s="1" t="n">
        <v>30</v>
      </c>
      <c r="O7263" s="1" t="n">
        <v>102.26</v>
      </c>
      <c r="P7263" s="1" t="s">
        <v>2030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2065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2066</v>
      </c>
      <c r="N7264" s="1" t="n">
        <v>3.33</v>
      </c>
      <c r="O7264" s="1" t="n">
        <v>67.18</v>
      </c>
      <c r="P7264" s="1" t="s">
        <v>2030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2065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2167</v>
      </c>
      <c r="N7265" s="1" t="n">
        <v>0.904</v>
      </c>
      <c r="O7265" s="1" t="n">
        <v>22.8</v>
      </c>
      <c r="P7265" s="1" t="s">
        <v>2030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2065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2071</v>
      </c>
      <c r="N7266" s="1" t="n">
        <v>2.176</v>
      </c>
      <c r="O7266" s="1" t="n">
        <v>62.19</v>
      </c>
      <c r="P7266" s="1" t="s">
        <v>2030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2065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2072</v>
      </c>
      <c r="N7267" s="1" t="n">
        <v>1.83</v>
      </c>
      <c r="O7267" s="1" t="n">
        <v>46.15</v>
      </c>
      <c r="P7267" s="1" t="s">
        <v>2030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2065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2073</v>
      </c>
      <c r="N7268" s="1" t="n">
        <v>17.18</v>
      </c>
      <c r="O7268" s="1" t="n">
        <v>563.28</v>
      </c>
      <c r="P7268" s="1" t="s">
        <v>2030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2065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2073</v>
      </c>
      <c r="N7269" s="1" t="n">
        <v>18.58</v>
      </c>
      <c r="O7269" s="1" t="n">
        <v>571.25</v>
      </c>
      <c r="P7269" s="1" t="s">
        <v>2030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2065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2074</v>
      </c>
      <c r="N7270" s="1" t="n">
        <v>11.16</v>
      </c>
      <c r="O7270" s="1" t="n">
        <v>422.21</v>
      </c>
      <c r="P7270" s="1" t="s">
        <v>2030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2065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2075</v>
      </c>
      <c r="N7271" s="1" t="n">
        <v>5.478</v>
      </c>
      <c r="O7271" s="1" t="n">
        <v>230.28</v>
      </c>
      <c r="P7271" s="1" t="s">
        <v>2030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2065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2076</v>
      </c>
      <c r="N7272" s="1" t="n">
        <v>10.845</v>
      </c>
      <c r="O7272" s="1" t="n">
        <v>483.25</v>
      </c>
      <c r="P7272" s="1" t="s">
        <v>2030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2065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2077</v>
      </c>
      <c r="N7273" s="1" t="n">
        <v>4.592</v>
      </c>
      <c r="O7273" s="1" t="n">
        <v>208.48</v>
      </c>
      <c r="P7273" s="1" t="s">
        <v>2030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2065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2078</v>
      </c>
      <c r="N7274" s="1" t="n">
        <v>1.998</v>
      </c>
      <c r="O7274" s="1" t="n">
        <v>80.63</v>
      </c>
      <c r="P7274" s="1" t="s">
        <v>2030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2065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2079</v>
      </c>
      <c r="N7275" s="1" t="n">
        <v>2.496</v>
      </c>
      <c r="O7275" s="1" t="n">
        <v>125.91</v>
      </c>
      <c r="P7275" s="1" t="s">
        <v>2030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2065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2079</v>
      </c>
      <c r="N7276" s="1" t="n">
        <v>2.58</v>
      </c>
      <c r="O7276" s="1" t="n">
        <v>122.05</v>
      </c>
      <c r="P7276" s="1" t="s">
        <v>2030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2065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2080</v>
      </c>
      <c r="N7277" s="1" t="n">
        <v>1.654</v>
      </c>
      <c r="O7277" s="1" t="n">
        <v>97.35</v>
      </c>
      <c r="P7277" s="1" t="s">
        <v>2030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2065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4460</v>
      </c>
      <c r="N7278" s="1" t="n">
        <v>0.4</v>
      </c>
      <c r="O7278" s="1" t="n">
        <v>13.11</v>
      </c>
      <c r="P7278" s="1" t="s">
        <v>2030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2065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2081</v>
      </c>
      <c r="N7279" s="1" t="n">
        <v>2.644</v>
      </c>
      <c r="O7279" s="1" t="n">
        <v>97.8</v>
      </c>
      <c r="P7279" s="1" t="s">
        <v>2030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2065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2081</v>
      </c>
      <c r="N7280" s="1" t="n">
        <v>3.53</v>
      </c>
      <c r="O7280" s="1" t="n">
        <v>122.45</v>
      </c>
      <c r="P7280" s="1" t="s">
        <v>2030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2065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2082</v>
      </c>
      <c r="N7281" s="1" t="n">
        <v>2.184</v>
      </c>
      <c r="O7281" s="1" t="n">
        <v>5.49</v>
      </c>
      <c r="P7281" s="1" t="s">
        <v>2030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2065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2083</v>
      </c>
      <c r="N7282" s="1" t="n">
        <v>8.71</v>
      </c>
      <c r="O7282" s="1" t="n">
        <v>21.9</v>
      </c>
      <c r="P7282" s="1" t="s">
        <v>2030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2065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2084</v>
      </c>
      <c r="N7283" s="1" t="n">
        <v>0.41</v>
      </c>
      <c r="O7283" s="1" t="n">
        <v>0</v>
      </c>
      <c r="P7283" s="1" t="s">
        <v>2030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2065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2084</v>
      </c>
      <c r="N7284" s="1" t="n">
        <v>0.819</v>
      </c>
      <c r="O7284" s="1" t="n">
        <v>0</v>
      </c>
      <c r="P7284" s="1" t="s">
        <v>2030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2883</v>
      </c>
      <c r="E7285" s="1" t="n">
        <v>1835</v>
      </c>
      <c r="F7285" s="1" t="s">
        <v>1739</v>
      </c>
      <c r="I7285" s="1" t="n">
        <v>110228</v>
      </c>
      <c r="J7285" s="1" t="n">
        <v>82218</v>
      </c>
      <c r="K7285" s="1" t="n">
        <v>7898708505735</v>
      </c>
      <c r="L7285" s="1" t="s">
        <v>4764</v>
      </c>
      <c r="N7285" s="1" t="n">
        <v>3</v>
      </c>
      <c r="O7285" s="1" t="n">
        <v>256.41</v>
      </c>
      <c r="P7285" s="1" t="s">
        <v>2030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2883</v>
      </c>
      <c r="E7286" s="1" t="n">
        <v>1835</v>
      </c>
      <c r="F7286" s="1" t="s">
        <v>1739</v>
      </c>
      <c r="I7286" s="1" t="n">
        <v>110228</v>
      </c>
      <c r="J7286" s="1" t="n">
        <v>82219</v>
      </c>
      <c r="K7286" s="1" t="n">
        <v>7898708505520</v>
      </c>
      <c r="L7286" s="1" t="s">
        <v>4765</v>
      </c>
      <c r="N7286" s="1" t="n">
        <v>1</v>
      </c>
      <c r="O7286" s="1" t="n">
        <v>97.22</v>
      </c>
      <c r="P7286" s="1" t="s">
        <v>2030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2085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2066</v>
      </c>
      <c r="N7287" s="1" t="n">
        <v>3.33</v>
      </c>
      <c r="O7287" s="1" t="n">
        <v>67.18</v>
      </c>
      <c r="P7287" s="1" t="s">
        <v>2030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2085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2167</v>
      </c>
      <c r="N7288" s="1" t="n">
        <v>0.904</v>
      </c>
      <c r="O7288" s="1" t="n">
        <v>22.8</v>
      </c>
      <c r="P7288" s="1" t="s">
        <v>2030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2085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2071</v>
      </c>
      <c r="N7289" s="1" t="n">
        <v>2.176</v>
      </c>
      <c r="O7289" s="1" t="n">
        <v>62.19</v>
      </c>
      <c r="P7289" s="1" t="s">
        <v>2030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2085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2072</v>
      </c>
      <c r="N7290" s="1" t="n">
        <v>1.83</v>
      </c>
      <c r="O7290" s="1" t="n">
        <v>46.15</v>
      </c>
      <c r="P7290" s="1" t="s">
        <v>2030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2085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2073</v>
      </c>
      <c r="N7291" s="1" t="n">
        <v>17.18</v>
      </c>
      <c r="O7291" s="1" t="n">
        <v>563.28</v>
      </c>
      <c r="P7291" s="1" t="s">
        <v>2030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2085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2074</v>
      </c>
      <c r="N7292" s="1" t="n">
        <v>11.16</v>
      </c>
      <c r="O7292" s="1" t="n">
        <v>422.21</v>
      </c>
      <c r="P7292" s="1" t="s">
        <v>2030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2085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2075</v>
      </c>
      <c r="N7293" s="1" t="n">
        <v>5.478</v>
      </c>
      <c r="O7293" s="1" t="n">
        <v>230.28</v>
      </c>
      <c r="P7293" s="1" t="s">
        <v>2030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2085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2076</v>
      </c>
      <c r="N7294" s="1" t="n">
        <v>10.845</v>
      </c>
      <c r="O7294" s="1" t="n">
        <v>483.25</v>
      </c>
      <c r="P7294" s="1" t="s">
        <v>2030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2085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2077</v>
      </c>
      <c r="N7295" s="1" t="n">
        <v>4.592</v>
      </c>
      <c r="O7295" s="1" t="n">
        <v>208.48</v>
      </c>
      <c r="P7295" s="1" t="s">
        <v>2030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2085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2078</v>
      </c>
      <c r="N7296" s="1" t="n">
        <v>1.998</v>
      </c>
      <c r="O7296" s="1" t="n">
        <v>80.63</v>
      </c>
      <c r="P7296" s="1" t="s">
        <v>2030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2085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2079</v>
      </c>
      <c r="N7297" s="1" t="n">
        <v>2.496</v>
      </c>
      <c r="O7297" s="1" t="n">
        <v>125.91</v>
      </c>
      <c r="P7297" s="1" t="s">
        <v>2030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2085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2080</v>
      </c>
      <c r="N7298" s="1" t="n">
        <v>1.654</v>
      </c>
      <c r="O7298" s="1" t="n">
        <v>97.35</v>
      </c>
      <c r="P7298" s="1" t="s">
        <v>2030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2085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4460</v>
      </c>
      <c r="N7299" s="1" t="n">
        <v>0.4</v>
      </c>
      <c r="O7299" s="1" t="n">
        <v>13.11</v>
      </c>
      <c r="P7299" s="1" t="s">
        <v>2030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2085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2081</v>
      </c>
      <c r="N7300" s="1" t="n">
        <v>2.644</v>
      </c>
      <c r="O7300" s="1" t="n">
        <v>97.8</v>
      </c>
      <c r="P7300" s="1" t="s">
        <v>2030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2085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2082</v>
      </c>
      <c r="N7301" s="1" t="n">
        <v>2.184</v>
      </c>
      <c r="O7301" s="1" t="n">
        <v>5.49</v>
      </c>
      <c r="P7301" s="1" t="s">
        <v>2030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2085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2083</v>
      </c>
      <c r="N7302" s="1" t="n">
        <v>8.71</v>
      </c>
      <c r="O7302" s="1" t="n">
        <v>21.9</v>
      </c>
      <c r="P7302" s="1" t="s">
        <v>2030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2085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2084</v>
      </c>
      <c r="N7303" s="1" t="n">
        <v>0.819</v>
      </c>
      <c r="O7303" s="1" t="n">
        <v>0</v>
      </c>
      <c r="P7303" s="1" t="s">
        <v>2030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2085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2073</v>
      </c>
      <c r="N7304" s="1" t="n">
        <v>18.58</v>
      </c>
      <c r="O7304" s="1" t="n">
        <v>571.25</v>
      </c>
      <c r="P7304" s="1" t="s">
        <v>2030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2085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2079</v>
      </c>
      <c r="N7305" s="1" t="n">
        <v>2.58</v>
      </c>
      <c r="O7305" s="1" t="n">
        <v>122.05</v>
      </c>
      <c r="P7305" s="1" t="s">
        <v>2030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2085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2081</v>
      </c>
      <c r="N7306" s="1" t="n">
        <v>3.53</v>
      </c>
      <c r="O7306" s="1" t="n">
        <v>122.45</v>
      </c>
      <c r="P7306" s="1" t="s">
        <v>2030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2085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2084</v>
      </c>
      <c r="N7307" s="1" t="n">
        <v>0.41</v>
      </c>
      <c r="O7307" s="1" t="n">
        <v>0</v>
      </c>
      <c r="P7307" s="1" t="s">
        <v>2030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2139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2120</v>
      </c>
      <c r="N7308" s="1" t="n">
        <v>15</v>
      </c>
      <c r="O7308" s="1" t="n">
        <v>225</v>
      </c>
      <c r="P7308" s="1" t="s">
        <v>2030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2057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2095</v>
      </c>
      <c r="N7309" s="1" t="n">
        <v>10</v>
      </c>
      <c r="O7309" s="1" t="n">
        <v>120</v>
      </c>
      <c r="P7309" s="1" t="s">
        <v>2030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2057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2096</v>
      </c>
      <c r="N7310" s="1" t="n">
        <v>5</v>
      </c>
      <c r="O7310" s="1" t="n">
        <v>20</v>
      </c>
      <c r="P7310" s="1" t="s">
        <v>2030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2057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2086</v>
      </c>
      <c r="N7311" s="1" t="n">
        <v>1800</v>
      </c>
      <c r="O7311" s="1" t="n">
        <v>895</v>
      </c>
      <c r="P7311" s="1" t="s">
        <v>2030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2057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4766</v>
      </c>
      <c r="N7312" s="1" t="n">
        <v>24</v>
      </c>
      <c r="O7312" s="1" t="n">
        <v>120</v>
      </c>
      <c r="P7312" s="1" t="s">
        <v>2030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2057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4767</v>
      </c>
      <c r="N7313" s="1" t="n">
        <v>20</v>
      </c>
      <c r="O7313" s="1" t="n">
        <v>70</v>
      </c>
      <c r="P7313" s="1" t="s">
        <v>2030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2057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3037</v>
      </c>
      <c r="N7314" s="1" t="n">
        <v>24</v>
      </c>
      <c r="O7314" s="1" t="n">
        <v>60</v>
      </c>
      <c r="P7314" s="1" t="s">
        <v>2030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2057</v>
      </c>
      <c r="E7315" s="1" t="n">
        <v>1609</v>
      </c>
      <c r="F7315" s="1" t="s">
        <v>103</v>
      </c>
      <c r="I7315" s="1" t="n">
        <v>6042</v>
      </c>
      <c r="J7315" s="1" t="n">
        <v>13225</v>
      </c>
      <c r="K7315" s="1" t="n">
        <v>7896981601151</v>
      </c>
      <c r="L7315" s="1" t="s">
        <v>3038</v>
      </c>
      <c r="N7315" s="1" t="n">
        <v>12</v>
      </c>
      <c r="O7315" s="1" t="n">
        <v>45</v>
      </c>
      <c r="P7315" s="1" t="s">
        <v>2030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2057</v>
      </c>
      <c r="E7316" s="1" t="n">
        <v>1609</v>
      </c>
      <c r="F7316" s="1" t="s">
        <v>103</v>
      </c>
      <c r="I7316" s="1" t="n">
        <v>6042</v>
      </c>
      <c r="J7316" s="1" t="n">
        <v>17163</v>
      </c>
      <c r="K7316" s="1" t="n">
        <v>7896981600567</v>
      </c>
      <c r="L7316" s="1" t="s">
        <v>2194</v>
      </c>
      <c r="N7316" s="1" t="n">
        <v>9</v>
      </c>
      <c r="O7316" s="1" t="n">
        <v>80</v>
      </c>
      <c r="P7316" s="1" t="s">
        <v>2030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2057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2195</v>
      </c>
      <c r="N7317" s="1" t="n">
        <v>30</v>
      </c>
      <c r="O7317" s="1" t="n">
        <v>57</v>
      </c>
      <c r="P7317" s="1" t="s">
        <v>2030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2057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2197</v>
      </c>
      <c r="N7318" s="1" t="n">
        <v>20</v>
      </c>
      <c r="O7318" s="1" t="n">
        <v>61</v>
      </c>
      <c r="P7318" s="1" t="s">
        <v>2030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2057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2198</v>
      </c>
      <c r="N7319" s="1" t="n">
        <v>9</v>
      </c>
      <c r="O7319" s="1" t="n">
        <v>70.65</v>
      </c>
      <c r="P7319" s="1" t="s">
        <v>2030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2057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2199</v>
      </c>
      <c r="N7320" s="1" t="n">
        <v>20</v>
      </c>
      <c r="O7320" s="1" t="n">
        <v>68</v>
      </c>
      <c r="P7320" s="1" t="s">
        <v>2030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2057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2201</v>
      </c>
      <c r="N7321" s="1" t="n">
        <v>20</v>
      </c>
      <c r="O7321" s="1" t="n">
        <v>68</v>
      </c>
      <c r="P7321" s="1" t="s">
        <v>2030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2057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3573</v>
      </c>
      <c r="N7322" s="1" t="n">
        <v>20</v>
      </c>
      <c r="O7322" s="1" t="n">
        <v>80</v>
      </c>
      <c r="P7322" s="1" t="s">
        <v>2030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2057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2203</v>
      </c>
      <c r="N7323" s="1" t="n">
        <v>2</v>
      </c>
      <c r="O7323" s="1" t="n">
        <v>15.7</v>
      </c>
      <c r="P7323" s="1" t="s">
        <v>2030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2057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2204</v>
      </c>
      <c r="N7324" s="1" t="n">
        <v>2</v>
      </c>
      <c r="O7324" s="1" t="n">
        <v>15.7</v>
      </c>
      <c r="P7324" s="1" t="s">
        <v>2030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2057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2205</v>
      </c>
      <c r="N7325" s="1" t="n">
        <v>3</v>
      </c>
      <c r="O7325" s="1" t="n">
        <v>23.55</v>
      </c>
      <c r="P7325" s="1" t="s">
        <v>2030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2057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2206</v>
      </c>
      <c r="N7326" s="1" t="n">
        <v>2</v>
      </c>
      <c r="O7326" s="1" t="n">
        <v>15.7</v>
      </c>
      <c r="P7326" s="1" t="s">
        <v>2030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2057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2207</v>
      </c>
      <c r="N7327" s="1" t="n">
        <v>20</v>
      </c>
      <c r="O7327" s="1" t="n">
        <v>81</v>
      </c>
      <c r="P7327" s="1" t="s">
        <v>2030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2057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3039</v>
      </c>
      <c r="N7328" s="1" t="n">
        <v>24</v>
      </c>
      <c r="O7328" s="1" t="n">
        <v>38</v>
      </c>
      <c r="P7328" s="1" t="s">
        <v>2030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2057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3040</v>
      </c>
      <c r="N7329" s="1" t="n">
        <v>60</v>
      </c>
      <c r="O7329" s="1" t="n">
        <v>95</v>
      </c>
      <c r="P7329" s="1" t="s">
        <v>2030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2057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3040</v>
      </c>
      <c r="N7330" s="1" t="n">
        <v>60</v>
      </c>
      <c r="O7330" s="1" t="n">
        <v>95</v>
      </c>
      <c r="P7330" s="1" t="s">
        <v>2030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2057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2036</v>
      </c>
      <c r="N7331" s="1" t="n">
        <v>48.6</v>
      </c>
      <c r="O7331" s="1" t="n">
        <v>1069.2</v>
      </c>
      <c r="P7331" s="1" t="s">
        <v>2030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2057</v>
      </c>
      <c r="E7332" s="1" t="n">
        <v>1706</v>
      </c>
      <c r="F7332" s="1" t="s">
        <v>1625</v>
      </c>
      <c r="I7332" s="1" t="n">
        <v>206697</v>
      </c>
      <c r="J7332" s="1" t="n">
        <v>57639</v>
      </c>
      <c r="K7332" s="1" t="n">
        <v>7896004006277</v>
      </c>
      <c r="L7332" s="1" t="s">
        <v>4649</v>
      </c>
      <c r="N7332" s="1" t="n">
        <v>108</v>
      </c>
      <c r="O7332" s="1" t="n">
        <v>862.92</v>
      </c>
      <c r="P7332" s="1" t="s">
        <v>2030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2057</v>
      </c>
      <c r="E7333" s="1" t="n">
        <v>1706</v>
      </c>
      <c r="F7333" s="1" t="s">
        <v>1625</v>
      </c>
      <c r="I7333" s="1" t="n">
        <v>206697</v>
      </c>
      <c r="J7333" s="1" t="n">
        <v>57878</v>
      </c>
      <c r="K7333" s="1" t="n">
        <v>7896004006239</v>
      </c>
      <c r="L7333" s="1" t="s">
        <v>4768</v>
      </c>
      <c r="N7333" s="1" t="n">
        <v>54</v>
      </c>
      <c r="O7333" s="1" t="n">
        <v>431.46</v>
      </c>
      <c r="P7333" s="1" t="s">
        <v>2030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2057</v>
      </c>
      <c r="E7334" s="1" t="n">
        <v>1706</v>
      </c>
      <c r="F7334" s="1" t="s">
        <v>1625</v>
      </c>
      <c r="I7334" s="1" t="n">
        <v>206697</v>
      </c>
      <c r="J7334" s="1" t="n">
        <v>61667</v>
      </c>
      <c r="K7334" s="1" t="n">
        <v>7896004006284</v>
      </c>
      <c r="L7334" s="1" t="s">
        <v>4769</v>
      </c>
      <c r="N7334" s="1" t="n">
        <v>36</v>
      </c>
      <c r="O7334" s="1" t="n">
        <v>287.64</v>
      </c>
      <c r="P7334" s="1" t="s">
        <v>2030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2057</v>
      </c>
      <c r="E7335" s="1" t="n">
        <v>1706</v>
      </c>
      <c r="F7335" s="1" t="s">
        <v>1625</v>
      </c>
      <c r="I7335" s="1" t="n">
        <v>206697</v>
      </c>
      <c r="J7335" s="1" t="n">
        <v>63233</v>
      </c>
      <c r="K7335" s="1" t="n">
        <v>7896004006406</v>
      </c>
      <c r="L7335" s="1" t="s">
        <v>4770</v>
      </c>
      <c r="N7335" s="1" t="n">
        <v>36</v>
      </c>
      <c r="O7335" s="1" t="n">
        <v>287.64</v>
      </c>
      <c r="P7335" s="1" t="s">
        <v>2030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2057</v>
      </c>
      <c r="E7336" s="1" t="n">
        <v>1706</v>
      </c>
      <c r="F7336" s="1" t="s">
        <v>1625</v>
      </c>
      <c r="I7336" s="1" t="n">
        <v>206697</v>
      </c>
      <c r="J7336" s="1" t="n">
        <v>63943</v>
      </c>
      <c r="K7336" s="1" t="n">
        <v>7896004008998</v>
      </c>
      <c r="L7336" s="1" t="s">
        <v>4771</v>
      </c>
      <c r="N7336" s="1" t="n">
        <v>36</v>
      </c>
      <c r="O7336" s="1" t="n">
        <v>287.64</v>
      </c>
      <c r="P7336" s="1" t="s">
        <v>2030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2057</v>
      </c>
      <c r="E7337" s="1" t="n">
        <v>1706</v>
      </c>
      <c r="F7337" s="1" t="s">
        <v>1625</v>
      </c>
      <c r="I7337" s="1" t="n">
        <v>206697</v>
      </c>
      <c r="J7337" s="1" t="n">
        <v>66069</v>
      </c>
      <c r="K7337" s="1" t="n">
        <v>7896004010076</v>
      </c>
      <c r="L7337" s="1" t="s">
        <v>2876</v>
      </c>
      <c r="N7337" s="1" t="n">
        <v>60</v>
      </c>
      <c r="O7337" s="1" t="n">
        <v>258.9</v>
      </c>
      <c r="P7337" s="1" t="s">
        <v>2030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2057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4024</v>
      </c>
      <c r="N7338" s="1" t="n">
        <v>2</v>
      </c>
      <c r="O7338" s="1" t="n">
        <v>26.52</v>
      </c>
      <c r="P7338" s="1" t="s">
        <v>2030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2057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4028</v>
      </c>
      <c r="N7339" s="1" t="n">
        <v>1</v>
      </c>
      <c r="O7339" s="1" t="n">
        <v>14.72</v>
      </c>
      <c r="P7339" s="1" t="s">
        <v>2030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2057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4029</v>
      </c>
      <c r="N7340" s="1" t="n">
        <v>3</v>
      </c>
      <c r="O7340" s="1" t="n">
        <v>24.21</v>
      </c>
      <c r="P7340" s="1" t="s">
        <v>2030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2057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4030</v>
      </c>
      <c r="N7341" s="1" t="n">
        <v>2</v>
      </c>
      <c r="O7341" s="1" t="n">
        <v>26.52</v>
      </c>
      <c r="P7341" s="1" t="s">
        <v>2030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2057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4031</v>
      </c>
      <c r="N7342" s="1" t="n">
        <v>2</v>
      </c>
      <c r="O7342" s="1" t="n">
        <v>26.52</v>
      </c>
      <c r="P7342" s="1" t="s">
        <v>2030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2057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4032</v>
      </c>
      <c r="N7343" s="1" t="n">
        <v>3</v>
      </c>
      <c r="O7343" s="1" t="n">
        <v>24.21</v>
      </c>
      <c r="P7343" s="1" t="s">
        <v>2030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2057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4037</v>
      </c>
      <c r="N7344" s="1" t="n">
        <v>1</v>
      </c>
      <c r="O7344" s="1" t="n">
        <v>20.85</v>
      </c>
      <c r="P7344" s="1" t="s">
        <v>2030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2057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4038</v>
      </c>
      <c r="N7345" s="1" t="n">
        <v>12</v>
      </c>
      <c r="O7345" s="1" t="n">
        <v>26.64</v>
      </c>
      <c r="P7345" s="1" t="s">
        <v>2030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2057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4041</v>
      </c>
      <c r="N7346" s="1" t="n">
        <v>1</v>
      </c>
      <c r="O7346" s="1" t="n">
        <v>27.72</v>
      </c>
      <c r="P7346" s="1" t="s">
        <v>2030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2057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4772</v>
      </c>
      <c r="N7347" s="1" t="n">
        <v>2</v>
      </c>
      <c r="O7347" s="1" t="n">
        <v>26.52</v>
      </c>
      <c r="P7347" s="1" t="s">
        <v>2030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2057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4045</v>
      </c>
      <c r="N7348" s="1" t="n">
        <v>1</v>
      </c>
      <c r="O7348" s="1" t="n">
        <v>27.03</v>
      </c>
      <c r="P7348" s="1" t="s">
        <v>2030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2057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2224</v>
      </c>
      <c r="N7349" s="1" t="n">
        <v>6</v>
      </c>
      <c r="O7349" s="1" t="n">
        <v>15.78</v>
      </c>
      <c r="P7349" s="1" t="s">
        <v>2030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2057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2225</v>
      </c>
      <c r="N7350" s="1" t="n">
        <v>3</v>
      </c>
      <c r="O7350" s="1" t="n">
        <v>26.67</v>
      </c>
      <c r="P7350" s="1" t="s">
        <v>2030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2057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2567</v>
      </c>
      <c r="N7351" s="1" t="n">
        <v>6</v>
      </c>
      <c r="O7351" s="1" t="n">
        <v>62.88</v>
      </c>
      <c r="P7351" s="1" t="s">
        <v>2030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2057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2230</v>
      </c>
      <c r="N7352" s="1" t="n">
        <v>6</v>
      </c>
      <c r="O7352" s="1" t="n">
        <v>52.8</v>
      </c>
      <c r="P7352" s="1" t="s">
        <v>2030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2057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2231</v>
      </c>
      <c r="N7353" s="1" t="n">
        <v>6</v>
      </c>
      <c r="O7353" s="1" t="n">
        <v>52.8</v>
      </c>
      <c r="P7353" s="1" t="s">
        <v>2030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2057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2569</v>
      </c>
      <c r="N7354" s="1" t="n">
        <v>3</v>
      </c>
      <c r="O7354" s="1" t="n">
        <v>40.17</v>
      </c>
      <c r="P7354" s="1" t="s">
        <v>2030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2057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2232</v>
      </c>
      <c r="N7355" s="1" t="n">
        <v>6</v>
      </c>
      <c r="O7355" s="1" t="n">
        <v>35.58</v>
      </c>
      <c r="P7355" s="1" t="s">
        <v>2030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2057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2570</v>
      </c>
      <c r="N7356" s="1" t="n">
        <v>4</v>
      </c>
      <c r="O7356" s="1" t="n">
        <v>30.04</v>
      </c>
      <c r="P7356" s="1" t="s">
        <v>2030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2057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2104</v>
      </c>
      <c r="N7357" s="1" t="n">
        <v>3</v>
      </c>
      <c r="O7357" s="1" t="n">
        <v>21.96</v>
      </c>
      <c r="P7357" s="1" t="s">
        <v>2030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2057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4205</v>
      </c>
      <c r="N7358" s="1" t="n">
        <v>3</v>
      </c>
      <c r="O7358" s="1" t="n">
        <v>26.67</v>
      </c>
      <c r="P7358" s="1" t="s">
        <v>2030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2057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2234</v>
      </c>
      <c r="N7359" s="1" t="n">
        <v>6</v>
      </c>
      <c r="O7359" s="1" t="n">
        <v>35.58</v>
      </c>
      <c r="P7359" s="1" t="s">
        <v>2030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2057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2107</v>
      </c>
      <c r="N7360" s="1" t="n">
        <v>2</v>
      </c>
      <c r="O7360" s="1" t="n">
        <v>10.92</v>
      </c>
      <c r="P7360" s="1" t="s">
        <v>2030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2057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2571</v>
      </c>
      <c r="N7361" s="1" t="n">
        <v>3</v>
      </c>
      <c r="O7361" s="1" t="n">
        <v>44.61</v>
      </c>
      <c r="P7361" s="1" t="s">
        <v>2030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2057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2235</v>
      </c>
      <c r="N7362" s="1" t="n">
        <v>12</v>
      </c>
      <c r="O7362" s="1" t="n">
        <v>37.68</v>
      </c>
      <c r="P7362" s="1" t="s">
        <v>2030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2057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2236</v>
      </c>
      <c r="N7363" s="1" t="n">
        <v>2</v>
      </c>
      <c r="O7363" s="1" t="n">
        <v>25.62</v>
      </c>
      <c r="P7363" s="1" t="s">
        <v>2030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2057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2572</v>
      </c>
      <c r="N7364" s="1" t="n">
        <v>2</v>
      </c>
      <c r="O7364" s="1" t="n">
        <v>25.62</v>
      </c>
      <c r="P7364" s="1" t="s">
        <v>2030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2057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2573</v>
      </c>
      <c r="N7365" s="1" t="n">
        <v>6</v>
      </c>
      <c r="O7365" s="1" t="n">
        <v>22.8</v>
      </c>
      <c r="P7365" s="1" t="s">
        <v>2030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2057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2108</v>
      </c>
      <c r="N7366" s="1" t="n">
        <v>6</v>
      </c>
      <c r="O7366" s="1" t="n">
        <v>22.8</v>
      </c>
      <c r="P7366" s="1" t="s">
        <v>2030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2057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2109</v>
      </c>
      <c r="N7367" s="1" t="n">
        <v>2</v>
      </c>
      <c r="O7367" s="1" t="n">
        <v>7.6</v>
      </c>
      <c r="P7367" s="1" t="s">
        <v>2030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2057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2237</v>
      </c>
      <c r="N7368" s="1" t="n">
        <v>4</v>
      </c>
      <c r="O7368" s="1" t="n">
        <v>13.24</v>
      </c>
      <c r="P7368" s="1" t="s">
        <v>2030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2057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2574</v>
      </c>
      <c r="N7369" s="1" t="n">
        <v>2</v>
      </c>
      <c r="O7369" s="1" t="n">
        <v>14.72</v>
      </c>
      <c r="P7369" s="1" t="s">
        <v>2030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2057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2110</v>
      </c>
      <c r="N7370" s="1" t="n">
        <v>3</v>
      </c>
      <c r="O7370" s="1" t="n">
        <v>21.96</v>
      </c>
      <c r="P7370" s="1" t="s">
        <v>2030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2057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2575</v>
      </c>
      <c r="N7371" s="1" t="n">
        <v>4</v>
      </c>
      <c r="O7371" s="1" t="n">
        <v>10.52</v>
      </c>
      <c r="P7371" s="1" t="s">
        <v>2030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2057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4773</v>
      </c>
      <c r="N7372" s="1" t="n">
        <v>2</v>
      </c>
      <c r="O7372" s="1" t="n">
        <v>25.32</v>
      </c>
      <c r="P7372" s="1" t="s">
        <v>2030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2057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2113</v>
      </c>
      <c r="N7373" s="1" t="n">
        <v>4</v>
      </c>
      <c r="O7373" s="1" t="n">
        <v>50.64</v>
      </c>
      <c r="P7373" s="1" t="s">
        <v>2030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2057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2117</v>
      </c>
      <c r="N7374" s="1" t="n">
        <v>6</v>
      </c>
      <c r="O7374" s="1" t="n">
        <v>17.04</v>
      </c>
      <c r="P7374" s="1" t="s">
        <v>2030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2057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2118</v>
      </c>
      <c r="N7375" s="1" t="n">
        <v>8</v>
      </c>
      <c r="O7375" s="1" t="n">
        <v>22.72</v>
      </c>
      <c r="P7375" s="1" t="s">
        <v>2030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2057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4774</v>
      </c>
      <c r="N7376" s="1" t="n">
        <v>48</v>
      </c>
      <c r="O7376" s="1" t="n">
        <v>811.2</v>
      </c>
      <c r="P7376" s="1" t="s">
        <v>2030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2057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2749</v>
      </c>
      <c r="N7377" s="1" t="n">
        <v>66</v>
      </c>
      <c r="O7377" s="1" t="n">
        <v>131.49</v>
      </c>
      <c r="P7377" s="1" t="s">
        <v>2030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2057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4775</v>
      </c>
      <c r="N7378" s="1" t="n">
        <v>75</v>
      </c>
      <c r="O7378" s="1" t="n">
        <v>974.55</v>
      </c>
      <c r="P7378" s="1" t="s">
        <v>2030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2057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3954</v>
      </c>
      <c r="N7379" s="1" t="n">
        <v>30</v>
      </c>
      <c r="O7379" s="1" t="n">
        <v>74.38</v>
      </c>
      <c r="P7379" s="1" t="s">
        <v>2030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2057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2500</v>
      </c>
      <c r="N7380" s="1" t="n">
        <v>30</v>
      </c>
      <c r="O7380" s="1" t="n">
        <v>86.83</v>
      </c>
      <c r="P7380" s="1" t="s">
        <v>2030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2057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2503</v>
      </c>
      <c r="N7381" s="1" t="n">
        <v>30</v>
      </c>
      <c r="O7381" s="1" t="n">
        <v>84.53</v>
      </c>
      <c r="P7381" s="1" t="s">
        <v>2030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2057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2505</v>
      </c>
      <c r="N7382" s="1" t="n">
        <v>30</v>
      </c>
      <c r="O7382" s="1" t="n">
        <v>61.63</v>
      </c>
      <c r="P7382" s="1" t="s">
        <v>2030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2057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2506</v>
      </c>
      <c r="N7383" s="1" t="n">
        <v>30</v>
      </c>
      <c r="O7383" s="1" t="n">
        <v>61.63</v>
      </c>
      <c r="P7383" s="1" t="s">
        <v>2030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2057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2508</v>
      </c>
      <c r="N7384" s="1" t="n">
        <v>30</v>
      </c>
      <c r="O7384" s="1" t="n">
        <v>61.63</v>
      </c>
      <c r="P7384" s="1" t="s">
        <v>2030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2057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2509</v>
      </c>
      <c r="N7385" s="1" t="n">
        <v>60</v>
      </c>
      <c r="O7385" s="1" t="n">
        <v>114.85</v>
      </c>
      <c r="P7385" s="1" t="s">
        <v>2030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2057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2510</v>
      </c>
      <c r="N7386" s="1" t="n">
        <v>60</v>
      </c>
      <c r="O7386" s="1" t="n">
        <v>114.85</v>
      </c>
      <c r="P7386" s="1" t="s">
        <v>2030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2057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2511</v>
      </c>
      <c r="N7387" s="1" t="n">
        <v>60</v>
      </c>
      <c r="O7387" s="1" t="n">
        <v>114.85</v>
      </c>
      <c r="P7387" s="1" t="s">
        <v>2030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2057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2514</v>
      </c>
      <c r="N7388" s="1" t="n">
        <v>36</v>
      </c>
      <c r="O7388" s="1" t="n">
        <v>78.91</v>
      </c>
      <c r="P7388" s="1" t="s">
        <v>2030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2057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2515</v>
      </c>
      <c r="N7389" s="1" t="n">
        <v>36</v>
      </c>
      <c r="O7389" s="1" t="n">
        <v>78.91</v>
      </c>
      <c r="P7389" s="1" t="s">
        <v>2030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2057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2516</v>
      </c>
      <c r="N7390" s="1" t="n">
        <v>36</v>
      </c>
      <c r="O7390" s="1" t="n">
        <v>78.91</v>
      </c>
      <c r="P7390" s="1" t="s">
        <v>2030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2057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2517</v>
      </c>
      <c r="N7391" s="1" t="n">
        <v>108</v>
      </c>
      <c r="O7391" s="1" t="n">
        <v>236.74</v>
      </c>
      <c r="P7391" s="1" t="s">
        <v>2030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2057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2518</v>
      </c>
      <c r="N7392" s="1" t="n">
        <v>108</v>
      </c>
      <c r="O7392" s="1" t="n">
        <v>236.74</v>
      </c>
      <c r="P7392" s="1" t="s">
        <v>2030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2057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2519</v>
      </c>
      <c r="N7393" s="1" t="n">
        <v>72</v>
      </c>
      <c r="O7393" s="1" t="n">
        <v>157.83</v>
      </c>
      <c r="P7393" s="1" t="s">
        <v>2030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2057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2521</v>
      </c>
      <c r="N7394" s="1" t="n">
        <v>36</v>
      </c>
      <c r="O7394" s="1" t="n">
        <v>78.91</v>
      </c>
      <c r="P7394" s="1" t="s">
        <v>2030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2057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2522</v>
      </c>
      <c r="N7395" s="1" t="n">
        <v>108</v>
      </c>
      <c r="O7395" s="1" t="n">
        <v>236.74</v>
      </c>
      <c r="P7395" s="1" t="s">
        <v>2030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2057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2523</v>
      </c>
      <c r="N7396" s="1" t="n">
        <v>36</v>
      </c>
      <c r="O7396" s="1" t="n">
        <v>78.91</v>
      </c>
      <c r="P7396" s="1" t="s">
        <v>2030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2057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2528</v>
      </c>
      <c r="N7397" s="1" t="n">
        <v>36</v>
      </c>
      <c r="O7397" s="1" t="n">
        <v>78.91</v>
      </c>
      <c r="P7397" s="1" t="s">
        <v>2030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2057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2529</v>
      </c>
      <c r="N7398" s="1" t="n">
        <v>36</v>
      </c>
      <c r="O7398" s="1" t="n">
        <v>78.91</v>
      </c>
      <c r="P7398" s="1" t="s">
        <v>2030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2065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2066</v>
      </c>
      <c r="N7399" s="1" t="n">
        <v>2.858</v>
      </c>
      <c r="O7399" s="1" t="n">
        <v>53.59</v>
      </c>
      <c r="P7399" s="1" t="s">
        <v>2030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2065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2067</v>
      </c>
      <c r="N7400" s="1" t="n">
        <v>9.17</v>
      </c>
      <c r="O7400" s="1" t="n">
        <v>186.27</v>
      </c>
      <c r="P7400" s="1" t="s">
        <v>2030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2065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2068</v>
      </c>
      <c r="N7401" s="1" t="n">
        <v>14.21</v>
      </c>
      <c r="O7401" s="1" t="n">
        <v>333.07</v>
      </c>
      <c r="P7401" s="1" t="s">
        <v>2030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2065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2069</v>
      </c>
      <c r="N7402" s="1" t="n">
        <v>15.35</v>
      </c>
      <c r="O7402" s="1" t="n">
        <v>383.78</v>
      </c>
      <c r="P7402" s="1" t="s">
        <v>2030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2065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2070</v>
      </c>
      <c r="N7403" s="1" t="n">
        <v>1.622</v>
      </c>
      <c r="O7403" s="1" t="n">
        <v>35.48</v>
      </c>
      <c r="P7403" s="1" t="s">
        <v>2030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2065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2072</v>
      </c>
      <c r="N7404" s="1" t="n">
        <v>1.358</v>
      </c>
      <c r="O7404" s="1" t="n">
        <v>31.83</v>
      </c>
      <c r="P7404" s="1" t="s">
        <v>2030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2065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2168</v>
      </c>
      <c r="N7405" s="1" t="n">
        <v>1.584</v>
      </c>
      <c r="O7405" s="1" t="n">
        <v>39.6</v>
      </c>
      <c r="P7405" s="1" t="s">
        <v>2030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2065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2082</v>
      </c>
      <c r="N7406" s="1" t="n">
        <v>0.986</v>
      </c>
      <c r="O7406" s="1" t="n">
        <v>2.3</v>
      </c>
      <c r="P7406" s="1" t="s">
        <v>2030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2065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2083</v>
      </c>
      <c r="N7407" s="1" t="n">
        <v>1.4</v>
      </c>
      <c r="O7407" s="1" t="n">
        <v>3.27</v>
      </c>
      <c r="P7407" s="1" t="s">
        <v>2030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2065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2084</v>
      </c>
      <c r="N7408" s="1" t="n">
        <v>0.062</v>
      </c>
      <c r="O7408" s="1" t="n">
        <v>0.01</v>
      </c>
      <c r="P7408" s="1" t="s">
        <v>2030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2085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2066</v>
      </c>
      <c r="N7409" s="1" t="n">
        <v>2.858</v>
      </c>
      <c r="O7409" s="1" t="n">
        <v>53.59</v>
      </c>
      <c r="P7409" s="1" t="s">
        <v>2030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2085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2067</v>
      </c>
      <c r="N7410" s="1" t="n">
        <v>9.17</v>
      </c>
      <c r="O7410" s="1" t="n">
        <v>186.27</v>
      </c>
      <c r="P7410" s="1" t="s">
        <v>2030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2085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2068</v>
      </c>
      <c r="N7411" s="1" t="n">
        <v>14.21</v>
      </c>
      <c r="O7411" s="1" t="n">
        <v>333.07</v>
      </c>
      <c r="P7411" s="1" t="s">
        <v>2030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2085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2069</v>
      </c>
      <c r="N7412" s="1" t="n">
        <v>15.35</v>
      </c>
      <c r="O7412" s="1" t="n">
        <v>383.78</v>
      </c>
      <c r="P7412" s="1" t="s">
        <v>2030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2085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2070</v>
      </c>
      <c r="N7413" s="1" t="n">
        <v>1.622</v>
      </c>
      <c r="O7413" s="1" t="n">
        <v>35.48</v>
      </c>
      <c r="P7413" s="1" t="s">
        <v>2030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2085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2072</v>
      </c>
      <c r="N7414" s="1" t="n">
        <v>1.358</v>
      </c>
      <c r="O7414" s="1" t="n">
        <v>31.83</v>
      </c>
      <c r="P7414" s="1" t="s">
        <v>2030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2085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2168</v>
      </c>
      <c r="N7415" s="1" t="n">
        <v>1.584</v>
      </c>
      <c r="O7415" s="1" t="n">
        <v>39.6</v>
      </c>
      <c r="P7415" s="1" t="s">
        <v>2030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2085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2082</v>
      </c>
      <c r="N7416" s="1" t="n">
        <v>0.986</v>
      </c>
      <c r="O7416" s="1" t="n">
        <v>2.3</v>
      </c>
      <c r="P7416" s="1" t="s">
        <v>2030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2085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2083</v>
      </c>
      <c r="N7417" s="1" t="n">
        <v>1.4</v>
      </c>
      <c r="O7417" s="1" t="n">
        <v>3.27</v>
      </c>
      <c r="P7417" s="1" t="s">
        <v>2030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2085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2084</v>
      </c>
      <c r="N7418" s="1" t="n">
        <v>0.062</v>
      </c>
      <c r="O7418" s="1" t="n">
        <v>0.01</v>
      </c>
      <c r="P7418" s="1" t="s">
        <v>2030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2139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2125</v>
      </c>
      <c r="N7419" s="1" t="n">
        <v>20</v>
      </c>
      <c r="O7419" s="1" t="n">
        <v>85</v>
      </c>
      <c r="P7419" s="1" t="s">
        <v>2030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2139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2135</v>
      </c>
      <c r="N7420" s="1" t="n">
        <v>20</v>
      </c>
      <c r="O7420" s="1" t="n">
        <v>115</v>
      </c>
      <c r="P7420" s="1" t="s">
        <v>2030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2139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2121</v>
      </c>
      <c r="N7421" s="1" t="n">
        <v>5</v>
      </c>
      <c r="O7421" s="1" t="n">
        <v>36</v>
      </c>
      <c r="P7421" s="1" t="s">
        <v>2030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2139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2278</v>
      </c>
      <c r="N7422" s="1" t="n">
        <v>5</v>
      </c>
      <c r="O7422" s="1" t="n">
        <v>25</v>
      </c>
      <c r="P7422" s="1" t="s">
        <v>2030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2139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2123</v>
      </c>
      <c r="N7423" s="1" t="n">
        <v>20</v>
      </c>
      <c r="O7423" s="1" t="n">
        <v>100</v>
      </c>
      <c r="P7423" s="1" t="s">
        <v>2030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2139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2279</v>
      </c>
      <c r="N7424" s="1" t="n">
        <v>15</v>
      </c>
      <c r="O7424" s="1" t="n">
        <v>150</v>
      </c>
      <c r="P7424" s="1" t="s">
        <v>2030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2139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2126</v>
      </c>
      <c r="N7425" s="1" t="n">
        <v>2</v>
      </c>
      <c r="O7425" s="1" t="n">
        <v>36</v>
      </c>
      <c r="P7425" s="1" t="s">
        <v>2030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2139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2128</v>
      </c>
      <c r="N7426" s="1" t="n">
        <v>3</v>
      </c>
      <c r="O7426" s="1" t="n">
        <v>54</v>
      </c>
      <c r="P7426" s="1" t="s">
        <v>2030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2139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2129</v>
      </c>
      <c r="N7427" s="1" t="n">
        <v>3</v>
      </c>
      <c r="O7427" s="1" t="n">
        <v>45</v>
      </c>
      <c r="P7427" s="1" t="s">
        <v>2030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2139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2130</v>
      </c>
      <c r="N7428" s="1" t="n">
        <v>2</v>
      </c>
      <c r="O7428" s="1" t="n">
        <v>34</v>
      </c>
      <c r="P7428" s="1" t="s">
        <v>2030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2139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2182</v>
      </c>
      <c r="N7429" s="1" t="n">
        <v>20</v>
      </c>
      <c r="O7429" s="1" t="n">
        <v>150</v>
      </c>
      <c r="P7429" s="1" t="s">
        <v>2030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2139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2131</v>
      </c>
      <c r="N7430" s="1" t="n">
        <v>5</v>
      </c>
      <c r="O7430" s="1" t="n">
        <v>32.5</v>
      </c>
      <c r="P7430" s="1" t="s">
        <v>2030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2139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2132</v>
      </c>
      <c r="N7431" s="1" t="n">
        <v>44.31</v>
      </c>
      <c r="O7431" s="1" t="n">
        <v>125</v>
      </c>
      <c r="P7431" s="1" t="s">
        <v>2030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2139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2133</v>
      </c>
      <c r="N7432" s="1" t="n">
        <v>20</v>
      </c>
      <c r="O7432" s="1" t="n">
        <v>110</v>
      </c>
      <c r="P7432" s="1" t="s">
        <v>2030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2139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4264</v>
      </c>
      <c r="N7433" s="1" t="n">
        <v>20</v>
      </c>
      <c r="O7433" s="1" t="n">
        <v>140</v>
      </c>
      <c r="P7433" s="1" t="s">
        <v>2030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2139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2281</v>
      </c>
      <c r="N7434" s="1" t="n">
        <v>5</v>
      </c>
      <c r="O7434" s="1" t="n">
        <v>40</v>
      </c>
      <c r="P7434" s="1" t="s">
        <v>2030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2139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2136</v>
      </c>
      <c r="N7435" s="1" t="n">
        <v>40</v>
      </c>
      <c r="O7435" s="1" t="n">
        <v>270</v>
      </c>
      <c r="P7435" s="1" t="s">
        <v>2030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2139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2137</v>
      </c>
      <c r="N7436" s="1" t="n">
        <v>10</v>
      </c>
      <c r="O7436" s="1" t="n">
        <v>30</v>
      </c>
      <c r="P7436" s="1" t="s">
        <v>2030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2139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2138</v>
      </c>
      <c r="N7437" s="1" t="n">
        <v>10</v>
      </c>
      <c r="O7437" s="1" t="n">
        <v>40</v>
      </c>
      <c r="P7437" s="1" t="s">
        <v>2030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2139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3630</v>
      </c>
      <c r="N7438" s="1" t="n">
        <v>10</v>
      </c>
      <c r="O7438" s="1" t="n">
        <v>40</v>
      </c>
      <c r="P7438" s="1" t="s">
        <v>2030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2057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2296</v>
      </c>
      <c r="N7439" s="1" t="n">
        <v>15</v>
      </c>
      <c r="O7439" s="1" t="n">
        <v>142.5</v>
      </c>
      <c r="P7439" s="1" t="s">
        <v>2030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2057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2297</v>
      </c>
      <c r="N7440" s="1" t="n">
        <v>15</v>
      </c>
      <c r="O7440" s="1" t="n">
        <v>72</v>
      </c>
      <c r="P7440" s="1" t="s">
        <v>2030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2057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2298</v>
      </c>
      <c r="N7441" s="1" t="n">
        <v>96</v>
      </c>
      <c r="O7441" s="1" t="n">
        <v>160.32</v>
      </c>
      <c r="P7441" s="1" t="s">
        <v>2030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2057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4776</v>
      </c>
      <c r="N7442" s="1" t="n">
        <v>200</v>
      </c>
      <c r="O7442" s="1" t="n">
        <v>2398</v>
      </c>
      <c r="P7442" s="1" t="s">
        <v>2030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2057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4463</v>
      </c>
      <c r="N7443" s="1" t="n">
        <v>60</v>
      </c>
      <c r="O7443" s="1" t="n">
        <v>242.84</v>
      </c>
      <c r="P7443" s="1" t="s">
        <v>2030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2057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4777</v>
      </c>
      <c r="N7444" s="1" t="n">
        <v>20</v>
      </c>
      <c r="O7444" s="1" t="n">
        <v>97.84</v>
      </c>
      <c r="P7444" s="1" t="s">
        <v>2030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2057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4778</v>
      </c>
      <c r="N7445" s="1" t="n">
        <v>40</v>
      </c>
      <c r="O7445" s="1" t="n">
        <v>151</v>
      </c>
      <c r="P7445" s="1" t="s">
        <v>2030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2057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4464</v>
      </c>
      <c r="N7446" s="1" t="n">
        <v>60</v>
      </c>
      <c r="O7446" s="1" t="n">
        <v>242.84</v>
      </c>
      <c r="P7446" s="1" t="s">
        <v>2030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2057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4465</v>
      </c>
      <c r="N7447" s="1" t="n">
        <v>72</v>
      </c>
      <c r="O7447" s="1" t="n">
        <v>288.22</v>
      </c>
      <c r="P7447" s="1" t="s">
        <v>2030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2057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4779</v>
      </c>
      <c r="N7448" s="1" t="n">
        <v>27</v>
      </c>
      <c r="O7448" s="1" t="n">
        <v>129.55</v>
      </c>
      <c r="P7448" s="1" t="s">
        <v>2030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2057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4780</v>
      </c>
      <c r="N7449" s="1" t="n">
        <v>20</v>
      </c>
      <c r="O7449" s="1" t="n">
        <v>91.57</v>
      </c>
      <c r="P7449" s="1" t="s">
        <v>2030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2057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4245</v>
      </c>
      <c r="N7450" s="1" t="n">
        <v>40</v>
      </c>
      <c r="O7450" s="1" t="n">
        <v>519.6</v>
      </c>
      <c r="P7450" s="1" t="s">
        <v>2030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2057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2353</v>
      </c>
      <c r="N7451" s="1" t="n">
        <v>50</v>
      </c>
      <c r="O7451" s="1" t="n">
        <v>287.5</v>
      </c>
      <c r="P7451" s="1" t="s">
        <v>2030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2057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2353</v>
      </c>
      <c r="N7452" s="1" t="n">
        <v>40</v>
      </c>
      <c r="O7452" s="1" t="n">
        <v>552</v>
      </c>
      <c r="P7452" s="1" t="s">
        <v>2030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2057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2905</v>
      </c>
      <c r="N7453" s="1" t="n">
        <v>50</v>
      </c>
      <c r="O7453" s="1" t="n">
        <v>287.5</v>
      </c>
      <c r="P7453" s="1" t="s">
        <v>2030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2057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4323</v>
      </c>
      <c r="N7454" s="1" t="n">
        <v>360</v>
      </c>
      <c r="O7454" s="1" t="n">
        <v>309.6</v>
      </c>
      <c r="P7454" s="1" t="s">
        <v>2030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2057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4781</v>
      </c>
      <c r="N7455" s="1" t="n">
        <v>20</v>
      </c>
      <c r="O7455" s="1" t="n">
        <v>161.2</v>
      </c>
      <c r="P7455" s="1" t="s">
        <v>2030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2057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2218</v>
      </c>
      <c r="N7456" s="1" t="n">
        <v>50</v>
      </c>
      <c r="O7456" s="1" t="n">
        <v>579</v>
      </c>
      <c r="P7456" s="1" t="s">
        <v>2030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2057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4782</v>
      </c>
      <c r="N7457" s="1" t="n">
        <v>40</v>
      </c>
      <c r="O7457" s="1" t="n">
        <v>151.2</v>
      </c>
      <c r="P7457" s="1" t="s">
        <v>2030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2057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2358</v>
      </c>
      <c r="N7458" s="1" t="n">
        <v>60</v>
      </c>
      <c r="O7458" s="1" t="n">
        <v>54</v>
      </c>
      <c r="P7458" s="1" t="s">
        <v>2030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2057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3050</v>
      </c>
      <c r="N7459" s="1" t="n">
        <v>48</v>
      </c>
      <c r="O7459" s="1" t="n">
        <v>289.92</v>
      </c>
      <c r="P7459" s="1" t="s">
        <v>2030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2057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2176</v>
      </c>
      <c r="N7460" s="1" t="n">
        <v>48</v>
      </c>
      <c r="O7460" s="1" t="n">
        <v>69.16</v>
      </c>
      <c r="P7460" s="1" t="s">
        <v>2030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2057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2177</v>
      </c>
      <c r="N7461" s="1" t="n">
        <v>48</v>
      </c>
      <c r="O7461" s="1" t="n">
        <v>81.8</v>
      </c>
      <c r="P7461" s="1" t="s">
        <v>2030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2057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3432</v>
      </c>
      <c r="N7462" s="1" t="n">
        <v>24</v>
      </c>
      <c r="O7462" s="1" t="n">
        <v>42.76</v>
      </c>
      <c r="P7462" s="1" t="s">
        <v>2030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2057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2178</v>
      </c>
      <c r="N7463" s="1" t="n">
        <v>48</v>
      </c>
      <c r="O7463" s="1" t="n">
        <v>77.16</v>
      </c>
      <c r="P7463" s="1" t="s">
        <v>2030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2057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2180</v>
      </c>
      <c r="N7464" s="1" t="n">
        <v>48</v>
      </c>
      <c r="O7464" s="1" t="n">
        <v>195.6</v>
      </c>
      <c r="P7464" s="1" t="s">
        <v>2030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2057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2177</v>
      </c>
      <c r="N7465" s="1" t="n">
        <v>4</v>
      </c>
      <c r="O7465" s="1" t="n">
        <v>66.04</v>
      </c>
      <c r="P7465" s="1" t="s">
        <v>2030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2057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2179</v>
      </c>
      <c r="N7466" s="1" t="n">
        <v>4</v>
      </c>
      <c r="O7466" s="1" t="n">
        <v>91.89</v>
      </c>
      <c r="P7466" s="1" t="s">
        <v>2030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2057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2051</v>
      </c>
      <c r="N7467" s="1" t="n">
        <v>20</v>
      </c>
      <c r="O7467" s="1" t="n">
        <v>30</v>
      </c>
      <c r="P7467" s="1" t="s">
        <v>2030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2057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2052</v>
      </c>
      <c r="N7468" s="1" t="n">
        <v>8</v>
      </c>
      <c r="O7468" s="1" t="n">
        <v>36</v>
      </c>
      <c r="P7468" s="1" t="s">
        <v>2030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2057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2053</v>
      </c>
      <c r="N7469" s="1" t="n">
        <v>70</v>
      </c>
      <c r="O7469" s="1" t="n">
        <v>126</v>
      </c>
      <c r="P7469" s="1" t="s">
        <v>2030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2139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2120</v>
      </c>
      <c r="N7470" s="1" t="n">
        <v>20</v>
      </c>
      <c r="O7470" s="1" t="n">
        <v>300</v>
      </c>
      <c r="P7470" s="1" t="s">
        <v>2030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2057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2095</v>
      </c>
      <c r="N7471" s="1" t="n">
        <v>10</v>
      </c>
      <c r="O7471" s="1" t="n">
        <v>120</v>
      </c>
      <c r="P7471" s="1" t="s">
        <v>2030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2057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2096</v>
      </c>
      <c r="N7472" s="1" t="n">
        <v>5</v>
      </c>
      <c r="O7472" s="1" t="n">
        <v>20</v>
      </c>
      <c r="P7472" s="1" t="s">
        <v>2030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2057</v>
      </c>
      <c r="E7473" s="1" t="n">
        <v>10090</v>
      </c>
      <c r="F7473" s="1" t="s">
        <v>1539</v>
      </c>
      <c r="I7473" s="1" t="n">
        <v>299</v>
      </c>
      <c r="J7473" s="1" t="n">
        <v>101859</v>
      </c>
      <c r="K7473" s="1" t="n">
        <v>7896224807098</v>
      </c>
      <c r="L7473" s="1" t="s">
        <v>4245</v>
      </c>
      <c r="N7473" s="1" t="n">
        <v>40</v>
      </c>
      <c r="O7473" s="1" t="n">
        <v>544</v>
      </c>
      <c r="P7473" s="1" t="s">
        <v>2030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2057</v>
      </c>
      <c r="E7474" s="1" t="n">
        <v>10090</v>
      </c>
      <c r="F7474" s="1" t="s">
        <v>1539</v>
      </c>
      <c r="I7474" s="1" t="n">
        <v>299</v>
      </c>
      <c r="J7474" s="1" t="n">
        <v>102325</v>
      </c>
      <c r="K7474" s="1" t="n">
        <v>7896002100014</v>
      </c>
      <c r="L7474" s="1" t="s">
        <v>3900</v>
      </c>
      <c r="N7474" s="1" t="n">
        <v>12</v>
      </c>
      <c r="O7474" s="1" t="n">
        <v>126</v>
      </c>
      <c r="P7474" s="1" t="s">
        <v>2030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2057</v>
      </c>
      <c r="E7475" s="1" t="n">
        <v>10090</v>
      </c>
      <c r="F7475" s="1" t="s">
        <v>1539</v>
      </c>
      <c r="I7475" s="1" t="n">
        <v>299</v>
      </c>
      <c r="J7475" s="1" t="n">
        <v>12855</v>
      </c>
      <c r="K7475" s="1" t="n">
        <v>7898910758127</v>
      </c>
      <c r="L7475" s="1" t="s">
        <v>3043</v>
      </c>
      <c r="N7475" s="1" t="n">
        <v>30</v>
      </c>
      <c r="O7475" s="1" t="n">
        <v>134.7</v>
      </c>
      <c r="P7475" s="1" t="s">
        <v>2030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2057</v>
      </c>
      <c r="E7476" s="1" t="n">
        <v>10090</v>
      </c>
      <c r="F7476" s="1" t="s">
        <v>1539</v>
      </c>
      <c r="I7476" s="1" t="n">
        <v>299</v>
      </c>
      <c r="J7476" s="1" t="n">
        <v>23197</v>
      </c>
      <c r="K7476" s="1" t="n">
        <v>7896116900029</v>
      </c>
      <c r="L7476" s="1" t="s">
        <v>4781</v>
      </c>
      <c r="N7476" s="1" t="n">
        <v>10</v>
      </c>
      <c r="O7476" s="1" t="n">
        <v>79.9</v>
      </c>
      <c r="P7476" s="1" t="s">
        <v>2030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2057</v>
      </c>
      <c r="E7477" s="1" t="n">
        <v>10090</v>
      </c>
      <c r="F7477" s="1" t="s">
        <v>1539</v>
      </c>
      <c r="I7477" s="1" t="n">
        <v>299</v>
      </c>
      <c r="J7477" s="1" t="n">
        <v>23197</v>
      </c>
      <c r="K7477" s="1" t="n">
        <v>7896116900029</v>
      </c>
      <c r="L7477" s="1" t="s">
        <v>4781</v>
      </c>
      <c r="N7477" s="1" t="n">
        <v>20</v>
      </c>
      <c r="O7477" s="1" t="n">
        <v>159.8</v>
      </c>
      <c r="P7477" s="1" t="s">
        <v>2030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2057</v>
      </c>
      <c r="E7478" s="1" t="n">
        <v>10090</v>
      </c>
      <c r="F7478" s="1" t="s">
        <v>1539</v>
      </c>
      <c r="I7478" s="1" t="n">
        <v>299</v>
      </c>
      <c r="J7478" s="1" t="n">
        <v>27241</v>
      </c>
      <c r="K7478" s="1" t="n">
        <v>7898910758639</v>
      </c>
      <c r="L7478" s="1" t="s">
        <v>3048</v>
      </c>
      <c r="N7478" s="1" t="n">
        <v>30</v>
      </c>
      <c r="O7478" s="1" t="n">
        <v>289.5</v>
      </c>
      <c r="P7478" s="1" t="s">
        <v>2030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2057</v>
      </c>
      <c r="E7479" s="1" t="n">
        <v>10090</v>
      </c>
      <c r="F7479" s="1" t="s">
        <v>1539</v>
      </c>
      <c r="I7479" s="1" t="n">
        <v>299</v>
      </c>
      <c r="J7479" s="1" t="n">
        <v>27242</v>
      </c>
      <c r="K7479" s="1" t="n">
        <v>7898910758622</v>
      </c>
      <c r="L7479" s="1" t="s">
        <v>3049</v>
      </c>
      <c r="N7479" s="1" t="n">
        <v>30</v>
      </c>
      <c r="O7479" s="1" t="n">
        <v>289.5</v>
      </c>
      <c r="P7479" s="1" t="s">
        <v>2030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2057</v>
      </c>
      <c r="E7480" s="1" t="n">
        <v>10090</v>
      </c>
      <c r="F7480" s="1" t="s">
        <v>1539</v>
      </c>
      <c r="I7480" s="1" t="n">
        <v>299</v>
      </c>
      <c r="J7480" s="1" t="n">
        <v>27415</v>
      </c>
      <c r="K7480" s="1" t="n">
        <v>7898910758684</v>
      </c>
      <c r="L7480" s="1" t="s">
        <v>3568</v>
      </c>
      <c r="N7480" s="1" t="n">
        <v>18</v>
      </c>
      <c r="O7480" s="1" t="n">
        <v>80.82</v>
      </c>
      <c r="P7480" s="1" t="s">
        <v>2030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2057</v>
      </c>
      <c r="E7481" s="1" t="n">
        <v>10090</v>
      </c>
      <c r="F7481" s="1" t="s">
        <v>1539</v>
      </c>
      <c r="I7481" s="1" t="n">
        <v>299</v>
      </c>
      <c r="J7481" s="1" t="n">
        <v>29846</v>
      </c>
      <c r="K7481" s="1" t="n">
        <v>7891097102059</v>
      </c>
      <c r="L7481" s="1" t="s">
        <v>2218</v>
      </c>
      <c r="N7481" s="1" t="n">
        <v>25</v>
      </c>
      <c r="O7481" s="1" t="n">
        <v>283.75</v>
      </c>
      <c r="P7481" s="1" t="s">
        <v>2030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2057</v>
      </c>
      <c r="E7482" s="1" t="n">
        <v>10090</v>
      </c>
      <c r="F7482" s="1" t="s">
        <v>1539</v>
      </c>
      <c r="I7482" s="1" t="n">
        <v>299</v>
      </c>
      <c r="J7482" s="1" t="n">
        <v>31871</v>
      </c>
      <c r="K7482" s="1" t="n">
        <v>7891150055070</v>
      </c>
      <c r="L7482" s="1" t="s">
        <v>4783</v>
      </c>
      <c r="N7482" s="1" t="n">
        <v>9</v>
      </c>
      <c r="O7482" s="1" t="n">
        <v>36.9</v>
      </c>
      <c r="P7482" s="1" t="s">
        <v>2030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2057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2087</v>
      </c>
      <c r="N7483" s="1" t="n">
        <v>20</v>
      </c>
      <c r="O7483" s="1" t="n">
        <v>240</v>
      </c>
      <c r="P7483" s="1" t="s">
        <v>2030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2057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2035</v>
      </c>
      <c r="N7484" s="1" t="n">
        <v>86.6</v>
      </c>
      <c r="O7484" s="1" t="n">
        <v>2771.2</v>
      </c>
      <c r="P7484" s="1" t="s">
        <v>2030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2057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2165</v>
      </c>
      <c r="N7485" s="1" t="n">
        <v>20</v>
      </c>
      <c r="O7485" s="1" t="n">
        <v>130</v>
      </c>
      <c r="P7485" s="1" t="s">
        <v>2030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2057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2166</v>
      </c>
      <c r="N7486" s="1" t="n">
        <v>20</v>
      </c>
      <c r="O7486" s="1" t="n">
        <v>69</v>
      </c>
      <c r="P7486" s="1" t="s">
        <v>2030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2057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2531</v>
      </c>
      <c r="N7487" s="1" t="n">
        <v>10</v>
      </c>
      <c r="O7487" s="1" t="n">
        <v>65</v>
      </c>
      <c r="P7487" s="1" t="s">
        <v>2030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2065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2066</v>
      </c>
      <c r="N7488" s="1" t="n">
        <v>3.708</v>
      </c>
      <c r="O7488" s="1" t="n">
        <v>73.78</v>
      </c>
      <c r="P7488" s="1" t="s">
        <v>2030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2065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2071</v>
      </c>
      <c r="N7489" s="1" t="n">
        <v>2.59</v>
      </c>
      <c r="O7489" s="1" t="n">
        <v>73.01</v>
      </c>
      <c r="P7489" s="1" t="s">
        <v>2030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2065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2072</v>
      </c>
      <c r="N7490" s="1" t="n">
        <v>1.512</v>
      </c>
      <c r="O7490" s="1" t="n">
        <v>37.61</v>
      </c>
      <c r="P7490" s="1" t="s">
        <v>2030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2065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2073</v>
      </c>
      <c r="N7491" s="1" t="n">
        <v>18.23</v>
      </c>
      <c r="O7491" s="1" t="n">
        <v>589.5</v>
      </c>
      <c r="P7491" s="1" t="s">
        <v>2030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2065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2074</v>
      </c>
      <c r="N7492" s="1" t="n">
        <v>12.94</v>
      </c>
      <c r="O7492" s="1" t="n">
        <v>482.83</v>
      </c>
      <c r="P7492" s="1" t="s">
        <v>2030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2065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2075</v>
      </c>
      <c r="N7493" s="1" t="n">
        <v>6</v>
      </c>
      <c r="O7493" s="1" t="n">
        <v>248.76</v>
      </c>
      <c r="P7493" s="1" t="s">
        <v>2030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2065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2076</v>
      </c>
      <c r="N7494" s="1" t="n">
        <v>13.12</v>
      </c>
      <c r="O7494" s="1" t="n">
        <v>576.59</v>
      </c>
      <c r="P7494" s="1" t="s">
        <v>2030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2065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2077</v>
      </c>
      <c r="N7495" s="1" t="n">
        <v>5.332</v>
      </c>
      <c r="O7495" s="1" t="n">
        <v>238.75</v>
      </c>
      <c r="P7495" s="1" t="s">
        <v>2030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2065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2078</v>
      </c>
      <c r="N7496" s="1" t="n">
        <v>2.124</v>
      </c>
      <c r="O7496" s="1" t="n">
        <v>84.54</v>
      </c>
      <c r="P7496" s="1" t="s">
        <v>2030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2065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2079</v>
      </c>
      <c r="N7497" s="1" t="n">
        <v>2.734</v>
      </c>
      <c r="O7497" s="1" t="n">
        <v>136.03</v>
      </c>
      <c r="P7497" s="1" t="s">
        <v>2030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2065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2080</v>
      </c>
      <c r="N7498" s="1" t="n">
        <v>1.632</v>
      </c>
      <c r="O7498" s="1" t="n">
        <v>94.73</v>
      </c>
      <c r="P7498" s="1" t="s">
        <v>2030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2065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4460</v>
      </c>
      <c r="N7499" s="1" t="n">
        <v>0.438</v>
      </c>
      <c r="O7499" s="1" t="n">
        <v>14.16</v>
      </c>
      <c r="P7499" s="1" t="s">
        <v>2030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2065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2081</v>
      </c>
      <c r="N7500" s="1" t="n">
        <v>2.428</v>
      </c>
      <c r="O7500" s="1" t="n">
        <v>88.58</v>
      </c>
      <c r="P7500" s="1" t="s">
        <v>2030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2065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2082</v>
      </c>
      <c r="N7501" s="1" t="n">
        <v>2.496</v>
      </c>
      <c r="O7501" s="1" t="n">
        <v>6.19</v>
      </c>
      <c r="P7501" s="1" t="s">
        <v>2030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2065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2083</v>
      </c>
      <c r="N7502" s="1" t="n">
        <v>10.545</v>
      </c>
      <c r="O7502" s="1" t="n">
        <v>26.15</v>
      </c>
      <c r="P7502" s="1" t="s">
        <v>2030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2065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2084</v>
      </c>
      <c r="N7503" s="1" t="n">
        <v>0.771</v>
      </c>
      <c r="O7503" s="1" t="n">
        <v>0</v>
      </c>
      <c r="P7503" s="1" t="s">
        <v>2030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2085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2066</v>
      </c>
      <c r="N7504" s="1" t="n">
        <v>3.708</v>
      </c>
      <c r="O7504" s="1" t="n">
        <v>73.78</v>
      </c>
      <c r="P7504" s="1" t="s">
        <v>2030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2085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2071</v>
      </c>
      <c r="N7505" s="1" t="n">
        <v>2.59</v>
      </c>
      <c r="O7505" s="1" t="n">
        <v>73.01</v>
      </c>
      <c r="P7505" s="1" t="s">
        <v>2030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2085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2072</v>
      </c>
      <c r="N7506" s="1" t="n">
        <v>1.512</v>
      </c>
      <c r="O7506" s="1" t="n">
        <v>37.61</v>
      </c>
      <c r="P7506" s="1" t="s">
        <v>2030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2085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2073</v>
      </c>
      <c r="N7507" s="1" t="n">
        <v>18.23</v>
      </c>
      <c r="O7507" s="1" t="n">
        <v>589.5</v>
      </c>
      <c r="P7507" s="1" t="s">
        <v>2030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2085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2074</v>
      </c>
      <c r="N7508" s="1" t="n">
        <v>12.94</v>
      </c>
      <c r="O7508" s="1" t="n">
        <v>482.83</v>
      </c>
      <c r="P7508" s="1" t="s">
        <v>2030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2085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2075</v>
      </c>
      <c r="N7509" s="1" t="n">
        <v>6</v>
      </c>
      <c r="O7509" s="1" t="n">
        <v>248.76</v>
      </c>
      <c r="P7509" s="1" t="s">
        <v>2030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2085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2076</v>
      </c>
      <c r="N7510" s="1" t="n">
        <v>13.12</v>
      </c>
      <c r="O7510" s="1" t="n">
        <v>576.59</v>
      </c>
      <c r="P7510" s="1" t="s">
        <v>2030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2085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2077</v>
      </c>
      <c r="N7511" s="1" t="n">
        <v>5.332</v>
      </c>
      <c r="O7511" s="1" t="n">
        <v>238.75</v>
      </c>
      <c r="P7511" s="1" t="s">
        <v>2030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2085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2078</v>
      </c>
      <c r="N7512" s="1" t="n">
        <v>2.124</v>
      </c>
      <c r="O7512" s="1" t="n">
        <v>84.54</v>
      </c>
      <c r="P7512" s="1" t="s">
        <v>2030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2085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2079</v>
      </c>
      <c r="N7513" s="1" t="n">
        <v>2.734</v>
      </c>
      <c r="O7513" s="1" t="n">
        <v>136.03</v>
      </c>
      <c r="P7513" s="1" t="s">
        <v>2030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2085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2080</v>
      </c>
      <c r="N7514" s="1" t="n">
        <v>1.632</v>
      </c>
      <c r="O7514" s="1" t="n">
        <v>94.73</v>
      </c>
      <c r="P7514" s="1" t="s">
        <v>2030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2085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4460</v>
      </c>
      <c r="N7515" s="1" t="n">
        <v>0.438</v>
      </c>
      <c r="O7515" s="1" t="n">
        <v>14.16</v>
      </c>
      <c r="P7515" s="1" t="s">
        <v>2030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2085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2081</v>
      </c>
      <c r="N7516" s="1" t="n">
        <v>2.428</v>
      </c>
      <c r="O7516" s="1" t="n">
        <v>88.58</v>
      </c>
      <c r="P7516" s="1" t="s">
        <v>2030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2085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2082</v>
      </c>
      <c r="N7517" s="1" t="n">
        <v>2.496</v>
      </c>
      <c r="O7517" s="1" t="n">
        <v>6.19</v>
      </c>
      <c r="P7517" s="1" t="s">
        <v>2030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2085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2083</v>
      </c>
      <c r="N7518" s="1" t="n">
        <v>10.545</v>
      </c>
      <c r="O7518" s="1" t="n">
        <v>26.15</v>
      </c>
      <c r="P7518" s="1" t="s">
        <v>2030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2085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2084</v>
      </c>
      <c r="N7519" s="1" t="n">
        <v>0.771</v>
      </c>
      <c r="O7519" s="1" t="n">
        <v>0</v>
      </c>
      <c r="P7519" s="1" t="s">
        <v>2030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2139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2120</v>
      </c>
      <c r="N7520" s="1" t="n">
        <v>20</v>
      </c>
      <c r="O7520" s="1" t="n">
        <v>300</v>
      </c>
      <c r="P7520" s="1" t="s">
        <v>2030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2057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2029</v>
      </c>
      <c r="N7521" s="1" t="n">
        <v>13</v>
      </c>
      <c r="O7521" s="1" t="n">
        <v>64.87</v>
      </c>
      <c r="P7521" s="1" t="s">
        <v>2030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2057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2032</v>
      </c>
      <c r="N7522" s="1" t="n">
        <v>10</v>
      </c>
      <c r="O7522" s="1" t="n">
        <v>49.9</v>
      </c>
      <c r="P7522" s="1" t="s">
        <v>2030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2057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2530</v>
      </c>
      <c r="N7523" s="1" t="n">
        <v>4</v>
      </c>
      <c r="O7523" s="1" t="n">
        <v>18</v>
      </c>
      <c r="P7523" s="1" t="s">
        <v>2030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2057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2169</v>
      </c>
      <c r="N7524" s="1" t="n">
        <v>5</v>
      </c>
      <c r="O7524" s="1" t="n">
        <v>22.5</v>
      </c>
      <c r="P7524" s="1" t="s">
        <v>2030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2057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2033</v>
      </c>
      <c r="N7525" s="1" t="n">
        <v>5</v>
      </c>
      <c r="O7525" s="1" t="n">
        <v>24.95</v>
      </c>
      <c r="P7525" s="1" t="s">
        <v>2030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2057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2031</v>
      </c>
      <c r="N7526" s="1" t="n">
        <v>20</v>
      </c>
      <c r="O7526" s="1" t="n">
        <v>90</v>
      </c>
      <c r="P7526" s="1" t="s">
        <v>2030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2057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2170</v>
      </c>
      <c r="N7527" s="1" t="n">
        <v>3</v>
      </c>
      <c r="O7527" s="1" t="n">
        <v>18</v>
      </c>
      <c r="P7527" s="1" t="s">
        <v>2030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2057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2171</v>
      </c>
      <c r="N7528" s="1" t="n">
        <v>3</v>
      </c>
      <c r="O7528" s="1" t="n">
        <v>18</v>
      </c>
      <c r="P7528" s="1" t="s">
        <v>2030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2057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2172</v>
      </c>
      <c r="N7529" s="1" t="n">
        <v>6</v>
      </c>
      <c r="O7529" s="1" t="n">
        <v>36</v>
      </c>
      <c r="P7529" s="1" t="s">
        <v>2030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2057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2173</v>
      </c>
      <c r="N7530" s="1" t="n">
        <v>3</v>
      </c>
      <c r="O7530" s="1" t="n">
        <v>18</v>
      </c>
      <c r="P7530" s="1" t="s">
        <v>2030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2057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2174</v>
      </c>
      <c r="N7531" s="1" t="n">
        <v>5</v>
      </c>
      <c r="O7531" s="1" t="n">
        <v>35</v>
      </c>
      <c r="P7531" s="1" t="s">
        <v>2030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2057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2930</v>
      </c>
      <c r="N7532" s="1" t="n">
        <v>76.89</v>
      </c>
      <c r="O7532" s="1" t="n">
        <v>938.06</v>
      </c>
      <c r="P7532" s="1" t="s">
        <v>2030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2057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2088</v>
      </c>
      <c r="N7533" s="1" t="n">
        <v>4</v>
      </c>
      <c r="O7533" s="1" t="n">
        <v>29</v>
      </c>
      <c r="P7533" s="1" t="s">
        <v>2030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2057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2090</v>
      </c>
      <c r="N7534" s="1" t="n">
        <v>20</v>
      </c>
      <c r="O7534" s="1" t="n">
        <v>130</v>
      </c>
      <c r="P7534" s="1" t="s">
        <v>2030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2057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2091</v>
      </c>
      <c r="N7535" s="1" t="n">
        <v>5</v>
      </c>
      <c r="O7535" s="1" t="n">
        <v>27.5</v>
      </c>
      <c r="P7535" s="1" t="s">
        <v>2030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2057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2092</v>
      </c>
      <c r="N7536" s="1" t="n">
        <v>5</v>
      </c>
      <c r="O7536" s="1" t="n">
        <v>27.5</v>
      </c>
      <c r="P7536" s="1" t="s">
        <v>2030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2057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2093</v>
      </c>
      <c r="N7537" s="1" t="n">
        <v>5</v>
      </c>
      <c r="O7537" s="1" t="n">
        <v>42</v>
      </c>
      <c r="P7537" s="1" t="s">
        <v>2030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2057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2032</v>
      </c>
      <c r="N7538" s="1" t="n">
        <v>3</v>
      </c>
      <c r="O7538" s="1" t="n">
        <v>16.5</v>
      </c>
      <c r="P7538" s="1" t="s">
        <v>2030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2057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2094</v>
      </c>
      <c r="N7539" s="1" t="n">
        <v>5</v>
      </c>
      <c r="O7539" s="1" t="n">
        <v>27.5</v>
      </c>
      <c r="P7539" s="1" t="s">
        <v>2030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2057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4784</v>
      </c>
      <c r="N7540" s="1" t="n">
        <v>300</v>
      </c>
      <c r="O7540" s="1" t="n">
        <v>820</v>
      </c>
      <c r="P7540" s="1" t="s">
        <v>2030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2057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2036</v>
      </c>
      <c r="N7541" s="1" t="n">
        <v>70.8</v>
      </c>
      <c r="O7541" s="1" t="n">
        <v>1557.6</v>
      </c>
      <c r="P7541" s="1" t="s">
        <v>2030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2057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2532</v>
      </c>
      <c r="N7542" s="1" t="n">
        <v>120</v>
      </c>
      <c r="O7542" s="1" t="n">
        <v>80</v>
      </c>
      <c r="P7542" s="1" t="s">
        <v>2030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2057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4785</v>
      </c>
      <c r="N7543" s="1" t="n">
        <v>6</v>
      </c>
      <c r="O7543" s="1" t="n">
        <v>103.2</v>
      </c>
      <c r="P7543" s="1" t="s">
        <v>2030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2057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4786</v>
      </c>
      <c r="N7544" s="1" t="n">
        <v>6</v>
      </c>
      <c r="O7544" s="1" t="n">
        <v>123</v>
      </c>
      <c r="P7544" s="1" t="s">
        <v>2030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2057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2533</v>
      </c>
      <c r="N7545" s="1" t="n">
        <v>30</v>
      </c>
      <c r="O7545" s="1" t="n">
        <v>399.3</v>
      </c>
      <c r="P7545" s="1" t="s">
        <v>2030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2057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4787</v>
      </c>
      <c r="N7546" s="1" t="n">
        <v>6</v>
      </c>
      <c r="O7546" s="1" t="n">
        <v>103.74</v>
      </c>
      <c r="P7546" s="1" t="s">
        <v>2030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2057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4788</v>
      </c>
      <c r="N7547" s="1" t="n">
        <v>24</v>
      </c>
      <c r="O7547" s="1" t="n">
        <v>38.7</v>
      </c>
      <c r="P7547" s="1" t="s">
        <v>2030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2057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4789</v>
      </c>
      <c r="N7548" s="1" t="n">
        <v>20</v>
      </c>
      <c r="O7548" s="1" t="n">
        <v>110.37</v>
      </c>
      <c r="P7548" s="1" t="s">
        <v>2030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2057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4790</v>
      </c>
      <c r="N7549" s="1" t="n">
        <v>40</v>
      </c>
      <c r="O7549" s="1" t="n">
        <v>233</v>
      </c>
      <c r="P7549" s="1" t="s">
        <v>2030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2057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4791</v>
      </c>
      <c r="N7550" s="1" t="n">
        <v>30</v>
      </c>
      <c r="O7550" s="1" t="n">
        <v>233.7</v>
      </c>
      <c r="P7550" s="1" t="s">
        <v>2030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2057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4792</v>
      </c>
      <c r="N7551" s="1" t="n">
        <v>90</v>
      </c>
      <c r="O7551" s="1" t="n">
        <v>405.57</v>
      </c>
      <c r="P7551" s="1" t="s">
        <v>2030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2057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4793</v>
      </c>
      <c r="N7552" s="1" t="n">
        <v>12</v>
      </c>
      <c r="O7552" s="1" t="n">
        <v>85.000091</v>
      </c>
      <c r="P7552" s="1" t="s">
        <v>2030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2057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3183</v>
      </c>
      <c r="N7553" s="1" t="n">
        <v>60</v>
      </c>
      <c r="O7553" s="1" t="n">
        <v>205.090065</v>
      </c>
      <c r="P7553" s="1" t="s">
        <v>2030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2057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2655</v>
      </c>
      <c r="N7554" s="1" t="n">
        <v>18</v>
      </c>
      <c r="O7554" s="1" t="n">
        <v>84.75</v>
      </c>
      <c r="P7554" s="1" t="s">
        <v>2030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2057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3184</v>
      </c>
      <c r="N7555" s="1" t="n">
        <v>72</v>
      </c>
      <c r="O7555" s="1" t="n">
        <v>233.769996</v>
      </c>
      <c r="P7555" s="1" t="s">
        <v>2030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2057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2657</v>
      </c>
      <c r="N7556" s="1" t="n">
        <v>84</v>
      </c>
      <c r="O7556" s="1" t="n">
        <v>272.729977</v>
      </c>
      <c r="P7556" s="1" t="s">
        <v>2030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2057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2660</v>
      </c>
      <c r="N7557" s="1" t="n">
        <v>15</v>
      </c>
      <c r="O7557" s="1" t="n">
        <v>34.539952</v>
      </c>
      <c r="P7557" s="1" t="s">
        <v>2030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2057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2660</v>
      </c>
      <c r="N7558" s="1" t="n">
        <v>15</v>
      </c>
      <c r="O7558" s="1" t="n">
        <v>42.269949</v>
      </c>
      <c r="P7558" s="1" t="s">
        <v>2030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2057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2665</v>
      </c>
      <c r="N7559" s="1" t="n">
        <v>24</v>
      </c>
      <c r="O7559" s="1" t="n">
        <v>106.710019</v>
      </c>
      <c r="P7559" s="1" t="s">
        <v>2030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2057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2667</v>
      </c>
      <c r="N7560" s="1" t="n">
        <v>30</v>
      </c>
      <c r="O7560" s="1" t="n">
        <v>103.01</v>
      </c>
      <c r="P7560" s="1" t="s">
        <v>2030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2057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3359</v>
      </c>
      <c r="N7561" s="1" t="n">
        <v>12</v>
      </c>
      <c r="O7561" s="1" t="n">
        <v>51.299975</v>
      </c>
      <c r="P7561" s="1" t="s">
        <v>2030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2057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4794</v>
      </c>
      <c r="N7562" s="1" t="n">
        <v>8</v>
      </c>
      <c r="O7562" s="1" t="n">
        <v>33.859932</v>
      </c>
      <c r="P7562" s="1" t="s">
        <v>2030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2057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4234</v>
      </c>
      <c r="N7563" s="1" t="n">
        <v>15</v>
      </c>
      <c r="O7563" s="1" t="n">
        <v>50.049953</v>
      </c>
      <c r="P7563" s="1" t="s">
        <v>2030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2057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2673</v>
      </c>
      <c r="N7564" s="1" t="n">
        <v>15</v>
      </c>
      <c r="O7564" s="1" t="n">
        <v>43.569962</v>
      </c>
      <c r="P7564" s="1" t="s">
        <v>2030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2057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4795</v>
      </c>
      <c r="N7565" s="1" t="n">
        <v>12</v>
      </c>
      <c r="O7565" s="1" t="n">
        <v>95.500051</v>
      </c>
      <c r="P7565" s="1" t="s">
        <v>2030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2057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3360</v>
      </c>
      <c r="N7566" s="1" t="n">
        <v>6</v>
      </c>
      <c r="O7566" s="1" t="n">
        <v>41.14</v>
      </c>
      <c r="P7566" s="1" t="s">
        <v>2030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2057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3361</v>
      </c>
      <c r="N7567" s="1" t="n">
        <v>6</v>
      </c>
      <c r="O7567" s="1" t="n">
        <v>17.04</v>
      </c>
      <c r="P7567" s="1" t="s">
        <v>2030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2057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2679</v>
      </c>
      <c r="N7568" s="1" t="n">
        <v>8</v>
      </c>
      <c r="O7568" s="1" t="n">
        <v>40.950102</v>
      </c>
      <c r="P7568" s="1" t="s">
        <v>2030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2057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4796</v>
      </c>
      <c r="N7569" s="1" t="n">
        <v>24</v>
      </c>
      <c r="O7569" s="1" t="n">
        <v>125.660172</v>
      </c>
      <c r="P7569" s="1" t="s">
        <v>2030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2057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2684</v>
      </c>
      <c r="N7570" s="1" t="n">
        <v>24</v>
      </c>
      <c r="O7570" s="1" t="n">
        <v>88.199958</v>
      </c>
      <c r="P7570" s="1" t="s">
        <v>2030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2057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4797</v>
      </c>
      <c r="N7571" s="1" t="n">
        <v>15</v>
      </c>
      <c r="O7571" s="1" t="n">
        <v>38.430001</v>
      </c>
      <c r="P7571" s="1" t="s">
        <v>2030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2057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4798</v>
      </c>
      <c r="N7572" s="1" t="n">
        <v>12</v>
      </c>
      <c r="O7572" s="1" t="n">
        <v>30.25</v>
      </c>
      <c r="P7572" s="1" t="s">
        <v>2030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2057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2048</v>
      </c>
      <c r="N7573" s="1" t="n">
        <v>48</v>
      </c>
      <c r="O7573" s="1" t="n">
        <v>406.84</v>
      </c>
      <c r="P7573" s="1" t="s">
        <v>2030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2057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2049</v>
      </c>
      <c r="N7574" s="1" t="n">
        <v>6</v>
      </c>
      <c r="O7574" s="1" t="n">
        <v>50.85</v>
      </c>
      <c r="P7574" s="1" t="s">
        <v>2030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2057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2152</v>
      </c>
      <c r="N7575" s="1" t="n">
        <v>6</v>
      </c>
      <c r="O7575" s="1" t="n">
        <v>50.85</v>
      </c>
      <c r="P7575" s="1" t="s">
        <v>2030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2057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2549</v>
      </c>
      <c r="N7576" s="1" t="n">
        <v>120</v>
      </c>
      <c r="O7576" s="1" t="n">
        <v>473.75</v>
      </c>
      <c r="P7576" s="1" t="s">
        <v>2030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2057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3027</v>
      </c>
      <c r="N7577" s="1" t="n">
        <v>12</v>
      </c>
      <c r="O7577" s="1" t="n">
        <v>101.71</v>
      </c>
      <c r="P7577" s="1" t="s">
        <v>2030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2057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3469</v>
      </c>
      <c r="N7578" s="1" t="n">
        <v>6</v>
      </c>
      <c r="O7578" s="1" t="n">
        <v>50.85</v>
      </c>
      <c r="P7578" s="1" t="s">
        <v>2030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2057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2051</v>
      </c>
      <c r="N7579" s="1" t="n">
        <v>10</v>
      </c>
      <c r="O7579" s="1" t="n">
        <v>15</v>
      </c>
      <c r="P7579" s="1" t="s">
        <v>2030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2057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2052</v>
      </c>
      <c r="N7580" s="1" t="n">
        <v>6</v>
      </c>
      <c r="O7580" s="1" t="n">
        <v>27</v>
      </c>
      <c r="P7580" s="1" t="s">
        <v>2030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2057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2053</v>
      </c>
      <c r="N7581" s="1" t="n">
        <v>60</v>
      </c>
      <c r="O7581" s="1" t="n">
        <v>108</v>
      </c>
      <c r="P7581" s="1" t="s">
        <v>2030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2057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2051</v>
      </c>
      <c r="N7582" s="1" t="n">
        <v>15</v>
      </c>
      <c r="O7582" s="1" t="n">
        <v>22.5</v>
      </c>
      <c r="P7582" s="1" t="s">
        <v>2030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2057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2052</v>
      </c>
      <c r="N7583" s="1" t="n">
        <v>4</v>
      </c>
      <c r="O7583" s="1" t="n">
        <v>18</v>
      </c>
      <c r="P7583" s="1" t="s">
        <v>2030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2057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2053</v>
      </c>
      <c r="N7584" s="1" t="n">
        <v>60</v>
      </c>
      <c r="O7584" s="1" t="n">
        <v>108</v>
      </c>
      <c r="P7584" s="1" t="s">
        <v>2030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2057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4774</v>
      </c>
      <c r="N7585" s="1" t="n">
        <v>72</v>
      </c>
      <c r="O7585" s="1" t="n">
        <v>1216.8</v>
      </c>
      <c r="P7585" s="1" t="s">
        <v>2030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2057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2749</v>
      </c>
      <c r="N7586" s="1" t="n">
        <v>66</v>
      </c>
      <c r="O7586" s="1" t="n">
        <v>131.49</v>
      </c>
      <c r="P7586" s="1" t="s">
        <v>2030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2065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2066</v>
      </c>
      <c r="N7587" s="1" t="n">
        <v>2.664</v>
      </c>
      <c r="O7587" s="1" t="n">
        <v>48.94</v>
      </c>
      <c r="P7587" s="1" t="s">
        <v>2030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2065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2067</v>
      </c>
      <c r="N7588" s="1" t="n">
        <v>11.255</v>
      </c>
      <c r="O7588" s="1" t="n">
        <v>223.99</v>
      </c>
      <c r="P7588" s="1" t="s">
        <v>2030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2065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2068</v>
      </c>
      <c r="N7589" s="1" t="n">
        <v>25.2</v>
      </c>
      <c r="O7589" s="1" t="n">
        <v>578.7</v>
      </c>
      <c r="P7589" s="1" t="s">
        <v>2030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2065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2069</v>
      </c>
      <c r="N7590" s="1" t="n">
        <v>21.92</v>
      </c>
      <c r="O7590" s="1" t="n">
        <v>536.94</v>
      </c>
      <c r="P7590" s="1" t="s">
        <v>2030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2065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2070</v>
      </c>
      <c r="N7591" s="1" t="n">
        <v>0.568</v>
      </c>
      <c r="O7591" s="1" t="n">
        <v>12.17</v>
      </c>
      <c r="P7591" s="1" t="s">
        <v>2030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2065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2167</v>
      </c>
      <c r="N7592" s="1" t="n">
        <v>3.698</v>
      </c>
      <c r="O7592" s="1" t="n">
        <v>84.92</v>
      </c>
      <c r="P7592" s="1" t="s">
        <v>2030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2065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2072</v>
      </c>
      <c r="N7593" s="1" t="n">
        <v>2.974</v>
      </c>
      <c r="O7593" s="1" t="n">
        <v>68.3</v>
      </c>
      <c r="P7593" s="1" t="s">
        <v>2030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2065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2082</v>
      </c>
      <c r="N7594" s="1" t="n">
        <v>1.59</v>
      </c>
      <c r="O7594" s="1" t="n">
        <v>3.64</v>
      </c>
      <c r="P7594" s="1" t="s">
        <v>2030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2065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2084</v>
      </c>
      <c r="N7595" s="1" t="n">
        <v>0.931</v>
      </c>
      <c r="O7595" s="1" t="n">
        <v>0</v>
      </c>
      <c r="P7595" s="1" t="s">
        <v>2030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2085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2066</v>
      </c>
      <c r="N7596" s="1" t="n">
        <v>2.664</v>
      </c>
      <c r="O7596" s="1" t="n">
        <v>48.94</v>
      </c>
      <c r="P7596" s="1" t="s">
        <v>2030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2085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2067</v>
      </c>
      <c r="N7597" s="1" t="n">
        <v>11.255</v>
      </c>
      <c r="O7597" s="1" t="n">
        <v>223.99</v>
      </c>
      <c r="P7597" s="1" t="s">
        <v>2030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2085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2068</v>
      </c>
      <c r="N7598" s="1" t="n">
        <v>25.2</v>
      </c>
      <c r="O7598" s="1" t="n">
        <v>578.7</v>
      </c>
      <c r="P7598" s="1" t="s">
        <v>2030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2085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2069</v>
      </c>
      <c r="N7599" s="1" t="n">
        <v>21.92</v>
      </c>
      <c r="O7599" s="1" t="n">
        <v>536.94</v>
      </c>
      <c r="P7599" s="1" t="s">
        <v>2030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2085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2070</v>
      </c>
      <c r="N7600" s="1" t="n">
        <v>0.568</v>
      </c>
      <c r="O7600" s="1" t="n">
        <v>12.17</v>
      </c>
      <c r="P7600" s="1" t="s">
        <v>2030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2085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2167</v>
      </c>
      <c r="N7601" s="1" t="n">
        <v>3.698</v>
      </c>
      <c r="O7601" s="1" t="n">
        <v>84.92</v>
      </c>
      <c r="P7601" s="1" t="s">
        <v>2030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2085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2072</v>
      </c>
      <c r="N7602" s="1" t="n">
        <v>2.974</v>
      </c>
      <c r="O7602" s="1" t="n">
        <v>68.3</v>
      </c>
      <c r="P7602" s="1" t="s">
        <v>2030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2085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2082</v>
      </c>
      <c r="N7603" s="1" t="n">
        <v>1.59</v>
      </c>
      <c r="O7603" s="1" t="n">
        <v>3.64</v>
      </c>
      <c r="P7603" s="1" t="s">
        <v>2030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2085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2084</v>
      </c>
      <c r="N7604" s="1" t="n">
        <v>0.931</v>
      </c>
      <c r="O7604" s="1" t="n">
        <v>0</v>
      </c>
      <c r="P7604" s="1" t="s">
        <v>2030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2602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4799</v>
      </c>
      <c r="N7605" s="1" t="n">
        <v>6</v>
      </c>
      <c r="O7605" s="1" t="n">
        <v>29.94</v>
      </c>
      <c r="P7605" s="1" t="s">
        <v>2604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2602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4800</v>
      </c>
      <c r="N7606" s="1" t="n">
        <v>6</v>
      </c>
      <c r="O7606" s="1" t="n">
        <v>30.84</v>
      </c>
      <c r="P7606" s="1" t="s">
        <v>2604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2139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2125</v>
      </c>
      <c r="N7607" s="1" t="n">
        <v>20</v>
      </c>
      <c r="O7607" s="1" t="n">
        <v>95</v>
      </c>
      <c r="P7607" s="1" t="s">
        <v>2030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2139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2135</v>
      </c>
      <c r="N7608" s="1" t="n">
        <v>40</v>
      </c>
      <c r="O7608" s="1" t="n">
        <v>220</v>
      </c>
      <c r="P7608" s="1" t="s">
        <v>2030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2139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2121</v>
      </c>
      <c r="N7609" s="1" t="n">
        <v>18</v>
      </c>
      <c r="O7609" s="1" t="n">
        <v>120</v>
      </c>
      <c r="P7609" s="1" t="s">
        <v>2030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2139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2122</v>
      </c>
      <c r="N7610" s="1" t="n">
        <v>24</v>
      </c>
      <c r="O7610" s="1" t="n">
        <v>120</v>
      </c>
      <c r="P7610" s="1" t="s">
        <v>2030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2139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2844</v>
      </c>
      <c r="N7611" s="1" t="n">
        <v>3</v>
      </c>
      <c r="O7611" s="1" t="n">
        <v>36</v>
      </c>
      <c r="P7611" s="1" t="s">
        <v>2030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2139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2123</v>
      </c>
      <c r="N7612" s="1" t="n">
        <v>20</v>
      </c>
      <c r="O7612" s="1" t="n">
        <v>110</v>
      </c>
      <c r="P7612" s="1" t="s">
        <v>2030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2139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2124</v>
      </c>
      <c r="N7613" s="1" t="n">
        <v>11</v>
      </c>
      <c r="O7613" s="1" t="n">
        <v>33</v>
      </c>
      <c r="P7613" s="1" t="s">
        <v>2030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2139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2126</v>
      </c>
      <c r="N7614" s="1" t="n">
        <v>2</v>
      </c>
      <c r="O7614" s="1" t="n">
        <v>30</v>
      </c>
      <c r="P7614" s="1" t="s">
        <v>2030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2139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2128</v>
      </c>
      <c r="N7615" s="1" t="n">
        <v>8</v>
      </c>
      <c r="O7615" s="1" t="n">
        <v>96</v>
      </c>
      <c r="P7615" s="1" t="s">
        <v>2030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2139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2129</v>
      </c>
      <c r="N7616" s="1" t="n">
        <v>3</v>
      </c>
      <c r="O7616" s="1" t="n">
        <v>42</v>
      </c>
      <c r="P7616" s="1" t="s">
        <v>2030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2139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2280</v>
      </c>
      <c r="N7617" s="1" t="n">
        <v>3</v>
      </c>
      <c r="O7617" s="1" t="n">
        <v>33</v>
      </c>
      <c r="P7617" s="1" t="s">
        <v>2030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2139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2132</v>
      </c>
      <c r="N7618" s="1" t="n">
        <v>27.46</v>
      </c>
      <c r="O7618" s="1" t="n">
        <v>84</v>
      </c>
      <c r="P7618" s="1" t="s">
        <v>2030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2139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2845</v>
      </c>
      <c r="N7619" s="1" t="n">
        <v>1</v>
      </c>
      <c r="O7619" s="1" t="n">
        <v>35</v>
      </c>
      <c r="P7619" s="1" t="s">
        <v>2030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2139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2185</v>
      </c>
      <c r="N7620" s="1" t="n">
        <v>18</v>
      </c>
      <c r="O7620" s="1" t="n">
        <v>160</v>
      </c>
      <c r="P7620" s="1" t="s">
        <v>2030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2139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2136</v>
      </c>
      <c r="N7621" s="1" t="n">
        <v>60</v>
      </c>
      <c r="O7621" s="1" t="n">
        <v>390</v>
      </c>
      <c r="P7621" s="1" t="s">
        <v>2030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2139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2137</v>
      </c>
      <c r="N7622" s="1" t="n">
        <v>5</v>
      </c>
      <c r="O7622" s="1" t="n">
        <v>15</v>
      </c>
      <c r="P7622" s="1" t="s">
        <v>2030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2139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4265</v>
      </c>
      <c r="N7623" s="1" t="n">
        <v>20</v>
      </c>
      <c r="O7623" s="1" t="n">
        <v>100</v>
      </c>
      <c r="P7623" s="1" t="s">
        <v>2030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2139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3630</v>
      </c>
      <c r="N7624" s="1" t="n">
        <v>12</v>
      </c>
      <c r="O7624" s="1" t="n">
        <v>36</v>
      </c>
      <c r="P7624" s="1" t="s">
        <v>2030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2057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2087</v>
      </c>
      <c r="N7625" s="1" t="n">
        <v>15</v>
      </c>
      <c r="O7625" s="1" t="n">
        <v>180</v>
      </c>
      <c r="P7625" s="1" t="s">
        <v>2030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2057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2299</v>
      </c>
      <c r="N7626" s="1" t="n">
        <v>50</v>
      </c>
      <c r="O7626" s="1" t="n">
        <v>250</v>
      </c>
      <c r="P7626" s="1" t="s">
        <v>2030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2057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4801</v>
      </c>
      <c r="N7627" s="1" t="n">
        <v>12</v>
      </c>
      <c r="O7627" s="1" t="n">
        <v>26.18</v>
      </c>
      <c r="P7627" s="1" t="s">
        <v>2030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2057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2249</v>
      </c>
      <c r="N7628" s="1" t="n">
        <v>15</v>
      </c>
      <c r="O7628" s="1" t="n">
        <v>70.23</v>
      </c>
      <c r="P7628" s="1" t="s">
        <v>2030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2057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2250</v>
      </c>
      <c r="N7629" s="1" t="n">
        <v>40</v>
      </c>
      <c r="O7629" s="1" t="n">
        <v>51.43</v>
      </c>
      <c r="P7629" s="1" t="s">
        <v>2030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2057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3493</v>
      </c>
      <c r="N7630" s="1" t="n">
        <v>20</v>
      </c>
      <c r="O7630" s="1" t="n">
        <v>44.44</v>
      </c>
      <c r="P7630" s="1" t="s">
        <v>2030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2057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2253</v>
      </c>
      <c r="N7631" s="1" t="n">
        <v>20</v>
      </c>
      <c r="O7631" s="1" t="n">
        <v>40.15</v>
      </c>
      <c r="P7631" s="1" t="s">
        <v>2030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2057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2254</v>
      </c>
      <c r="N7632" s="1" t="n">
        <v>20</v>
      </c>
      <c r="O7632" s="1" t="n">
        <v>42.52</v>
      </c>
      <c r="P7632" s="1" t="s">
        <v>2030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2057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2257</v>
      </c>
      <c r="N7633" s="1" t="n">
        <v>20</v>
      </c>
      <c r="O7633" s="1" t="n">
        <v>46.59</v>
      </c>
      <c r="P7633" s="1" t="s">
        <v>2030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2057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2258</v>
      </c>
      <c r="N7634" s="1" t="n">
        <v>20</v>
      </c>
      <c r="O7634" s="1" t="n">
        <v>43.26</v>
      </c>
      <c r="P7634" s="1" t="s">
        <v>2030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2057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2259</v>
      </c>
      <c r="N7635" s="1" t="n">
        <v>20</v>
      </c>
      <c r="O7635" s="1" t="n">
        <v>43.26</v>
      </c>
      <c r="P7635" s="1" t="s">
        <v>2030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2057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3496</v>
      </c>
      <c r="N7636" s="1" t="n">
        <v>15</v>
      </c>
      <c r="O7636" s="1" t="n">
        <v>65.93</v>
      </c>
      <c r="P7636" s="1" t="s">
        <v>2030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2057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4766</v>
      </c>
      <c r="N7637" s="1" t="n">
        <v>12</v>
      </c>
      <c r="O7637" s="1" t="n">
        <v>67</v>
      </c>
      <c r="P7637" s="1" t="s">
        <v>2030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2057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2097</v>
      </c>
      <c r="N7638" s="1" t="n">
        <v>15</v>
      </c>
      <c r="O7638" s="1" t="n">
        <v>160.05</v>
      </c>
      <c r="P7638" s="1" t="s">
        <v>2030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2057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2098</v>
      </c>
      <c r="N7639" s="1" t="n">
        <v>5</v>
      </c>
      <c r="O7639" s="1" t="n">
        <v>34.3</v>
      </c>
      <c r="P7639" s="1" t="s">
        <v>2030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2057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2099</v>
      </c>
      <c r="N7640" s="1" t="n">
        <v>5</v>
      </c>
      <c r="O7640" s="1" t="n">
        <v>68.5</v>
      </c>
      <c r="P7640" s="1" t="s">
        <v>2030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2057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2100</v>
      </c>
      <c r="N7641" s="1" t="n">
        <v>4</v>
      </c>
      <c r="O7641" s="1" t="n">
        <v>50.24</v>
      </c>
      <c r="P7641" s="1" t="s">
        <v>2030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2057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2101</v>
      </c>
      <c r="N7642" s="1" t="n">
        <v>5</v>
      </c>
      <c r="O7642" s="1" t="n">
        <v>62.8</v>
      </c>
      <c r="P7642" s="1" t="s">
        <v>2030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2057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2102</v>
      </c>
      <c r="N7643" s="1" t="n">
        <v>10</v>
      </c>
      <c r="O7643" s="1" t="n">
        <v>116.4</v>
      </c>
      <c r="P7643" s="1" t="s">
        <v>2030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2883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3190</v>
      </c>
      <c r="N7644" s="1" t="n">
        <v>20</v>
      </c>
      <c r="O7644" s="1" t="n">
        <v>640</v>
      </c>
      <c r="P7644" s="1" t="s">
        <v>2030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2883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3191</v>
      </c>
      <c r="N7645" s="1" t="n">
        <v>300</v>
      </c>
      <c r="O7645" s="1" t="n">
        <v>1589.4</v>
      </c>
      <c r="P7645" s="1" t="s">
        <v>2030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2883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3192</v>
      </c>
      <c r="N7646" s="1" t="n">
        <v>320</v>
      </c>
      <c r="O7646" s="1" t="n">
        <v>2545.6</v>
      </c>
      <c r="P7646" s="1" t="s">
        <v>2030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2883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3193</v>
      </c>
      <c r="N7647" s="1" t="n">
        <v>40</v>
      </c>
      <c r="O7647" s="1" t="n">
        <v>555.2</v>
      </c>
      <c r="P7647" s="1" t="s">
        <v>2030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2139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2120</v>
      </c>
      <c r="N7648" s="1" t="n">
        <v>20</v>
      </c>
      <c r="O7648" s="1" t="n">
        <v>300</v>
      </c>
      <c r="P7648" s="1" t="s">
        <v>2030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2057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2035</v>
      </c>
      <c r="N7649" s="1" t="n">
        <v>94.4</v>
      </c>
      <c r="O7649" s="1" t="n">
        <v>3020.8</v>
      </c>
      <c r="P7649" s="1" t="s">
        <v>2030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2057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2036</v>
      </c>
      <c r="N7650" s="1" t="n">
        <v>84.8</v>
      </c>
      <c r="O7650" s="1" t="n">
        <v>1865.6</v>
      </c>
      <c r="P7650" s="1" t="s">
        <v>2030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2057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2051</v>
      </c>
      <c r="N7651" s="1" t="n">
        <v>10</v>
      </c>
      <c r="O7651" s="1" t="n">
        <v>15</v>
      </c>
      <c r="P7651" s="1" t="s">
        <v>2030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2057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2052</v>
      </c>
      <c r="N7652" s="1" t="n">
        <v>10</v>
      </c>
      <c r="O7652" s="1" t="n">
        <v>45</v>
      </c>
      <c r="P7652" s="1" t="s">
        <v>2030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2057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2053</v>
      </c>
      <c r="N7653" s="1" t="n">
        <v>20</v>
      </c>
      <c r="O7653" s="1" t="n">
        <v>36</v>
      </c>
      <c r="P7653" s="1" t="s">
        <v>2030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2057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3808</v>
      </c>
      <c r="N7654" s="1" t="n">
        <v>24</v>
      </c>
      <c r="O7654" s="1" t="n">
        <v>57.82</v>
      </c>
      <c r="P7654" s="1" t="s">
        <v>2030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2065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2066</v>
      </c>
      <c r="N7655" s="1" t="n">
        <v>3.32</v>
      </c>
      <c r="O7655" s="1" t="n">
        <v>61.84</v>
      </c>
      <c r="P7655" s="1" t="s">
        <v>2030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2065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2066</v>
      </c>
      <c r="N7656" s="1" t="n">
        <v>3.676</v>
      </c>
      <c r="O7656" s="1" t="n">
        <v>72.42</v>
      </c>
      <c r="P7656" s="1" t="s">
        <v>2030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2065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2067</v>
      </c>
      <c r="N7657" s="1" t="n">
        <v>12.775</v>
      </c>
      <c r="O7657" s="1" t="n">
        <v>257.79</v>
      </c>
      <c r="P7657" s="1" t="s">
        <v>2030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2065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2068</v>
      </c>
      <c r="N7658" s="1" t="n">
        <v>33.22</v>
      </c>
      <c r="O7658" s="1" t="n">
        <v>773.53</v>
      </c>
      <c r="P7658" s="1" t="s">
        <v>2030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2065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2069</v>
      </c>
      <c r="N7659" s="1" t="n">
        <v>24.44</v>
      </c>
      <c r="O7659" s="1" t="n">
        <v>607.04</v>
      </c>
      <c r="P7659" s="1" t="s">
        <v>2030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2065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2070</v>
      </c>
      <c r="N7660" s="1" t="n">
        <v>1.78</v>
      </c>
      <c r="O7660" s="1" t="n">
        <v>38.68</v>
      </c>
      <c r="P7660" s="1" t="s">
        <v>2030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2065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2167</v>
      </c>
      <c r="N7661" s="1" t="n">
        <v>3.13</v>
      </c>
      <c r="O7661" s="1" t="n">
        <v>72.88</v>
      </c>
      <c r="P7661" s="1" t="s">
        <v>2030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2065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2167</v>
      </c>
      <c r="N7662" s="1" t="n">
        <v>0.698</v>
      </c>
      <c r="O7662" s="1" t="n">
        <v>17.19</v>
      </c>
      <c r="P7662" s="1" t="s">
        <v>2030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2065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2071</v>
      </c>
      <c r="N7663" s="1" t="n">
        <v>3.146</v>
      </c>
      <c r="O7663" s="1" t="n">
        <v>87.82</v>
      </c>
      <c r="P7663" s="1" t="s">
        <v>2030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2065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2072</v>
      </c>
      <c r="N7664" s="1" t="n">
        <v>1.999</v>
      </c>
      <c r="O7664" s="1" t="n">
        <v>46.55</v>
      </c>
      <c r="P7664" s="1" t="s">
        <v>2030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2065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2072</v>
      </c>
      <c r="N7665" s="1" t="n">
        <v>1.864</v>
      </c>
      <c r="O7665" s="1" t="n">
        <v>45.91</v>
      </c>
      <c r="P7665" s="1" t="s">
        <v>2030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2065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2073</v>
      </c>
      <c r="N7666" s="1" t="n">
        <v>21.12</v>
      </c>
      <c r="O7666" s="1" t="n">
        <v>676.26</v>
      </c>
      <c r="P7666" s="1" t="s">
        <v>2030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2065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2074</v>
      </c>
      <c r="N7667" s="1" t="n">
        <v>12.3</v>
      </c>
      <c r="O7667" s="1" t="n">
        <v>454.45</v>
      </c>
      <c r="P7667" s="1" t="s">
        <v>2030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2065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2075</v>
      </c>
      <c r="N7668" s="1" t="n">
        <v>7.145</v>
      </c>
      <c r="O7668" s="1" t="n">
        <v>293.33</v>
      </c>
      <c r="P7668" s="1" t="s">
        <v>2030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2065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2076</v>
      </c>
      <c r="N7669" s="1" t="n">
        <v>13.66</v>
      </c>
      <c r="O7669" s="1" t="n">
        <v>594.44</v>
      </c>
      <c r="P7669" s="1" t="s">
        <v>2030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2065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2077</v>
      </c>
      <c r="N7670" s="1" t="n">
        <v>5.598</v>
      </c>
      <c r="O7670" s="1" t="n">
        <v>248.21</v>
      </c>
      <c r="P7670" s="1" t="s">
        <v>2030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2065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2078</v>
      </c>
      <c r="N7671" s="1" t="n">
        <v>2.076</v>
      </c>
      <c r="O7671" s="1" t="n">
        <v>81.82</v>
      </c>
      <c r="P7671" s="1" t="s">
        <v>2030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2065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2079</v>
      </c>
      <c r="N7672" s="1" t="n">
        <v>2.894</v>
      </c>
      <c r="O7672" s="1" t="n">
        <v>142.58</v>
      </c>
      <c r="P7672" s="1" t="s">
        <v>2030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2065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2080</v>
      </c>
      <c r="N7673" s="1" t="n">
        <v>2.012</v>
      </c>
      <c r="O7673" s="1" t="n">
        <v>115.65</v>
      </c>
      <c r="P7673" s="1" t="s">
        <v>2030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2065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4460</v>
      </c>
      <c r="N7674" s="1" t="n">
        <v>0.786</v>
      </c>
      <c r="O7674" s="1" t="n">
        <v>25.17</v>
      </c>
      <c r="P7674" s="1" t="s">
        <v>2030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2065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2081</v>
      </c>
      <c r="N7675" s="1" t="n">
        <v>3.708</v>
      </c>
      <c r="O7675" s="1" t="n">
        <v>133.96</v>
      </c>
      <c r="P7675" s="1" t="s">
        <v>2030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2065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2082</v>
      </c>
      <c r="N7676" s="1" t="n">
        <v>2.584</v>
      </c>
      <c r="O7676" s="1" t="n">
        <v>6.34</v>
      </c>
      <c r="P7676" s="1" t="s">
        <v>2030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2065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2082</v>
      </c>
      <c r="N7677" s="1" t="n">
        <v>2.198</v>
      </c>
      <c r="O7677" s="1" t="n">
        <v>5.1</v>
      </c>
      <c r="P7677" s="1" t="s">
        <v>2030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2065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2083</v>
      </c>
      <c r="N7678" s="1" t="n">
        <v>10.29</v>
      </c>
      <c r="O7678" s="1" t="n">
        <v>25.27</v>
      </c>
      <c r="P7678" s="1" t="s">
        <v>2030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2065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2083</v>
      </c>
      <c r="N7679" s="1" t="n">
        <v>0.94</v>
      </c>
      <c r="O7679" s="1" t="n">
        <v>2.18</v>
      </c>
      <c r="P7679" s="1" t="s">
        <v>2030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2065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2084</v>
      </c>
      <c r="N7680" s="1" t="n">
        <v>0.998</v>
      </c>
      <c r="O7680" s="1" t="n">
        <v>0.01</v>
      </c>
      <c r="P7680" s="1" t="s">
        <v>2030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2065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2084</v>
      </c>
      <c r="N7681" s="1" t="n">
        <v>0.843</v>
      </c>
      <c r="O7681" s="1" t="n">
        <v>0</v>
      </c>
      <c r="P7681" s="1" t="s">
        <v>2030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2085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2066</v>
      </c>
      <c r="N7682" s="1" t="n">
        <v>3.676</v>
      </c>
      <c r="O7682" s="1" t="n">
        <v>72.42</v>
      </c>
      <c r="P7682" s="1" t="s">
        <v>2030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2085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2167</v>
      </c>
      <c r="N7683" s="1" t="n">
        <v>0.698</v>
      </c>
      <c r="O7683" s="1" t="n">
        <v>17.19</v>
      </c>
      <c r="P7683" s="1" t="s">
        <v>2030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2085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2071</v>
      </c>
      <c r="N7684" s="1" t="n">
        <v>3.146</v>
      </c>
      <c r="O7684" s="1" t="n">
        <v>87.82</v>
      </c>
      <c r="P7684" s="1" t="s">
        <v>2030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2085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2072</v>
      </c>
      <c r="N7685" s="1" t="n">
        <v>1.864</v>
      </c>
      <c r="O7685" s="1" t="n">
        <v>45.91</v>
      </c>
      <c r="P7685" s="1" t="s">
        <v>2030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2085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2073</v>
      </c>
      <c r="N7686" s="1" t="n">
        <v>21.12</v>
      </c>
      <c r="O7686" s="1" t="n">
        <v>676.26</v>
      </c>
      <c r="P7686" s="1" t="s">
        <v>2030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2085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2074</v>
      </c>
      <c r="N7687" s="1" t="n">
        <v>12.3</v>
      </c>
      <c r="O7687" s="1" t="n">
        <v>454.45</v>
      </c>
      <c r="P7687" s="1" t="s">
        <v>2030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2085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2075</v>
      </c>
      <c r="N7688" s="1" t="n">
        <v>7.145</v>
      </c>
      <c r="O7688" s="1" t="n">
        <v>293.33</v>
      </c>
      <c r="P7688" s="1" t="s">
        <v>2030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2085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2076</v>
      </c>
      <c r="N7689" s="1" t="n">
        <v>13.66</v>
      </c>
      <c r="O7689" s="1" t="n">
        <v>594.44</v>
      </c>
      <c r="P7689" s="1" t="s">
        <v>2030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2085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2077</v>
      </c>
      <c r="N7690" s="1" t="n">
        <v>5.598</v>
      </c>
      <c r="O7690" s="1" t="n">
        <v>248.21</v>
      </c>
      <c r="P7690" s="1" t="s">
        <v>2030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2085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2078</v>
      </c>
      <c r="N7691" s="1" t="n">
        <v>2.076</v>
      </c>
      <c r="O7691" s="1" t="n">
        <v>81.82</v>
      </c>
      <c r="P7691" s="1" t="s">
        <v>2030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2085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2079</v>
      </c>
      <c r="N7692" s="1" t="n">
        <v>2.894</v>
      </c>
      <c r="O7692" s="1" t="n">
        <v>142.58</v>
      </c>
      <c r="P7692" s="1" t="s">
        <v>2030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2085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2080</v>
      </c>
      <c r="N7693" s="1" t="n">
        <v>2.012</v>
      </c>
      <c r="O7693" s="1" t="n">
        <v>115.65</v>
      </c>
      <c r="P7693" s="1" t="s">
        <v>2030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2085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4460</v>
      </c>
      <c r="N7694" s="1" t="n">
        <v>0.786</v>
      </c>
      <c r="O7694" s="1" t="n">
        <v>25.17</v>
      </c>
      <c r="P7694" s="1" t="s">
        <v>2030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2085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2081</v>
      </c>
      <c r="N7695" s="1" t="n">
        <v>3.708</v>
      </c>
      <c r="O7695" s="1" t="n">
        <v>133.96</v>
      </c>
      <c r="P7695" s="1" t="s">
        <v>2030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2085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2082</v>
      </c>
      <c r="N7696" s="1" t="n">
        <v>2.584</v>
      </c>
      <c r="O7696" s="1" t="n">
        <v>6.34</v>
      </c>
      <c r="P7696" s="1" t="s">
        <v>2030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2085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2083</v>
      </c>
      <c r="N7697" s="1" t="n">
        <v>10.29</v>
      </c>
      <c r="O7697" s="1" t="n">
        <v>25.27</v>
      </c>
      <c r="P7697" s="1" t="s">
        <v>2030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2085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2084</v>
      </c>
      <c r="N7698" s="1" t="n">
        <v>0.843</v>
      </c>
      <c r="O7698" s="1" t="n">
        <v>0</v>
      </c>
      <c r="P7698" s="1" t="s">
        <v>2030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2085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2066</v>
      </c>
      <c r="N7699" s="1" t="n">
        <v>3.32</v>
      </c>
      <c r="O7699" s="1" t="n">
        <v>61.84</v>
      </c>
      <c r="P7699" s="1" t="s">
        <v>2030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2085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2067</v>
      </c>
      <c r="N7700" s="1" t="n">
        <v>12.775</v>
      </c>
      <c r="O7700" s="1" t="n">
        <v>257.79</v>
      </c>
      <c r="P7700" s="1" t="s">
        <v>2030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2085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2068</v>
      </c>
      <c r="N7701" s="1" t="n">
        <v>33.22</v>
      </c>
      <c r="O7701" s="1" t="n">
        <v>773.53</v>
      </c>
      <c r="P7701" s="1" t="s">
        <v>2030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2085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2069</v>
      </c>
      <c r="N7702" s="1" t="n">
        <v>24.44</v>
      </c>
      <c r="O7702" s="1" t="n">
        <v>607.04</v>
      </c>
      <c r="P7702" s="1" t="s">
        <v>2030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2085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2070</v>
      </c>
      <c r="N7703" s="1" t="n">
        <v>1.78</v>
      </c>
      <c r="O7703" s="1" t="n">
        <v>38.68</v>
      </c>
      <c r="P7703" s="1" t="s">
        <v>2030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2085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2167</v>
      </c>
      <c r="N7704" s="1" t="n">
        <v>3.13</v>
      </c>
      <c r="O7704" s="1" t="n">
        <v>72.88</v>
      </c>
      <c r="P7704" s="1" t="s">
        <v>2030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2085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2072</v>
      </c>
      <c r="N7705" s="1" t="n">
        <v>1.999</v>
      </c>
      <c r="O7705" s="1" t="n">
        <v>46.55</v>
      </c>
      <c r="P7705" s="1" t="s">
        <v>2030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2085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2082</v>
      </c>
      <c r="N7706" s="1" t="n">
        <v>2.198</v>
      </c>
      <c r="O7706" s="1" t="n">
        <v>5.1</v>
      </c>
      <c r="P7706" s="1" t="s">
        <v>2030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2085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2083</v>
      </c>
      <c r="N7707" s="1" t="n">
        <v>0.94</v>
      </c>
      <c r="O7707" s="1" t="n">
        <v>2.18</v>
      </c>
      <c r="P7707" s="1" t="s">
        <v>2030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2085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2084</v>
      </c>
      <c r="N7708" s="1" t="n">
        <v>0.998</v>
      </c>
      <c r="O7708" s="1" t="n">
        <v>0.01</v>
      </c>
      <c r="P7708" s="1" t="s">
        <v>2030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2057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2029</v>
      </c>
      <c r="M7709" s="1"/>
      <c r="N7709" s="1" t="n">
        <v>10</v>
      </c>
      <c r="O7709" s="1" t="n">
        <v>49.9</v>
      </c>
      <c r="P7709" s="1" t="s">
        <v>2030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2057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2031</v>
      </c>
      <c r="N7710" s="1" t="n">
        <v>10</v>
      </c>
      <c r="O7710" s="1" t="n">
        <v>45</v>
      </c>
      <c r="P7710" s="1" t="s">
        <v>2030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2057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2032</v>
      </c>
      <c r="N7711" s="1" t="n">
        <v>5</v>
      </c>
      <c r="O7711" s="1" t="n">
        <v>24.95</v>
      </c>
      <c r="P7711" s="1" t="s">
        <v>2030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2057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2530</v>
      </c>
      <c r="N7712" s="1" t="n">
        <v>5</v>
      </c>
      <c r="O7712" s="1" t="n">
        <v>22.5</v>
      </c>
      <c r="P7712" s="1" t="s">
        <v>2030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2057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2169</v>
      </c>
      <c r="N7713" s="1" t="n">
        <v>5</v>
      </c>
      <c r="O7713" s="1" t="n">
        <v>22.5</v>
      </c>
      <c r="P7713" s="1" t="s">
        <v>2030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2057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2033</v>
      </c>
      <c r="N7714" s="1" t="n">
        <v>8</v>
      </c>
      <c r="O7714" s="1" t="n">
        <v>39.92</v>
      </c>
      <c r="P7714" s="1" t="s">
        <v>2030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2057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2171</v>
      </c>
      <c r="N7715" s="1" t="n">
        <v>3</v>
      </c>
      <c r="O7715" s="1" t="n">
        <v>18</v>
      </c>
      <c r="P7715" s="1" t="s">
        <v>2030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2057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2172</v>
      </c>
      <c r="N7716" s="1" t="n">
        <v>10</v>
      </c>
      <c r="O7716" s="1" t="n">
        <v>60</v>
      </c>
      <c r="P7716" s="1" t="s">
        <v>2030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2057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2173</v>
      </c>
      <c r="N7717" s="1" t="n">
        <v>2</v>
      </c>
      <c r="O7717" s="1" t="n">
        <v>12</v>
      </c>
      <c r="P7717" s="1" t="s">
        <v>2030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2057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2174</v>
      </c>
      <c r="N7718" s="1" t="n">
        <v>5</v>
      </c>
      <c r="O7718" s="1" t="n">
        <v>35</v>
      </c>
      <c r="P7718" s="1" t="s">
        <v>2030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2057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2088</v>
      </c>
      <c r="N7719" s="1" t="n">
        <v>4</v>
      </c>
      <c r="O7719" s="1" t="n">
        <v>29</v>
      </c>
      <c r="P7719" s="1" t="s">
        <v>2030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2057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2089</v>
      </c>
      <c r="N7720" s="1" t="n">
        <v>5</v>
      </c>
      <c r="O7720" s="1" t="n">
        <v>27.5</v>
      </c>
      <c r="P7720" s="1" t="s">
        <v>2030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2057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2091</v>
      </c>
      <c r="N7721" s="1" t="n">
        <v>5</v>
      </c>
      <c r="O7721" s="1" t="n">
        <v>27.5</v>
      </c>
      <c r="P7721" s="1" t="s">
        <v>2030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2057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2175</v>
      </c>
      <c r="N7722" s="1" t="n">
        <v>4</v>
      </c>
      <c r="O7722" s="1" t="n">
        <v>22</v>
      </c>
      <c r="P7722" s="1" t="s">
        <v>2030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2057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2092</v>
      </c>
      <c r="N7723" s="1" t="n">
        <v>5</v>
      </c>
      <c r="O7723" s="1" t="n">
        <v>27.5</v>
      </c>
      <c r="P7723" s="1" t="s">
        <v>2030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2057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3238</v>
      </c>
      <c r="N7724" s="1" t="n">
        <v>10</v>
      </c>
      <c r="O7724" s="1" t="n">
        <v>135</v>
      </c>
      <c r="P7724" s="1" t="s">
        <v>2030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2057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4802</v>
      </c>
      <c r="N7725" s="1" t="n">
        <v>10</v>
      </c>
      <c r="O7725" s="1" t="n">
        <v>143.1</v>
      </c>
      <c r="P7725" s="1" t="s">
        <v>2030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2057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2584</v>
      </c>
      <c r="N7726" s="1" t="n">
        <v>2</v>
      </c>
      <c r="O7726" s="1" t="n">
        <v>314</v>
      </c>
      <c r="P7726" s="1" t="s">
        <v>2030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2057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3805</v>
      </c>
      <c r="N7727" s="1" t="n">
        <v>60</v>
      </c>
      <c r="O7727" s="1" t="n">
        <v>184.5</v>
      </c>
      <c r="P7727" s="1" t="s">
        <v>2030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2057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4803</v>
      </c>
      <c r="N7728" s="1" t="n">
        <v>12</v>
      </c>
      <c r="O7728" s="1" t="n">
        <v>45.35</v>
      </c>
      <c r="P7728" s="1" t="s">
        <v>2030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2057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3632</v>
      </c>
      <c r="N7729" s="1" t="n">
        <v>12</v>
      </c>
      <c r="O7729" s="1" t="n">
        <v>63.48</v>
      </c>
      <c r="P7729" s="1" t="s">
        <v>2030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2057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2331</v>
      </c>
      <c r="N7730" s="1" t="n">
        <v>120</v>
      </c>
      <c r="O7730" s="1" t="n">
        <v>2032.83</v>
      </c>
      <c r="P7730" s="1" t="s">
        <v>2030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2057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2335</v>
      </c>
      <c r="N7731" s="1" t="n">
        <v>50</v>
      </c>
      <c r="O7731" s="1" t="n">
        <v>823.49</v>
      </c>
      <c r="P7731" s="1" t="s">
        <v>2030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2057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2336</v>
      </c>
      <c r="N7732" s="1" t="n">
        <v>30</v>
      </c>
      <c r="O7732" s="1" t="n">
        <v>479.98</v>
      </c>
      <c r="P7732" s="1" t="s">
        <v>2030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2057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3637</v>
      </c>
      <c r="N7733" s="1" t="n">
        <v>20</v>
      </c>
      <c r="O7733" s="1" t="n">
        <v>62.05</v>
      </c>
      <c r="P7733" s="1" t="s">
        <v>2030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2057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2338</v>
      </c>
      <c r="N7734" s="1" t="n">
        <v>30</v>
      </c>
      <c r="O7734" s="1" t="n">
        <v>437.62</v>
      </c>
      <c r="P7734" s="1" t="s">
        <v>2030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2057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2340</v>
      </c>
      <c r="N7735" s="1" t="n">
        <v>20</v>
      </c>
      <c r="O7735" s="1" t="n">
        <v>319.98</v>
      </c>
      <c r="P7735" s="1" t="s">
        <v>2030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2057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2342</v>
      </c>
      <c r="N7736" s="1" t="n">
        <v>200</v>
      </c>
      <c r="O7736" s="1" t="n">
        <v>2635.16</v>
      </c>
      <c r="P7736" s="1" t="s">
        <v>2030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2057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4280</v>
      </c>
      <c r="N7737" s="1" t="n">
        <v>10</v>
      </c>
      <c r="O7737" s="1" t="n">
        <v>131.76</v>
      </c>
      <c r="P7737" s="1" t="s">
        <v>2030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2057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2344</v>
      </c>
      <c r="N7738" s="1" t="n">
        <v>30</v>
      </c>
      <c r="O7738" s="1" t="n">
        <v>310.57</v>
      </c>
      <c r="P7738" s="1" t="s">
        <v>2030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2057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2345</v>
      </c>
      <c r="N7739" s="1" t="n">
        <v>40</v>
      </c>
      <c r="O7739" s="1" t="n">
        <v>696.43</v>
      </c>
      <c r="P7739" s="1" t="s">
        <v>2030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2057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2346</v>
      </c>
      <c r="N7740" s="1" t="n">
        <v>60</v>
      </c>
      <c r="O7740" s="1" t="n">
        <v>903.48</v>
      </c>
      <c r="P7740" s="1" t="s">
        <v>2030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2057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4804</v>
      </c>
      <c r="N7741" s="1" t="n">
        <v>40</v>
      </c>
      <c r="O7741" s="1" t="n">
        <v>564.67</v>
      </c>
      <c r="P7741" s="1" t="s">
        <v>2030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2057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4805</v>
      </c>
      <c r="N7742" s="1" t="n">
        <v>20</v>
      </c>
      <c r="O7742" s="1" t="n">
        <v>62.05</v>
      </c>
      <c r="P7742" s="1" t="s">
        <v>2030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2057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2653</v>
      </c>
      <c r="N7743" s="1" t="n">
        <v>30</v>
      </c>
      <c r="O7743" s="1" t="n">
        <v>205.7</v>
      </c>
      <c r="P7743" s="1" t="s">
        <v>2030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2057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2655</v>
      </c>
      <c r="N7744" s="1" t="n">
        <v>60</v>
      </c>
      <c r="O7744" s="1" t="n">
        <v>282.49</v>
      </c>
      <c r="P7744" s="1" t="s">
        <v>2030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2057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3367</v>
      </c>
      <c r="N7745" s="1" t="n">
        <v>6</v>
      </c>
      <c r="O7745" s="1" t="n">
        <v>43.21</v>
      </c>
      <c r="P7745" s="1" t="s">
        <v>2030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2057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4515</v>
      </c>
      <c r="N7746" s="1" t="n">
        <v>6</v>
      </c>
      <c r="O7746" s="1" t="n">
        <v>44.9</v>
      </c>
      <c r="P7746" s="1" t="s">
        <v>2030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2057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3368</v>
      </c>
      <c r="N7747" s="1" t="n">
        <v>6</v>
      </c>
      <c r="O7747" s="1" t="n">
        <v>44.9</v>
      </c>
      <c r="P7747" s="1" t="s">
        <v>2030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2057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4061</v>
      </c>
      <c r="N7748" s="1" t="n">
        <v>12</v>
      </c>
      <c r="O7748" s="1" t="n">
        <v>86.42</v>
      </c>
      <c r="P7748" s="1" t="s">
        <v>2030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2057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3369</v>
      </c>
      <c r="N7749" s="1" t="n">
        <v>12</v>
      </c>
      <c r="O7749" s="1" t="n">
        <v>64.46</v>
      </c>
      <c r="P7749" s="1" t="s">
        <v>2030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2057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4064</v>
      </c>
      <c r="N7750" s="1" t="n">
        <v>12</v>
      </c>
      <c r="O7750" s="1" t="n">
        <v>34.84</v>
      </c>
      <c r="P7750" s="1" t="s">
        <v>2030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2057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4518</v>
      </c>
      <c r="N7751" s="1" t="n">
        <v>6</v>
      </c>
      <c r="O7751" s="1" t="n">
        <v>43.21</v>
      </c>
      <c r="P7751" s="1" t="s">
        <v>2030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2057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3816</v>
      </c>
      <c r="N7752" s="1" t="n">
        <v>6</v>
      </c>
      <c r="O7752" s="1" t="n">
        <v>43.21</v>
      </c>
      <c r="P7752" s="1" t="s">
        <v>2030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2057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4090</v>
      </c>
      <c r="N7753" s="1" t="n">
        <v>4</v>
      </c>
      <c r="O7753" s="1" t="n">
        <v>44.11</v>
      </c>
      <c r="P7753" s="1" t="s">
        <v>2030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2057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4097</v>
      </c>
      <c r="N7754" s="1" t="n">
        <v>3</v>
      </c>
      <c r="O7754" s="1" t="n">
        <v>22.64</v>
      </c>
      <c r="P7754" s="1" t="s">
        <v>2030</v>
      </c>
    </row>
    <row r="7755" customFormat="false" ht="15" hidden="false" customHeight="true" outlineLevel="0" collapsed="false">
      <c r="A7755" s="1" t="n">
        <v>2</v>
      </c>
      <c r="B7755" s="17" t="n">
        <v>46269</v>
      </c>
      <c r="C7755" s="1" t="n">
        <v>6</v>
      </c>
      <c r="D7755" s="1" t="s">
        <v>2139</v>
      </c>
      <c r="E7755" s="1" t="n">
        <v>48</v>
      </c>
      <c r="F7755" s="1" t="s">
        <v>146</v>
      </c>
      <c r="I7755" s="1" t="n">
        <v>2654</v>
      </c>
      <c r="J7755" s="1" t="n">
        <v>42564</v>
      </c>
      <c r="K7755" s="1" t="n">
        <v>574</v>
      </c>
      <c r="L7755" s="1" t="s">
        <v>2120</v>
      </c>
      <c r="N7755" s="1" t="n">
        <v>20</v>
      </c>
      <c r="O7755" s="1" t="n">
        <v>300</v>
      </c>
      <c r="P7755" s="1" t="s">
        <v>2030</v>
      </c>
    </row>
    <row r="7756" customFormat="false" ht="15" hidden="false" customHeight="true" outlineLevel="0" collapsed="false">
      <c r="A7756" s="1" t="n">
        <v>2</v>
      </c>
      <c r="B7756" s="17" t="n">
        <v>46269</v>
      </c>
      <c r="C7756" s="1" t="n">
        <v>6</v>
      </c>
      <c r="D7756" s="1" t="s">
        <v>2139</v>
      </c>
      <c r="E7756" s="1" t="n">
        <v>48</v>
      </c>
      <c r="F7756" s="1" t="s">
        <v>146</v>
      </c>
      <c r="I7756" s="1" t="n">
        <v>2656</v>
      </c>
      <c r="J7756" s="1" t="n">
        <v>100113</v>
      </c>
      <c r="K7756" s="1" t="n">
        <v>114</v>
      </c>
      <c r="L7756" s="1" t="s">
        <v>2125</v>
      </c>
      <c r="N7756" s="1" t="n">
        <v>20</v>
      </c>
      <c r="O7756" s="1" t="n">
        <v>100</v>
      </c>
      <c r="P7756" s="1" t="s">
        <v>2030</v>
      </c>
    </row>
    <row r="7757" customFormat="false" ht="15" hidden="false" customHeight="true" outlineLevel="0" collapsed="false">
      <c r="A7757" s="1" t="n">
        <v>2</v>
      </c>
      <c r="B7757" s="17" t="n">
        <v>46269</v>
      </c>
      <c r="C7757" s="1" t="n">
        <v>6</v>
      </c>
      <c r="D7757" s="1" t="s">
        <v>2139</v>
      </c>
      <c r="E7757" s="1" t="n">
        <v>48</v>
      </c>
      <c r="F7757" s="1" t="s">
        <v>146</v>
      </c>
      <c r="I7757" s="1" t="n">
        <v>2656</v>
      </c>
      <c r="J7757" s="1" t="n">
        <v>110142</v>
      </c>
      <c r="K7757" s="1" t="n">
        <v>16699</v>
      </c>
      <c r="L7757" s="1" t="s">
        <v>2135</v>
      </c>
      <c r="N7757" s="1" t="n">
        <v>40</v>
      </c>
      <c r="O7757" s="1" t="n">
        <v>240</v>
      </c>
      <c r="P7757" s="1" t="s">
        <v>2030</v>
      </c>
    </row>
    <row r="7758" customFormat="false" ht="15" hidden="false" customHeight="true" outlineLevel="0" collapsed="false">
      <c r="A7758" s="1" t="n">
        <v>2</v>
      </c>
      <c r="B7758" s="17" t="n">
        <v>46269</v>
      </c>
      <c r="C7758" s="1" t="n">
        <v>6</v>
      </c>
      <c r="D7758" s="1" t="s">
        <v>2139</v>
      </c>
      <c r="E7758" s="1" t="n">
        <v>48</v>
      </c>
      <c r="F7758" s="1" t="s">
        <v>146</v>
      </c>
      <c r="I7758" s="1" t="n">
        <v>2657</v>
      </c>
      <c r="J7758" s="1" t="n">
        <v>100062</v>
      </c>
      <c r="K7758" s="1" t="n">
        <v>63</v>
      </c>
      <c r="L7758" s="1" t="s">
        <v>2121</v>
      </c>
      <c r="N7758" s="1" t="n">
        <v>18</v>
      </c>
      <c r="O7758" s="1" t="n">
        <v>130</v>
      </c>
      <c r="P7758" s="1" t="s">
        <v>2030</v>
      </c>
    </row>
    <row r="7759" customFormat="false" ht="15" hidden="false" customHeight="true" outlineLevel="0" collapsed="false">
      <c r="A7759" s="1" t="n">
        <v>2</v>
      </c>
      <c r="B7759" s="17" t="n">
        <v>46269</v>
      </c>
      <c r="C7759" s="1" t="n">
        <v>6</v>
      </c>
      <c r="D7759" s="1" t="s">
        <v>2139</v>
      </c>
      <c r="E7759" s="1" t="n">
        <v>48</v>
      </c>
      <c r="F7759" s="1" t="s">
        <v>146</v>
      </c>
      <c r="I7759" s="1" t="n">
        <v>2657</v>
      </c>
      <c r="J7759" s="1" t="n">
        <v>100105</v>
      </c>
      <c r="K7759" s="1" t="n">
        <v>106</v>
      </c>
      <c r="L7759" s="1" t="s">
        <v>2122</v>
      </c>
      <c r="N7759" s="1" t="n">
        <v>24</v>
      </c>
      <c r="O7759" s="1" t="n">
        <v>120</v>
      </c>
      <c r="P7759" s="1" t="s">
        <v>2030</v>
      </c>
    </row>
    <row r="7760" customFormat="false" ht="15" hidden="false" customHeight="true" outlineLevel="0" collapsed="false">
      <c r="A7760" s="1" t="n">
        <v>2</v>
      </c>
      <c r="B7760" s="17" t="n">
        <v>46269</v>
      </c>
      <c r="C7760" s="1" t="n">
        <v>6</v>
      </c>
      <c r="D7760" s="1" t="s">
        <v>2139</v>
      </c>
      <c r="E7760" s="1" t="n">
        <v>48</v>
      </c>
      <c r="F7760" s="1" t="s">
        <v>146</v>
      </c>
      <c r="I7760" s="1" t="n">
        <v>2657</v>
      </c>
      <c r="J7760" s="1" t="n">
        <v>100109</v>
      </c>
      <c r="K7760" s="1" t="n">
        <v>110</v>
      </c>
      <c r="L7760" s="1" t="s">
        <v>2123</v>
      </c>
      <c r="N7760" s="1" t="n">
        <v>20</v>
      </c>
      <c r="O7760" s="1" t="n">
        <v>120</v>
      </c>
      <c r="P7760" s="1" t="s">
        <v>2030</v>
      </c>
    </row>
    <row r="7761" customFormat="false" ht="15" hidden="false" customHeight="true" outlineLevel="0" collapsed="false">
      <c r="A7761" s="1" t="n">
        <v>2</v>
      </c>
      <c r="B7761" s="17" t="n">
        <v>46269</v>
      </c>
      <c r="C7761" s="1" t="n">
        <v>6</v>
      </c>
      <c r="D7761" s="1" t="s">
        <v>2139</v>
      </c>
      <c r="E7761" s="1" t="n">
        <v>48</v>
      </c>
      <c r="F7761" s="1" t="s">
        <v>146</v>
      </c>
      <c r="I7761" s="1" t="n">
        <v>2657</v>
      </c>
      <c r="J7761" s="1" t="n">
        <v>100110</v>
      </c>
      <c r="K7761" s="1" t="n">
        <v>111</v>
      </c>
      <c r="L7761" s="1" t="s">
        <v>2582</v>
      </c>
      <c r="N7761" s="1" t="n">
        <v>15</v>
      </c>
      <c r="O7761" s="1" t="n">
        <v>120</v>
      </c>
      <c r="P7761" s="1" t="s">
        <v>2030</v>
      </c>
    </row>
    <row r="7762" customFormat="false" ht="15" hidden="false" customHeight="true" outlineLevel="0" collapsed="false">
      <c r="A7762" s="1" t="n">
        <v>2</v>
      </c>
      <c r="B7762" s="17" t="n">
        <v>46269</v>
      </c>
      <c r="C7762" s="1" t="n">
        <v>6</v>
      </c>
      <c r="D7762" s="1" t="s">
        <v>2139</v>
      </c>
      <c r="E7762" s="1" t="n">
        <v>48</v>
      </c>
      <c r="F7762" s="1" t="s">
        <v>146</v>
      </c>
      <c r="I7762" s="1" t="n">
        <v>2657</v>
      </c>
      <c r="J7762" s="1" t="n">
        <v>100115</v>
      </c>
      <c r="K7762" s="1" t="n">
        <v>116</v>
      </c>
      <c r="L7762" s="1" t="s">
        <v>2279</v>
      </c>
      <c r="N7762" s="1" t="n">
        <v>15</v>
      </c>
      <c r="O7762" s="1" t="n">
        <v>160</v>
      </c>
      <c r="P7762" s="1" t="s">
        <v>2030</v>
      </c>
    </row>
    <row r="7763" customFormat="false" ht="15" hidden="false" customHeight="true" outlineLevel="0" collapsed="false">
      <c r="A7763" s="1" t="n">
        <v>2</v>
      </c>
      <c r="B7763" s="17" t="n">
        <v>46269</v>
      </c>
      <c r="C7763" s="1" t="n">
        <v>6</v>
      </c>
      <c r="D7763" s="1" t="s">
        <v>2139</v>
      </c>
      <c r="E7763" s="1" t="n">
        <v>48</v>
      </c>
      <c r="F7763" s="1" t="s">
        <v>146</v>
      </c>
      <c r="I7763" s="1" t="n">
        <v>2657</v>
      </c>
      <c r="J7763" s="1" t="n">
        <v>100116</v>
      </c>
      <c r="K7763" s="1" t="n">
        <v>117</v>
      </c>
      <c r="L7763" s="1" t="s">
        <v>2126</v>
      </c>
      <c r="N7763" s="1" t="n">
        <v>2</v>
      </c>
      <c r="O7763" s="1" t="n">
        <v>30</v>
      </c>
      <c r="P7763" s="1" t="s">
        <v>2030</v>
      </c>
    </row>
    <row r="7764" customFormat="false" ht="15" hidden="false" customHeight="true" outlineLevel="0" collapsed="false">
      <c r="A7764" s="1" t="n">
        <v>2</v>
      </c>
      <c r="B7764" s="17" t="n">
        <v>46269</v>
      </c>
      <c r="C7764" s="1" t="n">
        <v>6</v>
      </c>
      <c r="D7764" s="1" t="s">
        <v>2139</v>
      </c>
      <c r="E7764" s="1" t="n">
        <v>48</v>
      </c>
      <c r="F7764" s="1" t="s">
        <v>146</v>
      </c>
      <c r="I7764" s="1" t="n">
        <v>2657</v>
      </c>
      <c r="J7764" s="1" t="n">
        <v>100118</v>
      </c>
      <c r="K7764" s="1" t="n">
        <v>119</v>
      </c>
      <c r="L7764" s="1" t="s">
        <v>2127</v>
      </c>
      <c r="N7764" s="1" t="n">
        <v>5</v>
      </c>
      <c r="O7764" s="1" t="n">
        <v>40</v>
      </c>
      <c r="P7764" s="1" t="s">
        <v>2030</v>
      </c>
    </row>
    <row r="7765" customFormat="false" ht="15" hidden="false" customHeight="true" outlineLevel="0" collapsed="false">
      <c r="A7765" s="1" t="n">
        <v>2</v>
      </c>
      <c r="B7765" s="17" t="n">
        <v>46269</v>
      </c>
      <c r="C7765" s="1" t="n">
        <v>6</v>
      </c>
      <c r="D7765" s="1" t="s">
        <v>2139</v>
      </c>
      <c r="E7765" s="1" t="n">
        <v>48</v>
      </c>
      <c r="F7765" s="1" t="s">
        <v>146</v>
      </c>
      <c r="I7765" s="1" t="n">
        <v>2657</v>
      </c>
      <c r="J7765" s="1" t="n">
        <v>100122</v>
      </c>
      <c r="K7765" s="1" t="n">
        <v>123</v>
      </c>
      <c r="L7765" s="1" t="s">
        <v>2129</v>
      </c>
      <c r="N7765" s="1" t="n">
        <v>3</v>
      </c>
      <c r="O7765" s="1" t="n">
        <v>39</v>
      </c>
      <c r="P7765" s="1" t="s">
        <v>2030</v>
      </c>
    </row>
    <row r="7766" customFormat="false" ht="15" hidden="false" customHeight="true" outlineLevel="0" collapsed="false">
      <c r="A7766" s="1" t="n">
        <v>2</v>
      </c>
      <c r="B7766" s="17" t="n">
        <v>46269</v>
      </c>
      <c r="C7766" s="1" t="n">
        <v>6</v>
      </c>
      <c r="D7766" s="1" t="s">
        <v>2139</v>
      </c>
      <c r="E7766" s="1" t="n">
        <v>48</v>
      </c>
      <c r="F7766" s="1" t="s">
        <v>146</v>
      </c>
      <c r="I7766" s="1" t="n">
        <v>2657</v>
      </c>
      <c r="J7766" s="1" t="n">
        <v>100125</v>
      </c>
      <c r="K7766" s="1" t="n">
        <v>126</v>
      </c>
      <c r="L7766" s="1" t="s">
        <v>2182</v>
      </c>
      <c r="N7766" s="1" t="n">
        <v>20</v>
      </c>
      <c r="O7766" s="1" t="n">
        <v>160</v>
      </c>
      <c r="P7766" s="1" t="s">
        <v>2030</v>
      </c>
    </row>
    <row r="7767" customFormat="false" ht="15" hidden="false" customHeight="true" outlineLevel="0" collapsed="false">
      <c r="A7767" s="1" t="n">
        <v>2</v>
      </c>
      <c r="B7767" s="17" t="n">
        <v>46269</v>
      </c>
      <c r="C7767" s="1" t="n">
        <v>6</v>
      </c>
      <c r="D7767" s="1" t="s">
        <v>2139</v>
      </c>
      <c r="E7767" s="1" t="n">
        <v>48</v>
      </c>
      <c r="F7767" s="1" t="s">
        <v>146</v>
      </c>
      <c r="I7767" s="1" t="n">
        <v>2657</v>
      </c>
      <c r="J7767" s="1" t="n">
        <v>100129</v>
      </c>
      <c r="K7767" s="1" t="n">
        <v>130</v>
      </c>
      <c r="L7767" s="1" t="s">
        <v>2183</v>
      </c>
      <c r="N7767" s="1" t="n">
        <v>13</v>
      </c>
      <c r="O7767" s="1" t="n">
        <v>80</v>
      </c>
      <c r="P7767" s="1" t="s">
        <v>2030</v>
      </c>
    </row>
    <row r="7768" customFormat="false" ht="15" hidden="false" customHeight="true" outlineLevel="0" collapsed="false">
      <c r="A7768" s="1" t="n">
        <v>2</v>
      </c>
      <c r="B7768" s="17" t="n">
        <v>46269</v>
      </c>
      <c r="C7768" s="1" t="n">
        <v>6</v>
      </c>
      <c r="D7768" s="1" t="s">
        <v>2139</v>
      </c>
      <c r="E7768" s="1" t="n">
        <v>48</v>
      </c>
      <c r="F7768" s="1" t="s">
        <v>146</v>
      </c>
      <c r="I7768" s="1" t="n">
        <v>2657</v>
      </c>
      <c r="J7768" s="1" t="n">
        <v>100130</v>
      </c>
      <c r="K7768" s="1" t="n">
        <v>131</v>
      </c>
      <c r="L7768" s="1" t="s">
        <v>2131</v>
      </c>
      <c r="N7768" s="1" t="n">
        <v>20</v>
      </c>
      <c r="O7768" s="1" t="n">
        <v>160</v>
      </c>
      <c r="P7768" s="1" t="s">
        <v>2030</v>
      </c>
    </row>
    <row r="7769" customFormat="false" ht="15" hidden="false" customHeight="true" outlineLevel="0" collapsed="false">
      <c r="A7769" s="1" t="n">
        <v>2</v>
      </c>
      <c r="B7769" s="17" t="n">
        <v>46269</v>
      </c>
      <c r="C7769" s="1" t="n">
        <v>6</v>
      </c>
      <c r="D7769" s="1" t="s">
        <v>2139</v>
      </c>
      <c r="E7769" s="1" t="n">
        <v>48</v>
      </c>
      <c r="F7769" s="1" t="s">
        <v>146</v>
      </c>
      <c r="I7769" s="1" t="n">
        <v>2657</v>
      </c>
      <c r="J7769" s="1" t="n">
        <v>100132</v>
      </c>
      <c r="K7769" s="1" t="n">
        <v>133</v>
      </c>
      <c r="L7769" s="1" t="s">
        <v>2132</v>
      </c>
      <c r="N7769" s="1" t="n">
        <v>61.32</v>
      </c>
      <c r="O7769" s="1" t="n">
        <v>190</v>
      </c>
      <c r="P7769" s="1" t="s">
        <v>2030</v>
      </c>
    </row>
    <row r="7770" customFormat="false" ht="15" hidden="false" customHeight="true" outlineLevel="0" collapsed="false">
      <c r="A7770" s="1" t="n">
        <v>2</v>
      </c>
      <c r="B7770" s="17" t="n">
        <v>46269</v>
      </c>
      <c r="C7770" s="1" t="n">
        <v>6</v>
      </c>
      <c r="D7770" s="1" t="s">
        <v>2139</v>
      </c>
      <c r="E7770" s="1" t="n">
        <v>48</v>
      </c>
      <c r="F7770" s="1" t="s">
        <v>146</v>
      </c>
      <c r="I7770" s="1" t="n">
        <v>2657</v>
      </c>
      <c r="J7770" s="1" t="n">
        <v>100133</v>
      </c>
      <c r="K7770" s="1" t="n">
        <v>134</v>
      </c>
      <c r="L7770" s="1" t="s">
        <v>2133</v>
      </c>
      <c r="N7770" s="1" t="n">
        <v>20</v>
      </c>
      <c r="O7770" s="1" t="n">
        <v>100</v>
      </c>
      <c r="P7770" s="1" t="s">
        <v>2030</v>
      </c>
    </row>
    <row r="7771" customFormat="false" ht="15" hidden="false" customHeight="true" outlineLevel="0" collapsed="false">
      <c r="A7771" s="1" t="n">
        <v>2</v>
      </c>
      <c r="B7771" s="17" t="n">
        <v>46269</v>
      </c>
      <c r="C7771" s="1" t="n">
        <v>6</v>
      </c>
      <c r="D7771" s="1" t="s">
        <v>2139</v>
      </c>
      <c r="E7771" s="1" t="n">
        <v>48</v>
      </c>
      <c r="F7771" s="1" t="s">
        <v>146</v>
      </c>
      <c r="I7771" s="1" t="n">
        <v>2657</v>
      </c>
      <c r="J7771" s="1" t="n">
        <v>110165</v>
      </c>
      <c r="K7771" s="1" t="n">
        <v>37441</v>
      </c>
      <c r="L7771" s="1" t="s">
        <v>4264</v>
      </c>
      <c r="N7771" s="1" t="n">
        <v>10</v>
      </c>
      <c r="O7771" s="1" t="n">
        <v>75</v>
      </c>
      <c r="P7771" s="1" t="s">
        <v>2030</v>
      </c>
    </row>
    <row r="7772" customFormat="false" ht="15" hidden="false" customHeight="true" outlineLevel="0" collapsed="false">
      <c r="A7772" s="1" t="n">
        <v>2</v>
      </c>
      <c r="B7772" s="17" t="n">
        <v>46269</v>
      </c>
      <c r="C7772" s="1" t="n">
        <v>6</v>
      </c>
      <c r="D7772" s="1" t="s">
        <v>2139</v>
      </c>
      <c r="E7772" s="1" t="n">
        <v>48</v>
      </c>
      <c r="F7772" s="1" t="s">
        <v>146</v>
      </c>
      <c r="I7772" s="1" t="n">
        <v>2657</v>
      </c>
      <c r="J7772" s="1" t="n">
        <v>43627</v>
      </c>
      <c r="K7772" s="1" t="n">
        <v>1175</v>
      </c>
      <c r="L7772" s="1" t="s">
        <v>3799</v>
      </c>
      <c r="N7772" s="1" t="n">
        <v>10</v>
      </c>
      <c r="O7772" s="1" t="n">
        <v>33</v>
      </c>
      <c r="P7772" s="1" t="s">
        <v>2030</v>
      </c>
    </row>
    <row r="7773" customFormat="false" ht="15" hidden="false" customHeight="true" outlineLevel="0" collapsed="false">
      <c r="A7773" s="1" t="n">
        <v>2</v>
      </c>
      <c r="B7773" s="17" t="n">
        <v>46269</v>
      </c>
      <c r="C7773" s="1" t="n">
        <v>6</v>
      </c>
      <c r="D7773" s="1" t="s">
        <v>2139</v>
      </c>
      <c r="E7773" s="1" t="n">
        <v>48</v>
      </c>
      <c r="F7773" s="1" t="s">
        <v>146</v>
      </c>
      <c r="I7773" s="1" t="n">
        <v>2657</v>
      </c>
      <c r="J7773" s="1" t="n">
        <v>110374</v>
      </c>
      <c r="K7773" s="1" t="n">
        <v>48077</v>
      </c>
      <c r="L7773" s="1" t="s">
        <v>2281</v>
      </c>
      <c r="N7773" s="1" t="n">
        <v>5</v>
      </c>
      <c r="O7773" s="1" t="n">
        <v>40</v>
      </c>
      <c r="P7773" s="1" t="s">
        <v>2030</v>
      </c>
    </row>
    <row r="7774" customFormat="false" ht="15" hidden="false" customHeight="true" outlineLevel="0" collapsed="false">
      <c r="A7774" s="1" t="n">
        <v>2</v>
      </c>
      <c r="B7774" s="17" t="n">
        <v>46269</v>
      </c>
      <c r="C7774" s="1" t="n">
        <v>6</v>
      </c>
      <c r="D7774" s="1" t="s">
        <v>2139</v>
      </c>
      <c r="E7774" s="1" t="n">
        <v>48</v>
      </c>
      <c r="F7774" s="1" t="s">
        <v>146</v>
      </c>
      <c r="I7774" s="1" t="n">
        <v>2657</v>
      </c>
      <c r="J7774" s="1" t="n">
        <v>110489</v>
      </c>
      <c r="K7774" s="1" t="n">
        <v>54743</v>
      </c>
      <c r="L7774" s="1" t="s">
        <v>2136</v>
      </c>
      <c r="N7774" s="1" t="n">
        <v>40</v>
      </c>
      <c r="O7774" s="1" t="n">
        <v>260</v>
      </c>
      <c r="P7774" s="1" t="s">
        <v>2030</v>
      </c>
    </row>
    <row r="7775" customFormat="false" ht="15" hidden="false" customHeight="true" outlineLevel="0" collapsed="false">
      <c r="A7775" s="1" t="n">
        <v>2</v>
      </c>
      <c r="B7775" s="17" t="n">
        <v>46269</v>
      </c>
      <c r="C7775" s="1" t="n">
        <v>6</v>
      </c>
      <c r="D7775" s="1" t="s">
        <v>2139</v>
      </c>
      <c r="E7775" s="1" t="n">
        <v>48</v>
      </c>
      <c r="F7775" s="1" t="s">
        <v>146</v>
      </c>
      <c r="I7775" s="1" t="n">
        <v>2657</v>
      </c>
      <c r="J7775" s="1" t="n">
        <v>80078</v>
      </c>
      <c r="K7775" s="1" t="n">
        <v>710</v>
      </c>
      <c r="L7775" s="1" t="s">
        <v>2137</v>
      </c>
      <c r="N7775" s="1" t="n">
        <v>5</v>
      </c>
      <c r="O7775" s="1" t="n">
        <v>15</v>
      </c>
      <c r="P7775" s="1" t="s">
        <v>2030</v>
      </c>
    </row>
    <row r="7776" customFormat="false" ht="15" hidden="false" customHeight="true" outlineLevel="0" collapsed="false">
      <c r="A7776" s="1" t="n">
        <v>2</v>
      </c>
      <c r="B7776" s="17" t="n">
        <v>46269</v>
      </c>
      <c r="C7776" s="1" t="n">
        <v>6</v>
      </c>
      <c r="D7776" s="1" t="s">
        <v>2139</v>
      </c>
      <c r="E7776" s="1" t="n">
        <v>48</v>
      </c>
      <c r="F7776" s="1" t="s">
        <v>146</v>
      </c>
      <c r="I7776" s="1" t="n">
        <v>2657</v>
      </c>
      <c r="J7776" s="1" t="n">
        <v>80308</v>
      </c>
      <c r="K7776" s="1" t="n">
        <v>1250</v>
      </c>
      <c r="L7776" s="1" t="s">
        <v>2138</v>
      </c>
      <c r="N7776" s="1" t="n">
        <v>25</v>
      </c>
      <c r="O7776" s="1" t="n">
        <v>100</v>
      </c>
      <c r="P7776" s="1" t="s">
        <v>2030</v>
      </c>
    </row>
    <row r="7777" customFormat="false" ht="15" hidden="false" customHeight="true" outlineLevel="0" collapsed="false">
      <c r="A7777" s="1" t="n">
        <v>2</v>
      </c>
      <c r="B7777" s="17" t="n">
        <v>46269</v>
      </c>
      <c r="C7777" s="1" t="n">
        <v>11</v>
      </c>
      <c r="D7777" s="1" t="s">
        <v>2057</v>
      </c>
      <c r="E7777" s="1" t="n">
        <v>10018</v>
      </c>
      <c r="F7777" s="1" t="s">
        <v>243</v>
      </c>
      <c r="I7777" s="1" t="n">
        <v>378</v>
      </c>
      <c r="J7777" s="1" t="n">
        <v>102290</v>
      </c>
      <c r="K7777" s="1" t="n">
        <v>7896593500019</v>
      </c>
      <c r="L7777" s="1" t="s">
        <v>2354</v>
      </c>
      <c r="N7777" s="1" t="n">
        <v>30</v>
      </c>
      <c r="O7777" s="1" t="n">
        <v>125.7</v>
      </c>
      <c r="P7777" s="1" t="s">
        <v>2030</v>
      </c>
    </row>
    <row r="7778" customFormat="false" ht="15" hidden="false" customHeight="true" outlineLevel="0" collapsed="false">
      <c r="A7778" s="1" t="n">
        <v>2</v>
      </c>
      <c r="B7778" s="17" t="n">
        <v>46269</v>
      </c>
      <c r="C7778" s="1" t="n">
        <v>11</v>
      </c>
      <c r="D7778" s="1" t="s">
        <v>2057</v>
      </c>
      <c r="E7778" s="1" t="n">
        <v>10018</v>
      </c>
      <c r="F7778" s="1" t="s">
        <v>243</v>
      </c>
      <c r="I7778" s="1" t="n">
        <v>378</v>
      </c>
      <c r="J7778" s="1" t="n">
        <v>102592</v>
      </c>
      <c r="K7778" s="1" t="n">
        <v>7891030003467</v>
      </c>
      <c r="L7778" s="1" t="s">
        <v>2355</v>
      </c>
      <c r="N7778" s="1" t="n">
        <v>135</v>
      </c>
      <c r="O7778" s="1" t="n">
        <v>374.5</v>
      </c>
      <c r="P7778" s="1" t="s">
        <v>2030</v>
      </c>
    </row>
    <row r="7779" customFormat="false" ht="15" hidden="false" customHeight="true" outlineLevel="0" collapsed="false">
      <c r="A7779" s="1" t="n">
        <v>2</v>
      </c>
      <c r="B7779" s="17" t="n">
        <v>46269</v>
      </c>
      <c r="C7779" s="1" t="n">
        <v>11</v>
      </c>
      <c r="D7779" s="1" t="s">
        <v>2057</v>
      </c>
      <c r="E7779" s="1" t="n">
        <v>10018</v>
      </c>
      <c r="F7779" s="1" t="s">
        <v>243</v>
      </c>
      <c r="I7779" s="1" t="n">
        <v>378</v>
      </c>
      <c r="J7779" s="1" t="n">
        <v>14874</v>
      </c>
      <c r="K7779" s="1" t="n">
        <v>7896036095102</v>
      </c>
      <c r="L7779" s="1" t="s">
        <v>2864</v>
      </c>
      <c r="N7779" s="1" t="n">
        <v>24</v>
      </c>
      <c r="O7779" s="1" t="n">
        <v>110</v>
      </c>
      <c r="P7779" s="1" t="s">
        <v>2030</v>
      </c>
    </row>
    <row r="7780" customFormat="false" ht="15" hidden="false" customHeight="true" outlineLevel="0" collapsed="false">
      <c r="A7780" s="1" t="n">
        <v>2</v>
      </c>
      <c r="B7780" s="17" t="n">
        <v>46269</v>
      </c>
      <c r="C7780" s="1" t="n">
        <v>11</v>
      </c>
      <c r="D7780" s="1" t="s">
        <v>2057</v>
      </c>
      <c r="E7780" s="1" t="n">
        <v>10018</v>
      </c>
      <c r="F7780" s="1" t="s">
        <v>243</v>
      </c>
      <c r="I7780" s="1" t="n">
        <v>378</v>
      </c>
      <c r="J7780" s="1" t="n">
        <v>31871</v>
      </c>
      <c r="K7780" s="1" t="n">
        <v>7891150055070</v>
      </c>
      <c r="L7780" s="1" t="s">
        <v>4783</v>
      </c>
      <c r="N7780" s="1" t="n">
        <v>50</v>
      </c>
      <c r="O7780" s="1" t="n">
        <v>175</v>
      </c>
      <c r="P7780" s="1" t="s">
        <v>2030</v>
      </c>
    </row>
    <row r="7781" customFormat="false" ht="15" hidden="false" customHeight="true" outlineLevel="0" collapsed="false">
      <c r="A7781" s="1" t="n">
        <v>2</v>
      </c>
      <c r="B7781" s="17" t="n">
        <v>46269</v>
      </c>
      <c r="C7781" s="1" t="n">
        <v>11</v>
      </c>
      <c r="D7781" s="1" t="s">
        <v>2057</v>
      </c>
      <c r="E7781" s="1" t="n">
        <v>10018</v>
      </c>
      <c r="F7781" s="1" t="s">
        <v>243</v>
      </c>
      <c r="I7781" s="1" t="n">
        <v>378</v>
      </c>
      <c r="J7781" s="1" t="n">
        <v>81830</v>
      </c>
      <c r="K7781" s="1" t="n">
        <v>818315</v>
      </c>
      <c r="L7781" s="1" t="s">
        <v>4219</v>
      </c>
      <c r="N7781" s="1" t="n">
        <v>20</v>
      </c>
      <c r="O7781" s="1" t="n">
        <v>259.8</v>
      </c>
      <c r="P7781" s="1" t="s">
        <v>2030</v>
      </c>
    </row>
    <row r="7782" customFormat="false" ht="15" hidden="false" customHeight="true" outlineLevel="0" collapsed="false">
      <c r="A7782" s="1" t="n">
        <v>2</v>
      </c>
      <c r="B7782" s="17" t="n">
        <v>46269</v>
      </c>
      <c r="C7782" s="1" t="n">
        <v>11</v>
      </c>
      <c r="D7782" s="1" t="s">
        <v>2057</v>
      </c>
      <c r="E7782" s="1" t="n">
        <v>10035</v>
      </c>
      <c r="F7782" s="1" t="s">
        <v>109</v>
      </c>
      <c r="I7782" s="1" t="n">
        <v>427</v>
      </c>
      <c r="J7782" s="1" t="n">
        <v>38652</v>
      </c>
      <c r="K7782" s="1" t="n">
        <v>7898994684220</v>
      </c>
      <c r="L7782" s="1" t="s">
        <v>2296</v>
      </c>
      <c r="N7782" s="1" t="n">
        <v>15</v>
      </c>
      <c r="O7782" s="1" t="n">
        <v>142.5</v>
      </c>
      <c r="P7782" s="1" t="s">
        <v>2030</v>
      </c>
    </row>
    <row r="7783" customFormat="false" ht="15" hidden="false" customHeight="true" outlineLevel="0" collapsed="false">
      <c r="A7783" s="1" t="n">
        <v>2</v>
      </c>
      <c r="B7783" s="17" t="n">
        <v>46269</v>
      </c>
      <c r="C7783" s="1" t="n">
        <v>11</v>
      </c>
      <c r="D7783" s="1" t="s">
        <v>2057</v>
      </c>
      <c r="E7783" s="1" t="n">
        <v>10035</v>
      </c>
      <c r="F7783" s="1" t="s">
        <v>109</v>
      </c>
      <c r="I7783" s="1" t="n">
        <v>427</v>
      </c>
      <c r="J7783" s="1" t="n">
        <v>38653</v>
      </c>
      <c r="K7783" s="1" t="n">
        <v>7898994684275</v>
      </c>
      <c r="L7783" s="1" t="s">
        <v>2297</v>
      </c>
      <c r="N7783" s="1" t="n">
        <v>10</v>
      </c>
      <c r="O7783" s="1" t="n">
        <v>35</v>
      </c>
      <c r="P7783" s="1" t="s">
        <v>2030</v>
      </c>
    </row>
    <row r="7784" customFormat="false" ht="15" hidden="false" customHeight="true" outlineLevel="0" collapsed="false">
      <c r="A7784" s="1" t="n">
        <v>2</v>
      </c>
      <c r="B7784" s="17" t="n">
        <v>46269</v>
      </c>
      <c r="C7784" s="1" t="n">
        <v>11</v>
      </c>
      <c r="D7784" s="1" t="s">
        <v>2057</v>
      </c>
      <c r="E7784" s="1" t="n">
        <v>911</v>
      </c>
      <c r="F7784" s="1" t="s">
        <v>477</v>
      </c>
      <c r="I7784" s="1" t="n">
        <v>58376</v>
      </c>
      <c r="J7784" s="1" t="n">
        <v>60347</v>
      </c>
      <c r="K7784" s="1" t="n">
        <v>7898007220728</v>
      </c>
      <c r="L7784" s="1" t="s">
        <v>4806</v>
      </c>
      <c r="N7784" s="1" t="n">
        <v>24</v>
      </c>
      <c r="O7784" s="1" t="n">
        <v>42.21</v>
      </c>
      <c r="P7784" s="1" t="s">
        <v>2030</v>
      </c>
    </row>
    <row r="7785" customFormat="false" ht="15" hidden="false" customHeight="true" outlineLevel="0" collapsed="false">
      <c r="A7785" s="1" t="n">
        <v>2</v>
      </c>
      <c r="B7785" s="17" t="n">
        <v>46269</v>
      </c>
      <c r="C7785" s="1" t="n">
        <v>11</v>
      </c>
      <c r="D7785" s="1" t="s">
        <v>2057</v>
      </c>
      <c r="E7785" s="1" t="n">
        <v>911</v>
      </c>
      <c r="F7785" s="1" t="s">
        <v>477</v>
      </c>
      <c r="I7785" s="1" t="n">
        <v>58376</v>
      </c>
      <c r="J7785" s="1" t="n">
        <v>102391</v>
      </c>
      <c r="K7785" s="1" t="n">
        <v>95188790348</v>
      </c>
      <c r="L7785" s="1" t="s">
        <v>3510</v>
      </c>
      <c r="N7785" s="1" t="n">
        <v>12</v>
      </c>
      <c r="O7785" s="1" t="n">
        <v>90</v>
      </c>
      <c r="P7785" s="1" t="s">
        <v>2030</v>
      </c>
    </row>
    <row r="7786" customFormat="false" ht="15" hidden="false" customHeight="true" outlineLevel="0" collapsed="false">
      <c r="A7786" s="1" t="n">
        <v>2</v>
      </c>
      <c r="B7786" s="17" t="n">
        <v>46269</v>
      </c>
      <c r="C7786" s="1" t="n">
        <v>11</v>
      </c>
      <c r="D7786" s="1" t="s">
        <v>2057</v>
      </c>
      <c r="E7786" s="1" t="n">
        <v>911</v>
      </c>
      <c r="F7786" s="1" t="s">
        <v>477</v>
      </c>
      <c r="I7786" s="1" t="n">
        <v>58376</v>
      </c>
      <c r="J7786" s="1" t="n">
        <v>25959</v>
      </c>
      <c r="K7786" s="1" t="n">
        <v>7898007220834</v>
      </c>
      <c r="L7786" s="1" t="s">
        <v>2613</v>
      </c>
      <c r="N7786" s="1" t="n">
        <v>12</v>
      </c>
      <c r="O7786" s="1" t="n">
        <v>47.88</v>
      </c>
      <c r="P7786" s="1" t="s">
        <v>2030</v>
      </c>
    </row>
    <row r="7787" customFormat="false" ht="15" hidden="false" customHeight="true" outlineLevel="0" collapsed="false">
      <c r="A7787" s="1" t="n">
        <v>2</v>
      </c>
      <c r="B7787" s="17" t="n">
        <v>46269</v>
      </c>
      <c r="C7787" s="1" t="n">
        <v>11</v>
      </c>
      <c r="D7787" s="1" t="s">
        <v>2057</v>
      </c>
      <c r="E7787" s="1" t="n">
        <v>911</v>
      </c>
      <c r="F7787" s="1" t="s">
        <v>477</v>
      </c>
      <c r="I7787" s="1" t="n">
        <v>58376</v>
      </c>
      <c r="J7787" s="1" t="n">
        <v>50676</v>
      </c>
      <c r="K7787" s="1" t="n">
        <v>7898007221176</v>
      </c>
      <c r="L7787" s="1" t="s">
        <v>2614</v>
      </c>
      <c r="N7787" s="1" t="n">
        <v>12</v>
      </c>
      <c r="O7787" s="1" t="n">
        <v>30.6</v>
      </c>
      <c r="P7787" s="1" t="s">
        <v>2030</v>
      </c>
    </row>
    <row r="7788" customFormat="false" ht="15" hidden="false" customHeight="true" outlineLevel="0" collapsed="false">
      <c r="A7788" s="1" t="n">
        <v>2</v>
      </c>
      <c r="B7788" s="17" t="n">
        <v>46269</v>
      </c>
      <c r="C7788" s="1" t="n">
        <v>11</v>
      </c>
      <c r="D7788" s="1" t="s">
        <v>2057</v>
      </c>
      <c r="E7788" s="1" t="n">
        <v>911</v>
      </c>
      <c r="F7788" s="1" t="s">
        <v>477</v>
      </c>
      <c r="I7788" s="1" t="n">
        <v>58376</v>
      </c>
      <c r="J7788" s="1" t="n">
        <v>60811</v>
      </c>
      <c r="K7788" s="1" t="n">
        <v>7898007220162</v>
      </c>
      <c r="L7788" s="1" t="s">
        <v>4807</v>
      </c>
      <c r="N7788" s="1" t="n">
        <v>60</v>
      </c>
      <c r="O7788" s="1" t="n">
        <v>73.82</v>
      </c>
      <c r="P7788" s="1" t="s">
        <v>2030</v>
      </c>
    </row>
    <row r="7789" customFormat="false" ht="15" hidden="false" customHeight="true" outlineLevel="0" collapsed="false">
      <c r="A7789" s="1" t="n">
        <v>2</v>
      </c>
      <c r="B7789" s="17" t="n">
        <v>46269</v>
      </c>
      <c r="C7789" s="1" t="n">
        <v>11</v>
      </c>
      <c r="D7789" s="1" t="s">
        <v>2057</v>
      </c>
      <c r="E7789" s="1" t="n">
        <v>911</v>
      </c>
      <c r="F7789" s="1" t="s">
        <v>477</v>
      </c>
      <c r="I7789" s="1" t="n">
        <v>58376</v>
      </c>
      <c r="J7789" s="1" t="n">
        <v>61432</v>
      </c>
      <c r="K7789" s="1" t="n">
        <v>95188874505</v>
      </c>
      <c r="L7789" s="1" t="s">
        <v>2615</v>
      </c>
      <c r="N7789" s="1" t="n">
        <v>24</v>
      </c>
      <c r="O7789" s="1" t="n">
        <v>104.4</v>
      </c>
      <c r="P7789" s="1" t="s">
        <v>2030</v>
      </c>
    </row>
    <row r="7790" customFormat="false" ht="15" hidden="false" customHeight="true" outlineLevel="0" collapsed="false">
      <c r="A7790" s="1" t="n">
        <v>2</v>
      </c>
      <c r="B7790" s="17" t="n">
        <v>46269</v>
      </c>
      <c r="C7790" s="1" t="n">
        <v>11</v>
      </c>
      <c r="D7790" s="1" t="s">
        <v>2057</v>
      </c>
      <c r="E7790" s="1" t="n">
        <v>911</v>
      </c>
      <c r="F7790" s="1" t="s">
        <v>477</v>
      </c>
      <c r="I7790" s="1" t="n">
        <v>58376</v>
      </c>
      <c r="J7790" s="1" t="n">
        <v>62654</v>
      </c>
      <c r="K7790" s="1" t="n">
        <v>95188872501</v>
      </c>
      <c r="L7790" s="1" t="s">
        <v>2615</v>
      </c>
      <c r="N7790" s="1" t="n">
        <v>24</v>
      </c>
      <c r="O7790" s="1" t="n">
        <v>75.6</v>
      </c>
      <c r="P7790" s="1" t="s">
        <v>2030</v>
      </c>
    </row>
    <row r="7791" customFormat="false" ht="15" hidden="false" customHeight="true" outlineLevel="0" collapsed="false">
      <c r="A7791" s="1" t="n">
        <v>2</v>
      </c>
      <c r="B7791" s="17" t="n">
        <v>46269</v>
      </c>
      <c r="C7791" s="1" t="n">
        <v>11</v>
      </c>
      <c r="D7791" s="1" t="s">
        <v>2057</v>
      </c>
      <c r="E7791" s="1" t="n">
        <v>911</v>
      </c>
      <c r="F7791" s="1" t="s">
        <v>477</v>
      </c>
      <c r="I7791" s="1" t="n">
        <v>58376</v>
      </c>
      <c r="J7791" s="1" t="n">
        <v>71186</v>
      </c>
      <c r="K7791" s="1" t="n">
        <v>7898007222142</v>
      </c>
      <c r="L7791" s="1" t="s">
        <v>3512</v>
      </c>
      <c r="N7791" s="1" t="n">
        <v>12</v>
      </c>
      <c r="O7791" s="1" t="n">
        <v>30.6</v>
      </c>
      <c r="P7791" s="1" t="s">
        <v>2030</v>
      </c>
    </row>
    <row r="7792" customFormat="false" ht="15" hidden="false" customHeight="true" outlineLevel="0" collapsed="false">
      <c r="A7792" s="1" t="n">
        <v>2</v>
      </c>
      <c r="B7792" s="17" t="n">
        <v>46269</v>
      </c>
      <c r="C7792" s="1" t="n">
        <v>11</v>
      </c>
      <c r="D7792" s="1" t="s">
        <v>2057</v>
      </c>
      <c r="E7792" s="1" t="n">
        <v>1815</v>
      </c>
      <c r="F7792" s="1" t="s">
        <v>180</v>
      </c>
      <c r="I7792" s="1" t="n">
        <v>401423</v>
      </c>
      <c r="J7792" s="1" t="n">
        <v>100054</v>
      </c>
      <c r="K7792" s="1" t="n">
        <v>55</v>
      </c>
      <c r="L7792" s="1" t="s">
        <v>4808</v>
      </c>
      <c r="N7792" s="1" t="n">
        <v>15</v>
      </c>
      <c r="O7792" s="1" t="n">
        <v>194.85</v>
      </c>
      <c r="P7792" s="1" t="s">
        <v>2030</v>
      </c>
    </row>
    <row r="7793" customFormat="false" ht="15" hidden="false" customHeight="true" outlineLevel="0" collapsed="false">
      <c r="A7793" s="1" t="n">
        <v>2</v>
      </c>
      <c r="B7793" s="17" t="n">
        <v>46269</v>
      </c>
      <c r="C7793" s="1" t="n">
        <v>11</v>
      </c>
      <c r="D7793" s="1" t="s">
        <v>2057</v>
      </c>
      <c r="E7793" s="1" t="n">
        <v>1815</v>
      </c>
      <c r="F7793" s="1" t="s">
        <v>180</v>
      </c>
      <c r="I7793" s="1" t="n">
        <v>401423</v>
      </c>
      <c r="J7793" s="1" t="n">
        <v>110191</v>
      </c>
      <c r="K7793" s="1" t="n">
        <v>37402</v>
      </c>
      <c r="L7793" s="1" t="s">
        <v>2223</v>
      </c>
      <c r="N7793" s="1" t="n">
        <v>40</v>
      </c>
      <c r="O7793" s="1" t="n">
        <v>279.6</v>
      </c>
      <c r="P7793" s="1" t="s">
        <v>2030</v>
      </c>
    </row>
    <row r="7794" customFormat="false" ht="15" hidden="false" customHeight="true" outlineLevel="0" collapsed="false">
      <c r="A7794" s="1" t="n">
        <v>2</v>
      </c>
      <c r="B7794" s="17" t="n">
        <v>46269</v>
      </c>
      <c r="C7794" s="1" t="n">
        <v>11</v>
      </c>
      <c r="D7794" s="1" t="s">
        <v>2057</v>
      </c>
      <c r="E7794" s="1" t="n">
        <v>1659</v>
      </c>
      <c r="F7794" s="1" t="s">
        <v>220</v>
      </c>
      <c r="I7794" s="1" t="n">
        <v>894544</v>
      </c>
      <c r="J7794" s="1" t="n">
        <v>102350</v>
      </c>
      <c r="K7794" s="1" t="n">
        <v>7891030003016</v>
      </c>
      <c r="L7794" s="1" t="s">
        <v>2703</v>
      </c>
      <c r="N7794" s="1" t="n">
        <v>270</v>
      </c>
      <c r="O7794" s="1" t="n">
        <v>365</v>
      </c>
      <c r="P7794" s="1" t="s">
        <v>2030</v>
      </c>
    </row>
    <row r="7795" customFormat="false" ht="15" hidden="false" customHeight="true" outlineLevel="0" collapsed="false">
      <c r="A7795" s="1" t="n">
        <v>2</v>
      </c>
      <c r="B7795" s="17" t="n">
        <v>46269</v>
      </c>
      <c r="C7795" s="1" t="n">
        <v>11</v>
      </c>
      <c r="D7795" s="1" t="s">
        <v>2057</v>
      </c>
      <c r="E7795" s="1" t="n">
        <v>1672</v>
      </c>
      <c r="F7795" s="1" t="s">
        <v>340</v>
      </c>
      <c r="I7795" s="1" t="n">
        <v>1440541</v>
      </c>
      <c r="J7795" s="1" t="n">
        <v>103165</v>
      </c>
      <c r="K7795" s="1" t="n">
        <v>7896579310106</v>
      </c>
      <c r="L7795" s="1" t="s">
        <v>3239</v>
      </c>
      <c r="N7795" s="1" t="n">
        <v>45</v>
      </c>
      <c r="O7795" s="1" t="n">
        <v>184.5</v>
      </c>
      <c r="P7795" s="1" t="s">
        <v>2030</v>
      </c>
    </row>
    <row r="7796" customFormat="false" ht="15" hidden="false" customHeight="true" outlineLevel="0" collapsed="false">
      <c r="A7796" s="1" t="n">
        <v>2</v>
      </c>
      <c r="B7796" s="17" t="n">
        <v>46269</v>
      </c>
      <c r="C7796" s="1" t="n">
        <v>11</v>
      </c>
      <c r="D7796" s="1" t="s">
        <v>2057</v>
      </c>
      <c r="E7796" s="1" t="n">
        <v>1672</v>
      </c>
      <c r="F7796" s="1" t="s">
        <v>340</v>
      </c>
      <c r="I7796" s="1" t="n">
        <v>1440541</v>
      </c>
      <c r="J7796" s="1" t="n">
        <v>103916</v>
      </c>
      <c r="K7796" s="1" t="n">
        <v>7896579330067</v>
      </c>
      <c r="L7796" s="1" t="s">
        <v>3461</v>
      </c>
      <c r="N7796" s="1" t="n">
        <v>90</v>
      </c>
      <c r="O7796" s="1" t="n">
        <v>225</v>
      </c>
      <c r="P7796" s="1" t="s">
        <v>2030</v>
      </c>
    </row>
    <row r="7797" customFormat="false" ht="15" hidden="false" customHeight="true" outlineLevel="0" collapsed="false">
      <c r="A7797" s="1" t="n">
        <v>2</v>
      </c>
      <c r="B7797" s="17" t="n">
        <v>46269</v>
      </c>
      <c r="C7797" s="1" t="n">
        <v>11</v>
      </c>
      <c r="D7797" s="1" t="s">
        <v>2057</v>
      </c>
      <c r="E7797" s="1" t="n">
        <v>1672</v>
      </c>
      <c r="F7797" s="1" t="s">
        <v>340</v>
      </c>
      <c r="I7797" s="1" t="n">
        <v>1440541</v>
      </c>
      <c r="J7797" s="1" t="n">
        <v>13184</v>
      </c>
      <c r="K7797" s="1" t="n">
        <v>7896579310113</v>
      </c>
      <c r="L7797" s="1" t="s">
        <v>2307</v>
      </c>
      <c r="N7797" s="1" t="n">
        <v>18</v>
      </c>
      <c r="O7797" s="1" t="n">
        <v>54</v>
      </c>
      <c r="P7797" s="1" t="s">
        <v>2030</v>
      </c>
    </row>
    <row r="7798" customFormat="false" ht="15" hidden="false" customHeight="true" outlineLevel="0" collapsed="false">
      <c r="A7798" s="1" t="n">
        <v>2</v>
      </c>
      <c r="B7798" s="17" t="n">
        <v>46269</v>
      </c>
      <c r="C7798" s="1" t="n">
        <v>11</v>
      </c>
      <c r="D7798" s="1" t="s">
        <v>2057</v>
      </c>
      <c r="E7798" s="1" t="n">
        <v>1672</v>
      </c>
      <c r="F7798" s="1" t="s">
        <v>340</v>
      </c>
      <c r="I7798" s="1" t="n">
        <v>1440541</v>
      </c>
      <c r="J7798" s="1" t="n">
        <v>14974</v>
      </c>
      <c r="K7798" s="1" t="n">
        <v>7896579380123</v>
      </c>
      <c r="L7798" s="1" t="s">
        <v>2308</v>
      </c>
      <c r="N7798" s="1" t="n">
        <v>45</v>
      </c>
      <c r="O7798" s="1" t="n">
        <v>135</v>
      </c>
      <c r="P7798" s="1" t="s">
        <v>2030</v>
      </c>
    </row>
    <row r="7799" customFormat="false" ht="15" hidden="false" customHeight="true" outlineLevel="0" collapsed="false">
      <c r="A7799" s="1" t="n">
        <v>2</v>
      </c>
      <c r="B7799" s="17" t="n">
        <v>46269</v>
      </c>
      <c r="C7799" s="1" t="n">
        <v>11</v>
      </c>
      <c r="D7799" s="1" t="s">
        <v>2057</v>
      </c>
      <c r="E7799" s="1" t="n">
        <v>1672</v>
      </c>
      <c r="F7799" s="1" t="s">
        <v>340</v>
      </c>
      <c r="I7799" s="1" t="n">
        <v>1440541</v>
      </c>
      <c r="J7799" s="1" t="n">
        <v>25875</v>
      </c>
      <c r="K7799" s="1" t="n">
        <v>7896579380147</v>
      </c>
      <c r="L7799" s="1" t="s">
        <v>4144</v>
      </c>
      <c r="N7799" s="1" t="n">
        <v>60</v>
      </c>
      <c r="O7799" s="1" t="n">
        <v>66</v>
      </c>
      <c r="P7799" s="1" t="s">
        <v>2030</v>
      </c>
    </row>
    <row r="7800" customFormat="false" ht="15" hidden="false" customHeight="true" outlineLevel="0" collapsed="false">
      <c r="A7800" s="1" t="n">
        <v>2</v>
      </c>
      <c r="B7800" s="17" t="n">
        <v>46269</v>
      </c>
      <c r="C7800" s="1" t="n">
        <v>11</v>
      </c>
      <c r="D7800" s="1" t="s">
        <v>2057</v>
      </c>
      <c r="E7800" s="1" t="n">
        <v>1672</v>
      </c>
      <c r="F7800" s="1" t="s">
        <v>340</v>
      </c>
      <c r="I7800" s="1" t="n">
        <v>1440541</v>
      </c>
      <c r="J7800" s="1" t="n">
        <v>26411</v>
      </c>
      <c r="K7800" s="1" t="n">
        <v>7899465200819</v>
      </c>
      <c r="L7800" s="1" t="s">
        <v>3243</v>
      </c>
      <c r="N7800" s="1" t="n">
        <v>18</v>
      </c>
      <c r="O7800" s="1" t="n">
        <v>43.2</v>
      </c>
      <c r="P7800" s="1" t="s">
        <v>2030</v>
      </c>
    </row>
    <row r="7801" customFormat="false" ht="15" hidden="false" customHeight="true" outlineLevel="0" collapsed="false">
      <c r="A7801" s="1" t="n">
        <v>2</v>
      </c>
      <c r="B7801" s="17" t="n">
        <v>46269</v>
      </c>
      <c r="C7801" s="1" t="n">
        <v>11</v>
      </c>
      <c r="D7801" s="1" t="s">
        <v>2057</v>
      </c>
      <c r="E7801" s="1" t="n">
        <v>1672</v>
      </c>
      <c r="F7801" s="1" t="s">
        <v>340</v>
      </c>
      <c r="I7801" s="1" t="n">
        <v>1440541</v>
      </c>
      <c r="J7801" s="1" t="n">
        <v>31622</v>
      </c>
      <c r="K7801" s="1" t="n">
        <v>7896579370032</v>
      </c>
      <c r="L7801" s="1" t="s">
        <v>3463</v>
      </c>
      <c r="N7801" s="1" t="n">
        <v>18</v>
      </c>
      <c r="O7801" s="1" t="n">
        <v>86.4</v>
      </c>
      <c r="P7801" s="1" t="s">
        <v>2030</v>
      </c>
    </row>
    <row r="7802" customFormat="false" ht="15" hidden="false" customHeight="true" outlineLevel="0" collapsed="false">
      <c r="A7802" s="1" t="n">
        <v>2</v>
      </c>
      <c r="B7802" s="17" t="n">
        <v>46269</v>
      </c>
      <c r="C7802" s="1" t="n">
        <v>11</v>
      </c>
      <c r="D7802" s="1" t="s">
        <v>2057</v>
      </c>
      <c r="E7802" s="1" t="n">
        <v>1672</v>
      </c>
      <c r="F7802" s="1" t="s">
        <v>340</v>
      </c>
      <c r="I7802" s="1" t="n">
        <v>1440541</v>
      </c>
      <c r="J7802" s="1" t="n">
        <v>37154</v>
      </c>
      <c r="K7802" s="1" t="n">
        <v>7896579310601</v>
      </c>
      <c r="L7802" s="1" t="s">
        <v>3245</v>
      </c>
      <c r="N7802" s="1" t="n">
        <v>45</v>
      </c>
      <c r="O7802" s="1" t="n">
        <v>202.5</v>
      </c>
      <c r="P7802" s="1" t="s">
        <v>2030</v>
      </c>
    </row>
    <row r="7803" customFormat="false" ht="15" hidden="false" customHeight="true" outlineLevel="0" collapsed="false">
      <c r="A7803" s="1" t="n">
        <v>2</v>
      </c>
      <c r="B7803" s="17" t="n">
        <v>46269</v>
      </c>
      <c r="C7803" s="1" t="n">
        <v>11</v>
      </c>
      <c r="D7803" s="1" t="s">
        <v>2057</v>
      </c>
      <c r="E7803" s="1" t="n">
        <v>1672</v>
      </c>
      <c r="F7803" s="1" t="s">
        <v>340</v>
      </c>
      <c r="I7803" s="1" t="n">
        <v>1440541</v>
      </c>
      <c r="J7803" s="1" t="n">
        <v>38315</v>
      </c>
      <c r="K7803" s="1" t="n">
        <v>7896579320242</v>
      </c>
      <c r="L7803" s="1" t="s">
        <v>2312</v>
      </c>
      <c r="N7803" s="1" t="n">
        <v>63</v>
      </c>
      <c r="O7803" s="1" t="n">
        <v>189</v>
      </c>
      <c r="P7803" s="1" t="s">
        <v>2030</v>
      </c>
    </row>
    <row r="7804" customFormat="false" ht="15" hidden="false" customHeight="true" outlineLevel="0" collapsed="false">
      <c r="A7804" s="1" t="n">
        <v>2</v>
      </c>
      <c r="B7804" s="17" t="n">
        <v>46269</v>
      </c>
      <c r="C7804" s="1" t="n">
        <v>11</v>
      </c>
      <c r="D7804" s="1" t="s">
        <v>2057</v>
      </c>
      <c r="E7804" s="1" t="n">
        <v>1672</v>
      </c>
      <c r="F7804" s="1" t="s">
        <v>340</v>
      </c>
      <c r="I7804" s="1" t="n">
        <v>1440541</v>
      </c>
      <c r="J7804" s="1" t="n">
        <v>38539</v>
      </c>
      <c r="K7804" s="1" t="n">
        <v>7896579320235</v>
      </c>
      <c r="L7804" s="1" t="s">
        <v>2313</v>
      </c>
      <c r="N7804" s="1" t="n">
        <v>63</v>
      </c>
      <c r="O7804" s="1" t="n">
        <v>258.3</v>
      </c>
      <c r="P7804" s="1" t="s">
        <v>2030</v>
      </c>
    </row>
    <row r="7805" customFormat="false" ht="15" hidden="false" customHeight="true" outlineLevel="0" collapsed="false">
      <c r="A7805" s="1" t="n">
        <v>2</v>
      </c>
      <c r="B7805" s="17" t="n">
        <v>46269</v>
      </c>
      <c r="C7805" s="1" t="n">
        <v>11</v>
      </c>
      <c r="D7805" s="1" t="s">
        <v>2057</v>
      </c>
      <c r="E7805" s="1" t="n">
        <v>1672</v>
      </c>
      <c r="F7805" s="1" t="s">
        <v>340</v>
      </c>
      <c r="I7805" s="1" t="n">
        <v>1440541</v>
      </c>
      <c r="J7805" s="1" t="n">
        <v>39422</v>
      </c>
      <c r="K7805" s="1" t="n">
        <v>7896579310434</v>
      </c>
      <c r="L7805" s="1" t="s">
        <v>4809</v>
      </c>
      <c r="N7805" s="1" t="n">
        <v>60</v>
      </c>
      <c r="O7805" s="1" t="n">
        <v>66</v>
      </c>
      <c r="P7805" s="1" t="s">
        <v>2030</v>
      </c>
    </row>
    <row r="7806" customFormat="false" ht="15" hidden="false" customHeight="true" outlineLevel="0" collapsed="false">
      <c r="A7806" s="1" t="n">
        <v>2</v>
      </c>
      <c r="B7806" s="17" t="n">
        <v>46269</v>
      </c>
      <c r="C7806" s="1" t="n">
        <v>11</v>
      </c>
      <c r="D7806" s="1" t="s">
        <v>2057</v>
      </c>
      <c r="E7806" s="1" t="n">
        <v>1672</v>
      </c>
      <c r="F7806" s="1" t="s">
        <v>340</v>
      </c>
      <c r="I7806" s="1" t="n">
        <v>1440541</v>
      </c>
      <c r="J7806" s="1" t="n">
        <v>61503</v>
      </c>
      <c r="K7806" s="1" t="n">
        <v>7896579310915</v>
      </c>
      <c r="L7806" s="1" t="s">
        <v>2316</v>
      </c>
      <c r="N7806" s="1" t="n">
        <v>10</v>
      </c>
      <c r="O7806" s="1" t="n">
        <v>80</v>
      </c>
      <c r="P7806" s="1" t="s">
        <v>2030</v>
      </c>
    </row>
    <row r="7807" customFormat="false" ht="15" hidden="false" customHeight="true" outlineLevel="0" collapsed="false">
      <c r="A7807" s="1" t="n">
        <v>2</v>
      </c>
      <c r="B7807" s="17" t="n">
        <v>46269</v>
      </c>
      <c r="C7807" s="1" t="n">
        <v>11</v>
      </c>
      <c r="D7807" s="1" t="s">
        <v>2057</v>
      </c>
      <c r="E7807" s="1" t="n">
        <v>1672</v>
      </c>
      <c r="F7807" s="1" t="s">
        <v>340</v>
      </c>
      <c r="I7807" s="1" t="n">
        <v>1440541</v>
      </c>
      <c r="J7807" s="1" t="n">
        <v>65610</v>
      </c>
      <c r="K7807" s="1" t="n">
        <v>7896579340172</v>
      </c>
      <c r="L7807" s="1" t="s">
        <v>4146</v>
      </c>
      <c r="N7807" s="1" t="n">
        <v>24</v>
      </c>
      <c r="O7807" s="1" t="n">
        <v>26</v>
      </c>
      <c r="P7807" s="1" t="s">
        <v>2030</v>
      </c>
    </row>
    <row r="7808" customFormat="false" ht="15" hidden="false" customHeight="true" outlineLevel="0" collapsed="false">
      <c r="A7808" s="1" t="n">
        <v>2</v>
      </c>
      <c r="B7808" s="17" t="n">
        <v>46269</v>
      </c>
      <c r="C7808" s="1" t="n">
        <v>11</v>
      </c>
      <c r="D7808" s="1" t="s">
        <v>2057</v>
      </c>
      <c r="E7808" s="1" t="n">
        <v>1672</v>
      </c>
      <c r="F7808" s="1" t="s">
        <v>340</v>
      </c>
      <c r="I7808" s="1" t="n">
        <v>1440541</v>
      </c>
      <c r="J7808" s="1" t="n">
        <v>79952</v>
      </c>
      <c r="K7808" s="1" t="n">
        <v>7896579390085</v>
      </c>
      <c r="L7808" s="1" t="s">
        <v>2318</v>
      </c>
      <c r="N7808" s="1" t="n">
        <v>36</v>
      </c>
      <c r="O7808" s="1" t="n">
        <v>93.6</v>
      </c>
      <c r="P7808" s="1" t="s">
        <v>2030</v>
      </c>
    </row>
    <row r="7809" customFormat="false" ht="15" hidden="false" customHeight="true" outlineLevel="0" collapsed="false">
      <c r="A7809" s="1" t="n">
        <v>2</v>
      </c>
      <c r="B7809" s="17" t="n">
        <v>46269</v>
      </c>
      <c r="C7809" s="1" t="n">
        <v>11</v>
      </c>
      <c r="D7809" s="1" t="s">
        <v>2057</v>
      </c>
      <c r="E7809" s="1" t="n">
        <v>1672</v>
      </c>
      <c r="F7809" s="1" t="s">
        <v>340</v>
      </c>
      <c r="I7809" s="1" t="n">
        <v>1440541</v>
      </c>
      <c r="J7809" s="1" t="n">
        <v>80062</v>
      </c>
      <c r="K7809" s="1" t="n">
        <v>7896579390092</v>
      </c>
      <c r="L7809" s="1" t="s">
        <v>2319</v>
      </c>
      <c r="N7809" s="1" t="n">
        <v>60</v>
      </c>
      <c r="O7809" s="1" t="n">
        <v>156</v>
      </c>
      <c r="P7809" s="1" t="s">
        <v>2030</v>
      </c>
    </row>
    <row r="7810" customFormat="false" ht="15" hidden="false" customHeight="true" outlineLevel="0" collapsed="false">
      <c r="A7810" s="1" t="n">
        <v>2</v>
      </c>
      <c r="B7810" s="17" t="n">
        <v>46269</v>
      </c>
      <c r="C7810" s="1" t="n">
        <v>11</v>
      </c>
      <c r="D7810" s="1" t="s">
        <v>2057</v>
      </c>
      <c r="E7810" s="1" t="n">
        <v>1672</v>
      </c>
      <c r="F7810" s="1" t="s">
        <v>340</v>
      </c>
      <c r="I7810" s="1" t="n">
        <v>1440541</v>
      </c>
      <c r="J7810" s="1" t="n">
        <v>81819</v>
      </c>
      <c r="K7810" s="1" t="n">
        <v>7896579390191</v>
      </c>
      <c r="L7810" s="1" t="s">
        <v>4148</v>
      </c>
      <c r="N7810" s="1" t="n">
        <v>24</v>
      </c>
      <c r="O7810" s="1" t="n">
        <v>26</v>
      </c>
      <c r="P7810" s="1" t="s">
        <v>2030</v>
      </c>
    </row>
    <row r="7811" customFormat="false" ht="15" hidden="false" customHeight="true" outlineLevel="0" collapsed="false">
      <c r="A7811" s="1" t="n">
        <v>2</v>
      </c>
      <c r="B7811" s="17" t="n">
        <v>46269</v>
      </c>
      <c r="C7811" s="1" t="n">
        <v>11</v>
      </c>
      <c r="D7811" s="1" t="s">
        <v>2057</v>
      </c>
      <c r="E7811" s="1" t="n">
        <v>1672</v>
      </c>
      <c r="F7811" s="1" t="s">
        <v>340</v>
      </c>
      <c r="I7811" s="1" t="n">
        <v>1440541</v>
      </c>
      <c r="J7811" s="1" t="n">
        <v>81820</v>
      </c>
      <c r="K7811" s="1" t="n">
        <v>7896579390184</v>
      </c>
      <c r="L7811" s="1" t="s">
        <v>4149</v>
      </c>
      <c r="N7811" s="1" t="n">
        <v>24</v>
      </c>
      <c r="O7811" s="1" t="n">
        <v>26</v>
      </c>
      <c r="P7811" s="1" t="s">
        <v>2030</v>
      </c>
    </row>
    <row r="7812" customFormat="false" ht="15" hidden="false" customHeight="true" outlineLevel="0" collapsed="false">
      <c r="A7812" s="1" t="n">
        <v>2</v>
      </c>
      <c r="B7812" s="17" t="n">
        <v>46269</v>
      </c>
      <c r="C7812" s="1" t="n">
        <v>11</v>
      </c>
      <c r="D7812" s="1" t="s">
        <v>2057</v>
      </c>
      <c r="E7812" s="1" t="n">
        <v>1613</v>
      </c>
      <c r="F7812" s="1" t="s">
        <v>107</v>
      </c>
      <c r="I7812" s="1" t="n">
        <v>1627324</v>
      </c>
      <c r="J7812" s="1" t="n">
        <v>100030</v>
      </c>
      <c r="K7812" s="1" t="n">
        <v>31</v>
      </c>
      <c r="L7812" s="1" t="s">
        <v>3483</v>
      </c>
      <c r="N7812" s="1" t="n">
        <v>13</v>
      </c>
      <c r="O7812" s="1" t="n">
        <v>274.16</v>
      </c>
      <c r="P7812" s="1" t="s">
        <v>2030</v>
      </c>
    </row>
    <row r="7813" customFormat="false" ht="15" hidden="false" customHeight="true" outlineLevel="0" collapsed="false">
      <c r="A7813" s="1" t="n">
        <v>2</v>
      </c>
      <c r="B7813" s="17" t="n">
        <v>46269</v>
      </c>
      <c r="C7813" s="1" t="n">
        <v>11</v>
      </c>
      <c r="D7813" s="1" t="s">
        <v>2057</v>
      </c>
      <c r="E7813" s="1" t="n">
        <v>1613</v>
      </c>
      <c r="F7813" s="1" t="s">
        <v>107</v>
      </c>
      <c r="I7813" s="1" t="n">
        <v>1627324</v>
      </c>
      <c r="J7813" s="1" t="n">
        <v>110883</v>
      </c>
      <c r="K7813" s="1" t="n">
        <v>45</v>
      </c>
      <c r="L7813" s="1" t="s">
        <v>2222</v>
      </c>
      <c r="N7813" s="1" t="n">
        <v>60</v>
      </c>
      <c r="O7813" s="1" t="n">
        <v>789.89</v>
      </c>
      <c r="P7813" s="1" t="s">
        <v>2030</v>
      </c>
    </row>
    <row r="7814" customFormat="false" ht="15" hidden="false" customHeight="true" outlineLevel="0" collapsed="false">
      <c r="A7814" s="1" t="n">
        <v>2</v>
      </c>
      <c r="B7814" s="17" t="n">
        <v>46269</v>
      </c>
      <c r="C7814" s="1" t="n">
        <v>11</v>
      </c>
      <c r="D7814" s="1" t="s">
        <v>2057</v>
      </c>
      <c r="E7814" s="1" t="n">
        <v>1613</v>
      </c>
      <c r="F7814" s="1" t="s">
        <v>107</v>
      </c>
      <c r="I7814" s="1" t="n">
        <v>1627324</v>
      </c>
      <c r="J7814" s="1" t="n">
        <v>100045</v>
      </c>
      <c r="K7814" s="1" t="n">
        <v>46</v>
      </c>
      <c r="L7814" s="1" t="s">
        <v>2210</v>
      </c>
      <c r="N7814" s="1" t="n">
        <v>60</v>
      </c>
      <c r="O7814" s="1" t="n">
        <v>695.4</v>
      </c>
      <c r="P7814" s="1" t="s">
        <v>2030</v>
      </c>
    </row>
    <row r="7815" customFormat="false" ht="15" hidden="false" customHeight="true" outlineLevel="0" collapsed="false">
      <c r="A7815" s="1" t="n">
        <v>2</v>
      </c>
      <c r="B7815" s="17" t="n">
        <v>46269</v>
      </c>
      <c r="C7815" s="1" t="n">
        <v>11</v>
      </c>
      <c r="D7815" s="1" t="s">
        <v>2057</v>
      </c>
      <c r="E7815" s="1" t="n">
        <v>1613</v>
      </c>
      <c r="F7815" s="1" t="s">
        <v>107</v>
      </c>
      <c r="I7815" s="1" t="n">
        <v>1627324</v>
      </c>
      <c r="J7815" s="1" t="n">
        <v>103794</v>
      </c>
      <c r="K7815" s="1" t="n">
        <v>7893000488526</v>
      </c>
      <c r="L7815" s="1" t="s">
        <v>2554</v>
      </c>
      <c r="N7815" s="1" t="n">
        <v>8</v>
      </c>
      <c r="O7815" s="1" t="n">
        <v>98.16</v>
      </c>
      <c r="P7815" s="1" t="s">
        <v>2030</v>
      </c>
    </row>
    <row r="7816" customFormat="false" ht="15" hidden="false" customHeight="true" outlineLevel="0" collapsed="false">
      <c r="A7816" s="1" t="n">
        <v>2</v>
      </c>
      <c r="B7816" s="17" t="n">
        <v>46269</v>
      </c>
      <c r="C7816" s="1" t="n">
        <v>11</v>
      </c>
      <c r="D7816" s="1" t="s">
        <v>2057</v>
      </c>
      <c r="E7816" s="1" t="n">
        <v>1613</v>
      </c>
      <c r="F7816" s="1" t="s">
        <v>107</v>
      </c>
      <c r="I7816" s="1" t="n">
        <v>1627324</v>
      </c>
      <c r="J7816" s="1" t="n">
        <v>103796</v>
      </c>
      <c r="K7816" s="1" t="n">
        <v>7893000436725</v>
      </c>
      <c r="L7816" s="1" t="s">
        <v>2556</v>
      </c>
      <c r="N7816" s="1" t="n">
        <v>12</v>
      </c>
      <c r="O7816" s="1" t="n">
        <v>150.96</v>
      </c>
      <c r="P7816" s="1" t="s">
        <v>2030</v>
      </c>
    </row>
    <row r="7817" customFormat="false" ht="15" hidden="false" customHeight="true" outlineLevel="0" collapsed="false">
      <c r="A7817" s="1" t="n">
        <v>2</v>
      </c>
      <c r="B7817" s="17" t="n">
        <v>46269</v>
      </c>
      <c r="C7817" s="1" t="n">
        <v>11</v>
      </c>
      <c r="D7817" s="1" t="s">
        <v>2057</v>
      </c>
      <c r="E7817" s="1" t="n">
        <v>1613</v>
      </c>
      <c r="F7817" s="1" t="s">
        <v>107</v>
      </c>
      <c r="I7817" s="1" t="n">
        <v>1627324</v>
      </c>
      <c r="J7817" s="1" t="n">
        <v>103848</v>
      </c>
      <c r="K7817" s="1" t="n">
        <v>7893000488878</v>
      </c>
      <c r="L7817" s="1" t="s">
        <v>2557</v>
      </c>
      <c r="N7817" s="1" t="n">
        <v>8</v>
      </c>
      <c r="O7817" s="1" t="n">
        <v>101.27</v>
      </c>
      <c r="P7817" s="1" t="s">
        <v>2030</v>
      </c>
    </row>
    <row r="7818" customFormat="false" ht="15" hidden="false" customHeight="true" outlineLevel="0" collapsed="false">
      <c r="A7818" s="1" t="n">
        <v>2</v>
      </c>
      <c r="B7818" s="17" t="n">
        <v>46269</v>
      </c>
      <c r="C7818" s="1" t="n">
        <v>11</v>
      </c>
      <c r="D7818" s="1" t="s">
        <v>2057</v>
      </c>
      <c r="E7818" s="1" t="n">
        <v>1613</v>
      </c>
      <c r="F7818" s="1" t="s">
        <v>107</v>
      </c>
      <c r="I7818" s="1" t="n">
        <v>1627324</v>
      </c>
      <c r="J7818" s="1" t="n">
        <v>103851</v>
      </c>
      <c r="K7818" s="1" t="n">
        <v>7893000482401</v>
      </c>
      <c r="L7818" s="1" t="s">
        <v>3344</v>
      </c>
      <c r="N7818" s="1" t="n">
        <v>12</v>
      </c>
      <c r="O7818" s="1" t="n">
        <v>217.08</v>
      </c>
      <c r="P7818" s="1" t="s">
        <v>2030</v>
      </c>
    </row>
    <row r="7819" customFormat="false" ht="15" hidden="false" customHeight="true" outlineLevel="0" collapsed="false">
      <c r="A7819" s="1" t="n">
        <v>2</v>
      </c>
      <c r="B7819" s="17" t="n">
        <v>46269</v>
      </c>
      <c r="C7819" s="1" t="n">
        <v>11</v>
      </c>
      <c r="D7819" s="1" t="s">
        <v>2057</v>
      </c>
      <c r="E7819" s="1" t="n">
        <v>1613</v>
      </c>
      <c r="F7819" s="1" t="s">
        <v>107</v>
      </c>
      <c r="I7819" s="1" t="n">
        <v>1627324</v>
      </c>
      <c r="J7819" s="1" t="n">
        <v>104014</v>
      </c>
      <c r="K7819" s="1" t="n">
        <v>7893000863125</v>
      </c>
      <c r="L7819" s="1" t="s">
        <v>2558</v>
      </c>
      <c r="N7819" s="1" t="n">
        <v>12</v>
      </c>
      <c r="O7819" s="1" t="n">
        <v>198</v>
      </c>
      <c r="P7819" s="1" t="s">
        <v>2030</v>
      </c>
    </row>
    <row r="7820" customFormat="false" ht="15" hidden="false" customHeight="true" outlineLevel="0" collapsed="false">
      <c r="A7820" s="1" t="n">
        <v>2</v>
      </c>
      <c r="B7820" s="17" t="n">
        <v>46269</v>
      </c>
      <c r="C7820" s="1" t="n">
        <v>11</v>
      </c>
      <c r="D7820" s="1" t="s">
        <v>2057</v>
      </c>
      <c r="E7820" s="1" t="n">
        <v>1613</v>
      </c>
      <c r="F7820" s="1" t="s">
        <v>107</v>
      </c>
      <c r="I7820" s="1" t="n">
        <v>1627324</v>
      </c>
      <c r="J7820" s="1" t="n">
        <v>105663</v>
      </c>
      <c r="K7820" s="1" t="n">
        <v>7893000980006</v>
      </c>
      <c r="L7820" s="1" t="s">
        <v>3345</v>
      </c>
      <c r="N7820" s="1" t="n">
        <v>24</v>
      </c>
      <c r="O7820" s="1" t="n">
        <v>150.8</v>
      </c>
      <c r="P7820" s="1" t="s">
        <v>2030</v>
      </c>
    </row>
    <row r="7821" customFormat="false" ht="15" hidden="false" customHeight="true" outlineLevel="0" collapsed="false">
      <c r="A7821" s="1" t="n">
        <v>2</v>
      </c>
      <c r="B7821" s="17" t="n">
        <v>46269</v>
      </c>
      <c r="C7821" s="1" t="n">
        <v>11</v>
      </c>
      <c r="D7821" s="1" t="s">
        <v>2057</v>
      </c>
      <c r="E7821" s="1" t="n">
        <v>1613</v>
      </c>
      <c r="F7821" s="1" t="s">
        <v>107</v>
      </c>
      <c r="I7821" s="1" t="n">
        <v>1627324</v>
      </c>
      <c r="J7821" s="1" t="n">
        <v>108591</v>
      </c>
      <c r="K7821" s="1" t="n">
        <v>8461</v>
      </c>
      <c r="L7821" s="1" t="s">
        <v>2559</v>
      </c>
      <c r="N7821" s="1" t="n">
        <v>15</v>
      </c>
      <c r="O7821" s="1" t="n">
        <v>228.9</v>
      </c>
      <c r="P7821" s="1" t="s">
        <v>2030</v>
      </c>
    </row>
    <row r="7822" customFormat="false" ht="15" hidden="false" customHeight="true" outlineLevel="0" collapsed="false">
      <c r="A7822" s="1" t="n">
        <v>2</v>
      </c>
      <c r="B7822" s="17" t="n">
        <v>46269</v>
      </c>
      <c r="C7822" s="1" t="n">
        <v>11</v>
      </c>
      <c r="D7822" s="1" t="s">
        <v>2057</v>
      </c>
      <c r="E7822" s="1" t="n">
        <v>1613</v>
      </c>
      <c r="F7822" s="1" t="s">
        <v>107</v>
      </c>
      <c r="I7822" s="1" t="n">
        <v>1627324</v>
      </c>
      <c r="J7822" s="1" t="n">
        <v>109076</v>
      </c>
      <c r="K7822" s="1" t="n">
        <v>7891515989408</v>
      </c>
      <c r="L7822" s="1" t="s">
        <v>2561</v>
      </c>
      <c r="N7822" s="1" t="n">
        <v>36</v>
      </c>
      <c r="O7822" s="1" t="n">
        <v>37.99</v>
      </c>
      <c r="P7822" s="1" t="s">
        <v>2030</v>
      </c>
    </row>
    <row r="7823" customFormat="false" ht="15" hidden="false" customHeight="true" outlineLevel="0" collapsed="false">
      <c r="A7823" s="1" t="n">
        <v>2</v>
      </c>
      <c r="B7823" s="17" t="n">
        <v>46269</v>
      </c>
      <c r="C7823" s="1" t="n">
        <v>11</v>
      </c>
      <c r="D7823" s="1" t="s">
        <v>2057</v>
      </c>
      <c r="E7823" s="1" t="n">
        <v>1613</v>
      </c>
      <c r="F7823" s="1" t="s">
        <v>107</v>
      </c>
      <c r="I7823" s="1" t="n">
        <v>1627324</v>
      </c>
      <c r="J7823" s="1" t="n">
        <v>109076</v>
      </c>
      <c r="K7823" s="1" t="n">
        <v>7891515989408</v>
      </c>
      <c r="L7823" s="1" t="s">
        <v>2561</v>
      </c>
      <c r="N7823" s="1" t="n">
        <v>36</v>
      </c>
      <c r="O7823" s="1" t="n">
        <v>40.41</v>
      </c>
      <c r="P7823" s="1" t="s">
        <v>2030</v>
      </c>
    </row>
    <row r="7824" customFormat="false" ht="15" hidden="false" customHeight="true" outlineLevel="0" collapsed="false">
      <c r="A7824" s="1" t="n">
        <v>2</v>
      </c>
      <c r="B7824" s="17" t="n">
        <v>46269</v>
      </c>
      <c r="C7824" s="1" t="n">
        <v>11</v>
      </c>
      <c r="D7824" s="1" t="s">
        <v>2057</v>
      </c>
      <c r="E7824" s="1" t="n">
        <v>1613</v>
      </c>
      <c r="F7824" s="1" t="s">
        <v>107</v>
      </c>
      <c r="I7824" s="1" t="n">
        <v>1627324</v>
      </c>
      <c r="J7824" s="1" t="n">
        <v>12714</v>
      </c>
      <c r="K7824" s="1" t="n">
        <v>7891515901066</v>
      </c>
      <c r="L7824" s="1" t="s">
        <v>3091</v>
      </c>
      <c r="N7824" s="1" t="n">
        <v>24</v>
      </c>
      <c r="O7824" s="1" t="n">
        <v>69.78</v>
      </c>
      <c r="P7824" s="1" t="s">
        <v>2030</v>
      </c>
    </row>
    <row r="7825" customFormat="false" ht="15" hidden="false" customHeight="true" outlineLevel="0" collapsed="false">
      <c r="A7825" s="1" t="n">
        <v>2</v>
      </c>
      <c r="B7825" s="17" t="n">
        <v>46269</v>
      </c>
      <c r="C7825" s="1" t="n">
        <v>11</v>
      </c>
      <c r="D7825" s="1" t="s">
        <v>2057</v>
      </c>
      <c r="E7825" s="1" t="n">
        <v>1613</v>
      </c>
      <c r="F7825" s="1" t="s">
        <v>107</v>
      </c>
      <c r="I7825" s="1" t="n">
        <v>1627324</v>
      </c>
      <c r="J7825" s="1" t="n">
        <v>14868</v>
      </c>
      <c r="K7825" s="1" t="n">
        <v>7891515901059</v>
      </c>
      <c r="L7825" s="1" t="s">
        <v>3092</v>
      </c>
      <c r="N7825" s="1" t="n">
        <v>12</v>
      </c>
      <c r="O7825" s="1" t="n">
        <v>66.24</v>
      </c>
      <c r="P7825" s="1" t="s">
        <v>2030</v>
      </c>
    </row>
    <row r="7826" customFormat="false" ht="15" hidden="false" customHeight="true" outlineLevel="0" collapsed="false">
      <c r="A7826" s="1" t="n">
        <v>2</v>
      </c>
      <c r="B7826" s="17" t="n">
        <v>46269</v>
      </c>
      <c r="C7826" s="1" t="n">
        <v>11</v>
      </c>
      <c r="D7826" s="1" t="s">
        <v>2057</v>
      </c>
      <c r="E7826" s="1" t="n">
        <v>1613</v>
      </c>
      <c r="F7826" s="1" t="s">
        <v>107</v>
      </c>
      <c r="I7826" s="1" t="n">
        <v>1627324</v>
      </c>
      <c r="J7826" s="1" t="n">
        <v>22157</v>
      </c>
      <c r="K7826" s="1" t="n">
        <v>7891515431938</v>
      </c>
      <c r="L7826" s="1" t="s">
        <v>4810</v>
      </c>
      <c r="N7826" s="1" t="n">
        <v>15</v>
      </c>
      <c r="O7826" s="1" t="n">
        <v>56.34</v>
      </c>
      <c r="P7826" s="1" t="s">
        <v>2030</v>
      </c>
    </row>
    <row r="7827" customFormat="false" ht="15" hidden="false" customHeight="true" outlineLevel="0" collapsed="false">
      <c r="A7827" s="1" t="n">
        <v>2</v>
      </c>
      <c r="B7827" s="17" t="n">
        <v>46269</v>
      </c>
      <c r="C7827" s="1" t="n">
        <v>11</v>
      </c>
      <c r="D7827" s="1" t="s">
        <v>2057</v>
      </c>
      <c r="E7827" s="1" t="n">
        <v>1613</v>
      </c>
      <c r="F7827" s="1" t="s">
        <v>107</v>
      </c>
      <c r="I7827" s="1" t="n">
        <v>1627324</v>
      </c>
      <c r="J7827" s="1" t="n">
        <v>23694</v>
      </c>
      <c r="K7827" s="1" t="n">
        <v>7891515474737</v>
      </c>
      <c r="L7827" s="1" t="s">
        <v>2563</v>
      </c>
      <c r="N7827" s="1" t="n">
        <v>90</v>
      </c>
      <c r="O7827" s="1" t="n">
        <v>147.38</v>
      </c>
      <c r="P7827" s="1" t="s">
        <v>2030</v>
      </c>
    </row>
    <row r="7828" customFormat="false" ht="15" hidden="false" customHeight="true" outlineLevel="0" collapsed="false">
      <c r="A7828" s="1" t="n">
        <v>2</v>
      </c>
      <c r="B7828" s="17" t="n">
        <v>46269</v>
      </c>
      <c r="C7828" s="1" t="n">
        <v>11</v>
      </c>
      <c r="D7828" s="1" t="s">
        <v>2057</v>
      </c>
      <c r="E7828" s="1" t="n">
        <v>1613</v>
      </c>
      <c r="F7828" s="1" t="s">
        <v>107</v>
      </c>
      <c r="I7828" s="1" t="n">
        <v>1627324</v>
      </c>
      <c r="J7828" s="1" t="n">
        <v>23694</v>
      </c>
      <c r="K7828" s="1" t="n">
        <v>7891515474737</v>
      </c>
      <c r="L7828" s="1" t="s">
        <v>2563</v>
      </c>
      <c r="N7828" s="1" t="n">
        <v>45</v>
      </c>
      <c r="O7828" s="1" t="n">
        <v>77.82</v>
      </c>
      <c r="P7828" s="1" t="s">
        <v>2030</v>
      </c>
    </row>
    <row r="7829" customFormat="false" ht="15" hidden="false" customHeight="true" outlineLevel="0" collapsed="false">
      <c r="A7829" s="1" t="n">
        <v>2</v>
      </c>
      <c r="B7829" s="17" t="n">
        <v>46269</v>
      </c>
      <c r="C7829" s="1" t="n">
        <v>11</v>
      </c>
      <c r="D7829" s="1" t="s">
        <v>2057</v>
      </c>
      <c r="E7829" s="1" t="n">
        <v>1613</v>
      </c>
      <c r="F7829" s="1" t="s">
        <v>107</v>
      </c>
      <c r="I7829" s="1" t="n">
        <v>1627324</v>
      </c>
      <c r="J7829" s="1" t="n">
        <v>23695</v>
      </c>
      <c r="K7829" s="1" t="n">
        <v>7891515474126</v>
      </c>
      <c r="L7829" s="1" t="s">
        <v>2564</v>
      </c>
      <c r="N7829" s="1" t="n">
        <v>90</v>
      </c>
      <c r="O7829" s="1" t="n">
        <v>147.38</v>
      </c>
      <c r="P7829" s="1" t="s">
        <v>2030</v>
      </c>
    </row>
    <row r="7830" customFormat="false" ht="15" hidden="false" customHeight="true" outlineLevel="0" collapsed="false">
      <c r="A7830" s="1" t="n">
        <v>2</v>
      </c>
      <c r="B7830" s="17" t="n">
        <v>46269</v>
      </c>
      <c r="C7830" s="1" t="n">
        <v>11</v>
      </c>
      <c r="D7830" s="1" t="s">
        <v>2057</v>
      </c>
      <c r="E7830" s="1" t="n">
        <v>1613</v>
      </c>
      <c r="F7830" s="1" t="s">
        <v>107</v>
      </c>
      <c r="I7830" s="1" t="n">
        <v>1627324</v>
      </c>
      <c r="J7830" s="1" t="n">
        <v>23695</v>
      </c>
      <c r="K7830" s="1" t="n">
        <v>7891515474126</v>
      </c>
      <c r="L7830" s="1" t="s">
        <v>2564</v>
      </c>
      <c r="N7830" s="1" t="n">
        <v>45</v>
      </c>
      <c r="O7830" s="1" t="n">
        <v>77.82</v>
      </c>
      <c r="P7830" s="1" t="s">
        <v>2030</v>
      </c>
    </row>
    <row r="7831" customFormat="false" ht="15" hidden="false" customHeight="true" outlineLevel="0" collapsed="false">
      <c r="A7831" s="1" t="n">
        <v>2</v>
      </c>
      <c r="B7831" s="17" t="n">
        <v>46269</v>
      </c>
      <c r="C7831" s="1" t="n">
        <v>11</v>
      </c>
      <c r="D7831" s="1" t="s">
        <v>2057</v>
      </c>
      <c r="E7831" s="1" t="n">
        <v>1613</v>
      </c>
      <c r="F7831" s="1" t="s">
        <v>107</v>
      </c>
      <c r="I7831" s="1" t="n">
        <v>1627324</v>
      </c>
      <c r="J7831" s="1" t="n">
        <v>29058</v>
      </c>
      <c r="K7831" s="1" t="n">
        <v>7893000436992</v>
      </c>
      <c r="L7831" s="1" t="s">
        <v>4811</v>
      </c>
      <c r="N7831" s="1" t="n">
        <v>12</v>
      </c>
      <c r="O7831" s="1" t="n">
        <v>153.68</v>
      </c>
      <c r="P7831" s="1" t="s">
        <v>2030</v>
      </c>
    </row>
    <row r="7832" customFormat="false" ht="15" hidden="false" customHeight="true" outlineLevel="0" collapsed="false">
      <c r="A7832" s="1" t="n">
        <v>2</v>
      </c>
      <c r="B7832" s="17" t="n">
        <v>46269</v>
      </c>
      <c r="C7832" s="1" t="n">
        <v>11</v>
      </c>
      <c r="D7832" s="1" t="s">
        <v>2057</v>
      </c>
      <c r="E7832" s="1" t="n">
        <v>1613</v>
      </c>
      <c r="F7832" s="1" t="s">
        <v>107</v>
      </c>
      <c r="I7832" s="1" t="n">
        <v>1627324</v>
      </c>
      <c r="J7832" s="1" t="n">
        <v>30464</v>
      </c>
      <c r="K7832" s="1" t="n">
        <v>7891515474133</v>
      </c>
      <c r="L7832" s="1" t="s">
        <v>3095</v>
      </c>
      <c r="N7832" s="1" t="n">
        <v>30</v>
      </c>
      <c r="O7832" s="1" t="n">
        <v>112.17</v>
      </c>
      <c r="P7832" s="1" t="s">
        <v>2030</v>
      </c>
    </row>
    <row r="7833" customFormat="false" ht="15" hidden="false" customHeight="true" outlineLevel="0" collapsed="false">
      <c r="A7833" s="1" t="n">
        <v>2</v>
      </c>
      <c r="B7833" s="17" t="n">
        <v>46269</v>
      </c>
      <c r="C7833" s="1" t="n">
        <v>11</v>
      </c>
      <c r="D7833" s="1" t="s">
        <v>2057</v>
      </c>
      <c r="E7833" s="1" t="n">
        <v>1613</v>
      </c>
      <c r="F7833" s="1" t="s">
        <v>107</v>
      </c>
      <c r="I7833" s="1" t="n">
        <v>1627324</v>
      </c>
      <c r="J7833" s="1" t="n">
        <v>36041</v>
      </c>
      <c r="K7833" s="1" t="n">
        <v>7891515554224</v>
      </c>
      <c r="L7833" s="1" t="s">
        <v>2565</v>
      </c>
      <c r="N7833" s="1" t="n">
        <v>36</v>
      </c>
      <c r="O7833" s="1" t="n">
        <v>34.2</v>
      </c>
      <c r="P7833" s="1" t="s">
        <v>2030</v>
      </c>
    </row>
    <row r="7834" customFormat="false" ht="15" hidden="false" customHeight="true" outlineLevel="0" collapsed="false">
      <c r="A7834" s="1" t="n">
        <v>2</v>
      </c>
      <c r="B7834" s="17" t="n">
        <v>46269</v>
      </c>
      <c r="C7834" s="1" t="n">
        <v>11</v>
      </c>
      <c r="D7834" s="1" t="s">
        <v>2057</v>
      </c>
      <c r="E7834" s="1" t="n">
        <v>1613</v>
      </c>
      <c r="F7834" s="1" t="s">
        <v>107</v>
      </c>
      <c r="I7834" s="1" t="n">
        <v>1627324</v>
      </c>
      <c r="J7834" s="1" t="n">
        <v>36041</v>
      </c>
      <c r="K7834" s="1" t="n">
        <v>7891515554224</v>
      </c>
      <c r="L7834" s="1" t="s">
        <v>2565</v>
      </c>
      <c r="N7834" s="1" t="n">
        <v>36</v>
      </c>
      <c r="O7834" s="1" t="n">
        <v>36.38</v>
      </c>
      <c r="P7834" s="1" t="s">
        <v>2030</v>
      </c>
    </row>
    <row r="7835" customFormat="false" ht="15" hidden="false" customHeight="true" outlineLevel="0" collapsed="false">
      <c r="A7835" s="1" t="n">
        <v>2</v>
      </c>
      <c r="B7835" s="17" t="n">
        <v>46269</v>
      </c>
      <c r="C7835" s="1" t="n">
        <v>11</v>
      </c>
      <c r="D7835" s="1" t="s">
        <v>2057</v>
      </c>
      <c r="E7835" s="1" t="n">
        <v>1613</v>
      </c>
      <c r="F7835" s="1" t="s">
        <v>107</v>
      </c>
      <c r="I7835" s="1" t="n">
        <v>1627324</v>
      </c>
      <c r="J7835" s="1" t="n">
        <v>36758</v>
      </c>
      <c r="K7835" s="1" t="n">
        <v>7891515484040</v>
      </c>
      <c r="L7835" s="1" t="s">
        <v>4812</v>
      </c>
      <c r="N7835" s="1" t="n">
        <v>20</v>
      </c>
      <c r="O7835" s="1" t="n">
        <v>168.76</v>
      </c>
      <c r="P7835" s="1" t="s">
        <v>2030</v>
      </c>
    </row>
    <row r="7836" customFormat="false" ht="15" hidden="false" customHeight="true" outlineLevel="0" collapsed="false">
      <c r="A7836" s="1" t="n">
        <v>2</v>
      </c>
      <c r="B7836" s="17" t="n">
        <v>46269</v>
      </c>
      <c r="C7836" s="1" t="n">
        <v>11</v>
      </c>
      <c r="D7836" s="1" t="s">
        <v>2057</v>
      </c>
      <c r="E7836" s="1" t="n">
        <v>1613</v>
      </c>
      <c r="F7836" s="1" t="s">
        <v>107</v>
      </c>
      <c r="I7836" s="1" t="n">
        <v>1627324</v>
      </c>
      <c r="J7836" s="1" t="n">
        <v>65295</v>
      </c>
      <c r="K7836" s="1" t="n">
        <v>7891164110635</v>
      </c>
      <c r="L7836" s="1" t="s">
        <v>3935</v>
      </c>
      <c r="N7836" s="1" t="n">
        <v>16</v>
      </c>
      <c r="O7836" s="1" t="n">
        <v>136.72</v>
      </c>
      <c r="P7836" s="1" t="s">
        <v>2030</v>
      </c>
    </row>
    <row r="7837" customFormat="false" ht="15" hidden="false" customHeight="true" outlineLevel="0" collapsed="false">
      <c r="A7837" s="1" t="n">
        <v>2</v>
      </c>
      <c r="B7837" s="17" t="n">
        <v>46269</v>
      </c>
      <c r="C7837" s="1" t="n">
        <v>11</v>
      </c>
      <c r="D7837" s="1" t="s">
        <v>2057</v>
      </c>
      <c r="E7837" s="1" t="n">
        <v>1613</v>
      </c>
      <c r="F7837" s="1" t="s">
        <v>107</v>
      </c>
      <c r="I7837" s="1" t="n">
        <v>1627324</v>
      </c>
      <c r="J7837" s="1" t="n">
        <v>82277</v>
      </c>
      <c r="K7837" s="1" t="n">
        <v>1441</v>
      </c>
      <c r="L7837" s="1" t="s">
        <v>4813</v>
      </c>
      <c r="N7837" s="1" t="n">
        <v>15</v>
      </c>
      <c r="O7837" s="1" t="n">
        <v>324.3</v>
      </c>
      <c r="P7837" s="1" t="s">
        <v>2030</v>
      </c>
    </row>
    <row r="7838" customFormat="false" ht="15" hidden="false" customHeight="true" outlineLevel="0" collapsed="false">
      <c r="A7838" s="1" t="n">
        <v>2</v>
      </c>
      <c r="B7838" s="17" t="n">
        <v>46269</v>
      </c>
      <c r="C7838" s="1" t="n">
        <v>11</v>
      </c>
      <c r="D7838" s="1" t="s">
        <v>2057</v>
      </c>
      <c r="E7838" s="1" t="n">
        <v>1683</v>
      </c>
      <c r="F7838" s="1" t="s">
        <v>416</v>
      </c>
      <c r="I7838" s="1" t="n">
        <v>1675430</v>
      </c>
      <c r="J7838" s="1" t="n">
        <v>109791</v>
      </c>
      <c r="K7838" s="1" t="n">
        <v>9667</v>
      </c>
      <c r="L7838" s="1" t="s">
        <v>2051</v>
      </c>
      <c r="N7838" s="1" t="n">
        <v>12</v>
      </c>
      <c r="O7838" s="1" t="n">
        <v>18</v>
      </c>
      <c r="P7838" s="1" t="s">
        <v>2030</v>
      </c>
    </row>
    <row r="7839" customFormat="false" ht="15" hidden="false" customHeight="true" outlineLevel="0" collapsed="false">
      <c r="A7839" s="1" t="n">
        <v>2</v>
      </c>
      <c r="B7839" s="17" t="n">
        <v>46269</v>
      </c>
      <c r="C7839" s="1" t="n">
        <v>11</v>
      </c>
      <c r="D7839" s="1" t="s">
        <v>2057</v>
      </c>
      <c r="E7839" s="1" t="n">
        <v>1683</v>
      </c>
      <c r="F7839" s="1" t="s">
        <v>416</v>
      </c>
      <c r="I7839" s="1" t="n">
        <v>1675430</v>
      </c>
      <c r="J7839" s="1" t="n">
        <v>37359</v>
      </c>
      <c r="K7839" s="1" t="n">
        <v>55526</v>
      </c>
      <c r="L7839" s="1" t="s">
        <v>2052</v>
      </c>
      <c r="N7839" s="1" t="n">
        <v>5</v>
      </c>
      <c r="O7839" s="1" t="n">
        <v>22.5</v>
      </c>
      <c r="P7839" s="1" t="s">
        <v>2030</v>
      </c>
    </row>
    <row r="7840" customFormat="false" ht="15" hidden="false" customHeight="true" outlineLevel="0" collapsed="false">
      <c r="A7840" s="1" t="n">
        <v>2</v>
      </c>
      <c r="B7840" s="17" t="n">
        <v>46269</v>
      </c>
      <c r="C7840" s="1" t="n">
        <v>11</v>
      </c>
      <c r="D7840" s="1" t="s">
        <v>2057</v>
      </c>
      <c r="E7840" s="1" t="n">
        <v>1683</v>
      </c>
      <c r="F7840" s="1" t="s">
        <v>416</v>
      </c>
      <c r="I7840" s="1" t="n">
        <v>1675430</v>
      </c>
      <c r="J7840" s="1" t="n">
        <v>37361</v>
      </c>
      <c r="K7840" s="1" t="n">
        <v>2240817</v>
      </c>
      <c r="L7840" s="1" t="s">
        <v>2053</v>
      </c>
      <c r="N7840" s="1" t="n">
        <v>70</v>
      </c>
      <c r="O7840" s="1" t="n">
        <v>126</v>
      </c>
      <c r="P7840" s="1" t="s">
        <v>2030</v>
      </c>
    </row>
    <row r="7841" customFormat="false" ht="15" hidden="false" customHeight="true" outlineLevel="0" collapsed="false">
      <c r="A7841" s="1" t="n">
        <v>2</v>
      </c>
      <c r="B7841" s="17" t="n">
        <v>46269</v>
      </c>
      <c r="C7841" s="1" t="n">
        <v>11</v>
      </c>
      <c r="D7841" s="1" t="s">
        <v>2057</v>
      </c>
      <c r="E7841" s="1" t="n">
        <v>1608</v>
      </c>
      <c r="F7841" s="1" t="s">
        <v>224</v>
      </c>
      <c r="I7841" s="1" t="n">
        <v>1724435</v>
      </c>
      <c r="J7841" s="1" t="n">
        <v>102213</v>
      </c>
      <c r="K7841" s="1" t="n">
        <v>7894321711171</v>
      </c>
      <c r="L7841" s="1" t="s">
        <v>3832</v>
      </c>
      <c r="N7841" s="1" t="n">
        <v>24</v>
      </c>
      <c r="O7841" s="1" t="n">
        <v>144</v>
      </c>
      <c r="P7841" s="1" t="s">
        <v>2030</v>
      </c>
    </row>
    <row r="7842" customFormat="false" ht="15" hidden="false" customHeight="true" outlineLevel="0" collapsed="false">
      <c r="A7842" s="1" t="n">
        <v>2</v>
      </c>
      <c r="B7842" s="17" t="n">
        <v>46269</v>
      </c>
      <c r="C7842" s="1" t="n">
        <v>11</v>
      </c>
      <c r="D7842" s="1" t="s">
        <v>2057</v>
      </c>
      <c r="E7842" s="1" t="n">
        <v>1608</v>
      </c>
      <c r="F7842" s="1" t="s">
        <v>224</v>
      </c>
      <c r="I7842" s="1" t="n">
        <v>1724435</v>
      </c>
      <c r="J7842" s="1" t="n">
        <v>104454</v>
      </c>
      <c r="K7842" s="1" t="n">
        <v>7892840142124</v>
      </c>
      <c r="L7842" s="1" t="s">
        <v>3833</v>
      </c>
      <c r="N7842" s="1" t="n">
        <v>25</v>
      </c>
      <c r="O7842" s="1" t="n">
        <v>55</v>
      </c>
      <c r="P7842" s="1" t="s">
        <v>2030</v>
      </c>
    </row>
    <row r="7843" customFormat="false" ht="15" hidden="false" customHeight="true" outlineLevel="0" collapsed="false">
      <c r="A7843" s="1" t="n">
        <v>2</v>
      </c>
      <c r="B7843" s="17" t="n">
        <v>46269</v>
      </c>
      <c r="C7843" s="1" t="n">
        <v>11</v>
      </c>
      <c r="D7843" s="1" t="s">
        <v>2057</v>
      </c>
      <c r="E7843" s="1" t="n">
        <v>1608</v>
      </c>
      <c r="F7843" s="1" t="s">
        <v>224</v>
      </c>
      <c r="I7843" s="1" t="n">
        <v>1724435</v>
      </c>
      <c r="J7843" s="1" t="n">
        <v>107088</v>
      </c>
      <c r="K7843" s="1" t="n">
        <v>7896828000482</v>
      </c>
      <c r="L7843" s="1" t="s">
        <v>3099</v>
      </c>
      <c r="N7843" s="1" t="n">
        <v>12</v>
      </c>
      <c r="O7843" s="1" t="n">
        <v>64.08</v>
      </c>
      <c r="P7843" s="1" t="s">
        <v>2030</v>
      </c>
    </row>
    <row r="7844" customFormat="false" ht="15" hidden="false" customHeight="true" outlineLevel="0" collapsed="false">
      <c r="A7844" s="1" t="n">
        <v>2</v>
      </c>
      <c r="B7844" s="17" t="n">
        <v>46269</v>
      </c>
      <c r="C7844" s="1" t="n">
        <v>11</v>
      </c>
      <c r="D7844" s="1" t="s">
        <v>2057</v>
      </c>
      <c r="E7844" s="1" t="n">
        <v>1608</v>
      </c>
      <c r="F7844" s="1" t="s">
        <v>224</v>
      </c>
      <c r="I7844" s="1" t="n">
        <v>1724435</v>
      </c>
      <c r="J7844" s="1" t="n">
        <v>29083</v>
      </c>
      <c r="K7844" s="1" t="n">
        <v>7892840818142</v>
      </c>
      <c r="L7844" s="1" t="s">
        <v>3101</v>
      </c>
      <c r="N7844" s="1" t="n">
        <v>5</v>
      </c>
      <c r="O7844" s="1" t="n">
        <v>58.7</v>
      </c>
      <c r="P7844" s="1" t="s">
        <v>2030</v>
      </c>
    </row>
    <row r="7845" customFormat="false" ht="15" hidden="false" customHeight="true" outlineLevel="0" collapsed="false">
      <c r="A7845" s="1" t="n">
        <v>2</v>
      </c>
      <c r="B7845" s="17" t="n">
        <v>46269</v>
      </c>
      <c r="C7845" s="1" t="n">
        <v>11</v>
      </c>
      <c r="D7845" s="1" t="s">
        <v>2057</v>
      </c>
      <c r="E7845" s="1" t="n">
        <v>1608</v>
      </c>
      <c r="F7845" s="1" t="s">
        <v>224</v>
      </c>
      <c r="I7845" s="1" t="n">
        <v>1724435</v>
      </c>
      <c r="J7845" s="1" t="n">
        <v>36474</v>
      </c>
      <c r="K7845" s="1" t="n">
        <v>7892840815745</v>
      </c>
      <c r="L7845" s="1" t="s">
        <v>3105</v>
      </c>
      <c r="N7845" s="1" t="n">
        <v>60</v>
      </c>
      <c r="O7845" s="1" t="n">
        <v>132</v>
      </c>
      <c r="P7845" s="1" t="s">
        <v>2030</v>
      </c>
    </row>
    <row r="7846" customFormat="false" ht="15" hidden="false" customHeight="true" outlineLevel="0" collapsed="false">
      <c r="A7846" s="1" t="n">
        <v>2</v>
      </c>
      <c r="B7846" s="17" t="n">
        <v>46269</v>
      </c>
      <c r="C7846" s="1" t="n">
        <v>11</v>
      </c>
      <c r="D7846" s="1" t="s">
        <v>2057</v>
      </c>
      <c r="E7846" s="1" t="n">
        <v>1608</v>
      </c>
      <c r="F7846" s="1" t="s">
        <v>224</v>
      </c>
      <c r="I7846" s="1" t="n">
        <v>1724435</v>
      </c>
      <c r="J7846" s="1" t="n">
        <v>38353</v>
      </c>
      <c r="K7846" s="1" t="n">
        <v>7892840817978</v>
      </c>
      <c r="L7846" s="1" t="s">
        <v>3106</v>
      </c>
      <c r="N7846" s="1" t="n">
        <v>5</v>
      </c>
      <c r="O7846" s="1" t="n">
        <v>58.7</v>
      </c>
      <c r="P7846" s="1" t="s">
        <v>2030</v>
      </c>
    </row>
    <row r="7847" customFormat="false" ht="15" hidden="false" customHeight="true" outlineLevel="0" collapsed="false">
      <c r="A7847" s="1" t="n">
        <v>2</v>
      </c>
      <c r="B7847" s="17" t="n">
        <v>46269</v>
      </c>
      <c r="C7847" s="1" t="n">
        <v>11</v>
      </c>
      <c r="D7847" s="1" t="s">
        <v>2057</v>
      </c>
      <c r="E7847" s="1" t="n">
        <v>1608</v>
      </c>
      <c r="F7847" s="1" t="s">
        <v>224</v>
      </c>
      <c r="I7847" s="1" t="n">
        <v>1724435</v>
      </c>
      <c r="J7847" s="1" t="n">
        <v>38354</v>
      </c>
      <c r="K7847" s="1" t="n">
        <v>7892840818159</v>
      </c>
      <c r="L7847" s="1" t="s">
        <v>3107</v>
      </c>
      <c r="N7847" s="1" t="n">
        <v>5</v>
      </c>
      <c r="O7847" s="1" t="n">
        <v>58.7</v>
      </c>
      <c r="P7847" s="1" t="s">
        <v>2030</v>
      </c>
    </row>
    <row r="7848" customFormat="false" ht="15" hidden="false" customHeight="true" outlineLevel="0" collapsed="false">
      <c r="A7848" s="1" t="n">
        <v>2</v>
      </c>
      <c r="B7848" s="17" t="n">
        <v>46269</v>
      </c>
      <c r="C7848" s="1" t="n">
        <v>11</v>
      </c>
      <c r="D7848" s="1" t="s">
        <v>2057</v>
      </c>
      <c r="E7848" s="1" t="n">
        <v>1608</v>
      </c>
      <c r="F7848" s="1" t="s">
        <v>224</v>
      </c>
      <c r="I7848" s="1" t="n">
        <v>1724435</v>
      </c>
      <c r="J7848" s="1" t="n">
        <v>42694</v>
      </c>
      <c r="K7848" s="1" t="n">
        <v>7892840814724</v>
      </c>
      <c r="L7848" s="1" t="s">
        <v>3837</v>
      </c>
      <c r="N7848" s="1" t="n">
        <v>16</v>
      </c>
      <c r="O7848" s="1" t="n">
        <v>96.16</v>
      </c>
      <c r="P7848" s="1" t="s">
        <v>2030</v>
      </c>
    </row>
    <row r="7849" customFormat="false" ht="15" hidden="false" customHeight="true" outlineLevel="0" collapsed="false">
      <c r="A7849" s="1" t="n">
        <v>2</v>
      </c>
      <c r="B7849" s="17" t="n">
        <v>46269</v>
      </c>
      <c r="C7849" s="1" t="n">
        <v>11</v>
      </c>
      <c r="D7849" s="1" t="s">
        <v>2057</v>
      </c>
      <c r="E7849" s="1" t="n">
        <v>1608</v>
      </c>
      <c r="F7849" s="1" t="s">
        <v>224</v>
      </c>
      <c r="I7849" s="1" t="n">
        <v>1724435</v>
      </c>
      <c r="J7849" s="1" t="n">
        <v>65341</v>
      </c>
      <c r="K7849" s="1" t="n">
        <v>7892840822309</v>
      </c>
      <c r="L7849" s="1" t="s">
        <v>3109</v>
      </c>
      <c r="N7849" s="1" t="n">
        <v>56</v>
      </c>
      <c r="O7849" s="1" t="n">
        <v>168</v>
      </c>
      <c r="P7849" s="1" t="s">
        <v>2030</v>
      </c>
    </row>
    <row r="7850" customFormat="false" ht="15" hidden="false" customHeight="true" outlineLevel="0" collapsed="false">
      <c r="A7850" s="1" t="n">
        <v>2</v>
      </c>
      <c r="B7850" s="17" t="n">
        <v>46269</v>
      </c>
      <c r="C7850" s="1" t="n">
        <v>11</v>
      </c>
      <c r="D7850" s="1" t="s">
        <v>2057</v>
      </c>
      <c r="E7850" s="1" t="n">
        <v>1608</v>
      </c>
      <c r="F7850" s="1" t="s">
        <v>224</v>
      </c>
      <c r="I7850" s="1" t="n">
        <v>1724435</v>
      </c>
      <c r="J7850" s="1" t="n">
        <v>65342</v>
      </c>
      <c r="K7850" s="1" t="n">
        <v>7892840822446</v>
      </c>
      <c r="L7850" s="1" t="s">
        <v>3110</v>
      </c>
      <c r="N7850" s="1" t="n">
        <v>6</v>
      </c>
      <c r="O7850" s="1" t="n">
        <v>80.04</v>
      </c>
      <c r="P7850" s="1" t="s">
        <v>2030</v>
      </c>
    </row>
    <row r="7851" customFormat="false" ht="15" hidden="false" customHeight="true" outlineLevel="0" collapsed="false">
      <c r="A7851" s="1" t="n">
        <v>2</v>
      </c>
      <c r="B7851" s="17" t="n">
        <v>46269</v>
      </c>
      <c r="C7851" s="1" t="n">
        <v>11</v>
      </c>
      <c r="D7851" s="1" t="s">
        <v>2057</v>
      </c>
      <c r="E7851" s="1" t="n">
        <v>1608</v>
      </c>
      <c r="F7851" s="1" t="s">
        <v>224</v>
      </c>
      <c r="I7851" s="1" t="n">
        <v>1724435</v>
      </c>
      <c r="J7851" s="1" t="n">
        <v>65383</v>
      </c>
      <c r="K7851" s="1" t="n">
        <v>7892840822859</v>
      </c>
      <c r="L7851" s="1" t="s">
        <v>3111</v>
      </c>
      <c r="N7851" s="1" t="n">
        <v>32</v>
      </c>
      <c r="O7851" s="1" t="n">
        <v>84.8</v>
      </c>
      <c r="P7851" s="1" t="s">
        <v>2030</v>
      </c>
    </row>
    <row r="7852" customFormat="false" ht="15" hidden="false" customHeight="true" outlineLevel="0" collapsed="false">
      <c r="A7852" s="1" t="n">
        <v>2</v>
      </c>
      <c r="B7852" s="17" t="n">
        <v>46269</v>
      </c>
      <c r="C7852" s="1" t="n">
        <v>11</v>
      </c>
      <c r="D7852" s="1" t="s">
        <v>2057</v>
      </c>
      <c r="E7852" s="1" t="n">
        <v>1608</v>
      </c>
      <c r="F7852" s="1" t="s">
        <v>224</v>
      </c>
      <c r="I7852" s="1" t="n">
        <v>1724435</v>
      </c>
      <c r="J7852" s="1" t="n">
        <v>65591</v>
      </c>
      <c r="K7852" s="1" t="n">
        <v>7892840822941</v>
      </c>
      <c r="L7852" s="1" t="s">
        <v>3112</v>
      </c>
      <c r="N7852" s="1" t="n">
        <v>6</v>
      </c>
      <c r="O7852" s="1" t="n">
        <v>80.46</v>
      </c>
      <c r="P7852" s="1" t="s">
        <v>2030</v>
      </c>
    </row>
    <row r="7853" customFormat="false" ht="15" hidden="false" customHeight="true" outlineLevel="0" collapsed="false">
      <c r="A7853" s="1" t="n">
        <v>2</v>
      </c>
      <c r="B7853" s="17" t="n">
        <v>46269</v>
      </c>
      <c r="C7853" s="1" t="n">
        <v>11</v>
      </c>
      <c r="D7853" s="1" t="s">
        <v>2057</v>
      </c>
      <c r="E7853" s="1" t="n">
        <v>1608</v>
      </c>
      <c r="F7853" s="1" t="s">
        <v>224</v>
      </c>
      <c r="I7853" s="1" t="n">
        <v>1724435</v>
      </c>
      <c r="J7853" s="1" t="n">
        <v>65592</v>
      </c>
      <c r="K7853" s="1" t="n">
        <v>7892840822286</v>
      </c>
      <c r="L7853" s="1" t="s">
        <v>3113</v>
      </c>
      <c r="N7853" s="1" t="n">
        <v>56</v>
      </c>
      <c r="O7853" s="1" t="n">
        <v>186.48</v>
      </c>
      <c r="P7853" s="1" t="s">
        <v>2030</v>
      </c>
    </row>
    <row r="7854" customFormat="false" ht="15" hidden="false" customHeight="true" outlineLevel="0" collapsed="false">
      <c r="A7854" s="1" t="n">
        <v>2</v>
      </c>
      <c r="B7854" s="17" t="n">
        <v>46269</v>
      </c>
      <c r="C7854" s="1" t="n">
        <v>11</v>
      </c>
      <c r="D7854" s="1" t="s">
        <v>2057</v>
      </c>
      <c r="E7854" s="1" t="n">
        <v>1608</v>
      </c>
      <c r="F7854" s="1" t="s">
        <v>224</v>
      </c>
      <c r="I7854" s="1" t="n">
        <v>1724435</v>
      </c>
      <c r="J7854" s="1" t="n">
        <v>65595</v>
      </c>
      <c r="K7854" s="1" t="n">
        <v>7892840823245</v>
      </c>
      <c r="L7854" s="1" t="s">
        <v>4814</v>
      </c>
      <c r="N7854" s="1" t="n">
        <v>6</v>
      </c>
      <c r="O7854" s="1" t="n">
        <v>72.12</v>
      </c>
      <c r="P7854" s="1" t="s">
        <v>2030</v>
      </c>
    </row>
    <row r="7855" customFormat="false" ht="15" hidden="false" customHeight="true" outlineLevel="0" collapsed="false">
      <c r="A7855" s="1" t="n">
        <v>2</v>
      </c>
      <c r="B7855" s="17" t="n">
        <v>46269</v>
      </c>
      <c r="C7855" s="1" t="n">
        <v>11</v>
      </c>
      <c r="D7855" s="1" t="s">
        <v>2057</v>
      </c>
      <c r="E7855" s="1" t="n">
        <v>1608</v>
      </c>
      <c r="F7855" s="1" t="s">
        <v>224</v>
      </c>
      <c r="I7855" s="1" t="n">
        <v>1724435</v>
      </c>
      <c r="J7855" s="1" t="n">
        <v>65597</v>
      </c>
      <c r="K7855" s="1" t="n">
        <v>7892840822736</v>
      </c>
      <c r="L7855" s="1" t="s">
        <v>3114</v>
      </c>
      <c r="N7855" s="1" t="n">
        <v>6</v>
      </c>
      <c r="O7855" s="1" t="n">
        <v>75.42</v>
      </c>
      <c r="P7855" s="1" t="s">
        <v>2030</v>
      </c>
    </row>
    <row r="7856" customFormat="false" ht="15" hidden="false" customHeight="true" outlineLevel="0" collapsed="false">
      <c r="A7856" s="1" t="n">
        <v>2</v>
      </c>
      <c r="B7856" s="17" t="n">
        <v>46269</v>
      </c>
      <c r="C7856" s="1" t="n">
        <v>11</v>
      </c>
      <c r="D7856" s="1" t="s">
        <v>2057</v>
      </c>
      <c r="E7856" s="1" t="n">
        <v>1608</v>
      </c>
      <c r="F7856" s="1" t="s">
        <v>224</v>
      </c>
      <c r="I7856" s="1" t="n">
        <v>1724435</v>
      </c>
      <c r="J7856" s="1" t="n">
        <v>65598</v>
      </c>
      <c r="K7856" s="1" t="n">
        <v>7892840822361</v>
      </c>
      <c r="L7856" s="1" t="s">
        <v>3115</v>
      </c>
      <c r="N7856" s="1" t="n">
        <v>15</v>
      </c>
      <c r="O7856" s="1" t="n">
        <v>117.6</v>
      </c>
      <c r="P7856" s="1" t="s">
        <v>2030</v>
      </c>
    </row>
    <row r="7857" customFormat="false" ht="15" hidden="false" customHeight="true" outlineLevel="0" collapsed="false">
      <c r="A7857" s="1" t="n">
        <v>2</v>
      </c>
      <c r="B7857" s="17" t="n">
        <v>46269</v>
      </c>
      <c r="C7857" s="1" t="n">
        <v>11</v>
      </c>
      <c r="D7857" s="1" t="s">
        <v>2057</v>
      </c>
      <c r="E7857" s="1" t="n">
        <v>1608</v>
      </c>
      <c r="F7857" s="1" t="s">
        <v>224</v>
      </c>
      <c r="I7857" s="1" t="n">
        <v>1724435</v>
      </c>
      <c r="J7857" s="1" t="n">
        <v>65725</v>
      </c>
      <c r="K7857" s="1" t="n">
        <v>7892840822866</v>
      </c>
      <c r="L7857" s="1" t="s">
        <v>4815</v>
      </c>
      <c r="N7857" s="1" t="n">
        <v>32</v>
      </c>
      <c r="O7857" s="1" t="n">
        <v>84.8</v>
      </c>
      <c r="P7857" s="1" t="s">
        <v>2030</v>
      </c>
    </row>
    <row r="7858" customFormat="false" ht="15" hidden="false" customHeight="true" outlineLevel="0" collapsed="false">
      <c r="A7858" s="1" t="n">
        <v>2</v>
      </c>
      <c r="B7858" s="17" t="n">
        <v>46269</v>
      </c>
      <c r="C7858" s="1" t="n">
        <v>11</v>
      </c>
      <c r="D7858" s="1" t="s">
        <v>2057</v>
      </c>
      <c r="E7858" s="1" t="n">
        <v>1608</v>
      </c>
      <c r="F7858" s="1" t="s">
        <v>224</v>
      </c>
      <c r="I7858" s="1" t="n">
        <v>1724435</v>
      </c>
      <c r="J7858" s="1" t="n">
        <v>65734</v>
      </c>
      <c r="K7858" s="1" t="n">
        <v>7892840823047</v>
      </c>
      <c r="L7858" s="1" t="s">
        <v>3116</v>
      </c>
      <c r="N7858" s="1" t="n">
        <v>15</v>
      </c>
      <c r="O7858" s="1" t="n">
        <v>96</v>
      </c>
      <c r="P7858" s="1" t="s">
        <v>2030</v>
      </c>
    </row>
    <row r="7859" customFormat="false" ht="15" hidden="false" customHeight="true" outlineLevel="0" collapsed="false">
      <c r="A7859" s="1" t="n">
        <v>2</v>
      </c>
      <c r="B7859" s="17" t="n">
        <v>46269</v>
      </c>
      <c r="C7859" s="1" t="n">
        <v>11</v>
      </c>
      <c r="D7859" s="1" t="s">
        <v>2057</v>
      </c>
      <c r="E7859" s="1" t="n">
        <v>1608</v>
      </c>
      <c r="F7859" s="1" t="s">
        <v>224</v>
      </c>
      <c r="I7859" s="1" t="n">
        <v>1724435</v>
      </c>
      <c r="J7859" s="1" t="n">
        <v>65736</v>
      </c>
      <c r="K7859" s="1" t="n">
        <v>7892840823054</v>
      </c>
      <c r="L7859" s="1" t="s">
        <v>3117</v>
      </c>
      <c r="N7859" s="1" t="n">
        <v>25</v>
      </c>
      <c r="O7859" s="1" t="n">
        <v>160</v>
      </c>
      <c r="P7859" s="1" t="s">
        <v>2030</v>
      </c>
    </row>
    <row r="7860" customFormat="false" ht="15" hidden="false" customHeight="true" outlineLevel="0" collapsed="false">
      <c r="A7860" s="1" t="n">
        <v>2</v>
      </c>
      <c r="B7860" s="17" t="n">
        <v>46269</v>
      </c>
      <c r="C7860" s="1" t="n">
        <v>11</v>
      </c>
      <c r="D7860" s="1" t="s">
        <v>2057</v>
      </c>
      <c r="E7860" s="1" t="n">
        <v>1608</v>
      </c>
      <c r="F7860" s="1" t="s">
        <v>224</v>
      </c>
      <c r="I7860" s="1" t="n">
        <v>1724435</v>
      </c>
      <c r="J7860" s="1" t="n">
        <v>65799</v>
      </c>
      <c r="K7860" s="1" t="n">
        <v>7892840822385</v>
      </c>
      <c r="L7860" s="1" t="s">
        <v>3118</v>
      </c>
      <c r="N7860" s="1" t="n">
        <v>58</v>
      </c>
      <c r="O7860" s="1" t="n">
        <v>196.62</v>
      </c>
      <c r="P7860" s="1" t="s">
        <v>2030</v>
      </c>
    </row>
    <row r="7861" customFormat="false" ht="15" hidden="false" customHeight="true" outlineLevel="0" collapsed="false">
      <c r="A7861" s="1" t="n">
        <v>2</v>
      </c>
      <c r="B7861" s="17" t="n">
        <v>46269</v>
      </c>
      <c r="C7861" s="1" t="n">
        <v>11</v>
      </c>
      <c r="D7861" s="1" t="s">
        <v>2057</v>
      </c>
      <c r="E7861" s="1" t="n">
        <v>1608</v>
      </c>
      <c r="F7861" s="1" t="s">
        <v>224</v>
      </c>
      <c r="I7861" s="1" t="n">
        <v>1724435</v>
      </c>
      <c r="J7861" s="1" t="n">
        <v>65964</v>
      </c>
      <c r="K7861" s="1" t="n">
        <v>7892840822422</v>
      </c>
      <c r="L7861" s="1" t="s">
        <v>3119</v>
      </c>
      <c r="N7861" s="1" t="n">
        <v>12</v>
      </c>
      <c r="O7861" s="1" t="n">
        <v>21.6</v>
      </c>
      <c r="P7861" s="1" t="s">
        <v>2030</v>
      </c>
    </row>
    <row r="7862" customFormat="false" ht="15" hidden="false" customHeight="true" outlineLevel="0" collapsed="false">
      <c r="A7862" s="1" t="n">
        <v>2</v>
      </c>
      <c r="B7862" s="17" t="n">
        <v>46269</v>
      </c>
      <c r="C7862" s="1" t="n">
        <v>11</v>
      </c>
      <c r="D7862" s="1" t="s">
        <v>2057</v>
      </c>
      <c r="E7862" s="1" t="n">
        <v>1608</v>
      </c>
      <c r="F7862" s="1" t="s">
        <v>224</v>
      </c>
      <c r="I7862" s="1" t="n">
        <v>1724435</v>
      </c>
      <c r="J7862" s="1" t="n">
        <v>65965</v>
      </c>
      <c r="K7862" s="1" t="n">
        <v>7892840822507</v>
      </c>
      <c r="L7862" s="1" t="s">
        <v>3120</v>
      </c>
      <c r="N7862" s="1" t="n">
        <v>12</v>
      </c>
      <c r="O7862" s="1" t="n">
        <v>21.6</v>
      </c>
      <c r="P7862" s="1" t="s">
        <v>2030</v>
      </c>
    </row>
    <row r="7863" customFormat="false" ht="15" hidden="false" customHeight="true" outlineLevel="0" collapsed="false">
      <c r="A7863" s="1" t="n">
        <v>2</v>
      </c>
      <c r="B7863" s="17" t="n">
        <v>46269</v>
      </c>
      <c r="C7863" s="1" t="n">
        <v>11</v>
      </c>
      <c r="D7863" s="1" t="s">
        <v>2057</v>
      </c>
      <c r="E7863" s="1" t="n">
        <v>1608</v>
      </c>
      <c r="F7863" s="1" t="s">
        <v>224</v>
      </c>
      <c r="I7863" s="1" t="n">
        <v>1724435</v>
      </c>
      <c r="J7863" s="1" t="n">
        <v>65966</v>
      </c>
      <c r="K7863" s="1" t="n">
        <v>7892840822521</v>
      </c>
      <c r="L7863" s="1" t="s">
        <v>3121</v>
      </c>
      <c r="N7863" s="1" t="n">
        <v>16</v>
      </c>
      <c r="O7863" s="1" t="n">
        <v>28.8</v>
      </c>
      <c r="P7863" s="1" t="s">
        <v>2030</v>
      </c>
    </row>
    <row r="7864" customFormat="false" ht="15" hidden="false" customHeight="true" outlineLevel="0" collapsed="false">
      <c r="A7864" s="1" t="n">
        <v>2</v>
      </c>
      <c r="B7864" s="17" t="n">
        <v>46269</v>
      </c>
      <c r="C7864" s="1" t="n">
        <v>11</v>
      </c>
      <c r="D7864" s="1" t="s">
        <v>2057</v>
      </c>
      <c r="E7864" s="1" t="n">
        <v>1608</v>
      </c>
      <c r="F7864" s="1" t="s">
        <v>224</v>
      </c>
      <c r="I7864" s="1" t="n">
        <v>1724435</v>
      </c>
      <c r="J7864" s="1" t="n">
        <v>66000</v>
      </c>
      <c r="K7864" s="1" t="n">
        <v>7892840822484</v>
      </c>
      <c r="L7864" s="1" t="s">
        <v>3122</v>
      </c>
      <c r="N7864" s="1" t="n">
        <v>26</v>
      </c>
      <c r="O7864" s="1" t="n">
        <v>46.8</v>
      </c>
      <c r="P7864" s="1" t="s">
        <v>2030</v>
      </c>
    </row>
    <row r="7865" customFormat="false" ht="15" hidden="false" customHeight="true" outlineLevel="0" collapsed="false">
      <c r="A7865" s="1" t="n">
        <v>2</v>
      </c>
      <c r="B7865" s="17" t="n">
        <v>46269</v>
      </c>
      <c r="C7865" s="1" t="n">
        <v>11</v>
      </c>
      <c r="D7865" s="1" t="s">
        <v>2057</v>
      </c>
      <c r="E7865" s="1" t="n">
        <v>1608</v>
      </c>
      <c r="F7865" s="1" t="s">
        <v>224</v>
      </c>
      <c r="I7865" s="1" t="n">
        <v>1724435</v>
      </c>
      <c r="J7865" s="1" t="n">
        <v>66089</v>
      </c>
      <c r="K7865" s="1" t="n">
        <v>7892840822323</v>
      </c>
      <c r="L7865" s="1" t="s">
        <v>3124</v>
      </c>
      <c r="N7865" s="1" t="n">
        <v>6</v>
      </c>
      <c r="O7865" s="1" t="n">
        <v>79.14</v>
      </c>
      <c r="P7865" s="1" t="s">
        <v>2030</v>
      </c>
    </row>
    <row r="7866" customFormat="false" ht="15" hidden="false" customHeight="true" outlineLevel="0" collapsed="false">
      <c r="A7866" s="1" t="n">
        <v>2</v>
      </c>
      <c r="B7866" s="17" t="n">
        <v>46269</v>
      </c>
      <c r="C7866" s="1" t="n">
        <v>11</v>
      </c>
      <c r="D7866" s="1" t="s">
        <v>2057</v>
      </c>
      <c r="E7866" s="1" t="n">
        <v>1608</v>
      </c>
      <c r="F7866" s="1" t="s">
        <v>224</v>
      </c>
      <c r="I7866" s="1" t="n">
        <v>1724435</v>
      </c>
      <c r="J7866" s="1" t="n">
        <v>66252</v>
      </c>
      <c r="K7866" s="1" t="n">
        <v>7892840822392</v>
      </c>
      <c r="L7866" s="1" t="s">
        <v>3125</v>
      </c>
      <c r="N7866" s="1" t="n">
        <v>32</v>
      </c>
      <c r="O7866" s="1" t="n">
        <v>109.44</v>
      </c>
      <c r="P7866" s="1" t="s">
        <v>2030</v>
      </c>
    </row>
    <row r="7867" customFormat="false" ht="15" hidden="false" customHeight="true" outlineLevel="0" collapsed="false">
      <c r="A7867" s="1" t="n">
        <v>2</v>
      </c>
      <c r="B7867" s="17" t="n">
        <v>46269</v>
      </c>
      <c r="C7867" s="1" t="n">
        <v>11</v>
      </c>
      <c r="D7867" s="1" t="s">
        <v>2057</v>
      </c>
      <c r="E7867" s="1" t="n">
        <v>1608</v>
      </c>
      <c r="F7867" s="1" t="s">
        <v>224</v>
      </c>
      <c r="I7867" s="1" t="n">
        <v>1724435</v>
      </c>
      <c r="J7867" s="1" t="n">
        <v>66366</v>
      </c>
      <c r="K7867" s="1" t="n">
        <v>7892840822378</v>
      </c>
      <c r="L7867" s="1" t="s">
        <v>3839</v>
      </c>
      <c r="N7867" s="1" t="n">
        <v>36</v>
      </c>
      <c r="O7867" s="1" t="n">
        <v>146.16</v>
      </c>
      <c r="P7867" s="1" t="s">
        <v>2030</v>
      </c>
    </row>
    <row r="7868" customFormat="false" ht="15" hidden="false" customHeight="true" outlineLevel="0" collapsed="false">
      <c r="A7868" s="1" t="n">
        <v>2</v>
      </c>
      <c r="B7868" s="17" t="n">
        <v>46269</v>
      </c>
      <c r="C7868" s="1" t="n">
        <v>11</v>
      </c>
      <c r="D7868" s="1" t="s">
        <v>2057</v>
      </c>
      <c r="E7868" s="1" t="n">
        <v>1608</v>
      </c>
      <c r="F7868" s="1" t="s">
        <v>224</v>
      </c>
      <c r="I7868" s="1" t="n">
        <v>1724435</v>
      </c>
      <c r="J7868" s="1" t="n">
        <v>66584</v>
      </c>
      <c r="K7868" s="1" t="n">
        <v>7892840822453</v>
      </c>
      <c r="L7868" s="1" t="s">
        <v>3126</v>
      </c>
      <c r="N7868" s="1" t="n">
        <v>12</v>
      </c>
      <c r="O7868" s="1" t="n">
        <v>21.6</v>
      </c>
      <c r="P7868" s="1" t="s">
        <v>2030</v>
      </c>
    </row>
    <row r="7869" customFormat="false" ht="15" hidden="false" customHeight="true" outlineLevel="0" collapsed="false">
      <c r="A7869" s="1" t="n">
        <v>2</v>
      </c>
      <c r="B7869" s="17" t="n">
        <v>46269</v>
      </c>
      <c r="C7869" s="1" t="n">
        <v>11</v>
      </c>
      <c r="D7869" s="1" t="s">
        <v>2057</v>
      </c>
      <c r="E7869" s="1" t="n">
        <v>1608</v>
      </c>
      <c r="F7869" s="1" t="s">
        <v>224</v>
      </c>
      <c r="I7869" s="1" t="n">
        <v>1724435</v>
      </c>
      <c r="J7869" s="1" t="n">
        <v>66993</v>
      </c>
      <c r="K7869" s="1" t="n">
        <v>7892840822347</v>
      </c>
      <c r="L7869" s="1" t="s">
        <v>3110</v>
      </c>
      <c r="N7869" s="1" t="n">
        <v>15</v>
      </c>
      <c r="O7869" s="1" t="n">
        <v>129.6</v>
      </c>
      <c r="P7869" s="1" t="s">
        <v>2030</v>
      </c>
    </row>
    <row r="7870" customFormat="false" ht="15" hidden="false" customHeight="true" outlineLevel="0" collapsed="false">
      <c r="A7870" s="1" t="n">
        <v>2</v>
      </c>
      <c r="B7870" s="17" t="n">
        <v>46269</v>
      </c>
      <c r="C7870" s="1" t="n">
        <v>11</v>
      </c>
      <c r="D7870" s="1" t="s">
        <v>2057</v>
      </c>
      <c r="E7870" s="1" t="n">
        <v>1608</v>
      </c>
      <c r="F7870" s="1" t="s">
        <v>224</v>
      </c>
      <c r="I7870" s="1" t="n">
        <v>1724435</v>
      </c>
      <c r="J7870" s="1" t="n">
        <v>67725</v>
      </c>
      <c r="K7870" s="1" t="n">
        <v>7892840822477</v>
      </c>
      <c r="L7870" s="1" t="s">
        <v>3127</v>
      </c>
      <c r="N7870" s="1" t="n">
        <v>26</v>
      </c>
      <c r="O7870" s="1" t="n">
        <v>46.8</v>
      </c>
      <c r="P7870" s="1" t="s">
        <v>2030</v>
      </c>
    </row>
    <row r="7871" customFormat="false" ht="15" hidden="false" customHeight="true" outlineLevel="0" collapsed="false">
      <c r="A7871" s="1" t="n">
        <v>2</v>
      </c>
      <c r="B7871" s="17" t="n">
        <v>46269</v>
      </c>
      <c r="C7871" s="1" t="n">
        <v>11</v>
      </c>
      <c r="D7871" s="1" t="s">
        <v>2057</v>
      </c>
      <c r="E7871" s="1" t="n">
        <v>1608</v>
      </c>
      <c r="F7871" s="1" t="s">
        <v>224</v>
      </c>
      <c r="I7871" s="1" t="n">
        <v>1724435</v>
      </c>
      <c r="J7871" s="1" t="n">
        <v>68927</v>
      </c>
      <c r="K7871" s="1" t="n">
        <v>7892840823030</v>
      </c>
      <c r="L7871" s="1" t="s">
        <v>3128</v>
      </c>
      <c r="N7871" s="1" t="n">
        <v>25</v>
      </c>
      <c r="O7871" s="1" t="n">
        <v>160</v>
      </c>
      <c r="P7871" s="1" t="s">
        <v>2030</v>
      </c>
    </row>
    <row r="7872" customFormat="false" ht="15" hidden="false" customHeight="true" outlineLevel="0" collapsed="false">
      <c r="A7872" s="1" t="n">
        <v>2</v>
      </c>
      <c r="B7872" s="17" t="n">
        <v>46269</v>
      </c>
      <c r="C7872" s="1" t="n">
        <v>11</v>
      </c>
      <c r="D7872" s="1" t="s">
        <v>2057</v>
      </c>
      <c r="E7872" s="1" t="n">
        <v>1608</v>
      </c>
      <c r="F7872" s="1" t="s">
        <v>224</v>
      </c>
      <c r="I7872" s="1" t="n">
        <v>1724435</v>
      </c>
      <c r="J7872" s="1" t="n">
        <v>80042</v>
      </c>
      <c r="K7872" s="1" t="n">
        <v>7892840825171</v>
      </c>
      <c r="L7872" s="1" t="s">
        <v>3840</v>
      </c>
      <c r="N7872" s="1" t="n">
        <v>12</v>
      </c>
      <c r="O7872" s="1" t="n">
        <v>54.96</v>
      </c>
      <c r="P7872" s="1" t="s">
        <v>2030</v>
      </c>
    </row>
    <row r="7873" customFormat="false" ht="15" hidden="false" customHeight="true" outlineLevel="0" collapsed="false">
      <c r="A7873" s="1" t="n">
        <v>2</v>
      </c>
      <c r="B7873" s="17" t="n">
        <v>46269</v>
      </c>
      <c r="C7873" s="1" t="n">
        <v>11</v>
      </c>
      <c r="D7873" s="1" t="s">
        <v>2057</v>
      </c>
      <c r="E7873" s="1" t="n">
        <v>1608</v>
      </c>
      <c r="F7873" s="1" t="s">
        <v>224</v>
      </c>
      <c r="I7873" s="1" t="n">
        <v>1724435</v>
      </c>
      <c r="J7873" s="1" t="n">
        <v>80195</v>
      </c>
      <c r="K7873" s="1" t="n">
        <v>7892840824976</v>
      </c>
      <c r="L7873" s="1" t="s">
        <v>3131</v>
      </c>
      <c r="N7873" s="1" t="n">
        <v>56</v>
      </c>
      <c r="O7873" s="1" t="n">
        <v>186.48</v>
      </c>
      <c r="P7873" s="1" t="s">
        <v>2030</v>
      </c>
    </row>
    <row r="7874" customFormat="false" ht="15" hidden="false" customHeight="true" outlineLevel="0" collapsed="false">
      <c r="A7874" s="1" t="n">
        <v>2</v>
      </c>
      <c r="B7874" s="17" t="n">
        <v>46269</v>
      </c>
      <c r="C7874" s="1" t="n">
        <v>11</v>
      </c>
      <c r="D7874" s="1" t="s">
        <v>2057</v>
      </c>
      <c r="E7874" s="1" t="n">
        <v>1608</v>
      </c>
      <c r="F7874" s="1" t="s">
        <v>224</v>
      </c>
      <c r="I7874" s="1" t="n">
        <v>1724435</v>
      </c>
      <c r="J7874" s="1" t="n">
        <v>80196</v>
      </c>
      <c r="K7874" s="1" t="n">
        <v>7892840824662</v>
      </c>
      <c r="L7874" s="1" t="s">
        <v>3132</v>
      </c>
      <c r="N7874" s="1" t="n">
        <v>50</v>
      </c>
      <c r="O7874" s="1" t="n">
        <v>166.5</v>
      </c>
      <c r="P7874" s="1" t="s">
        <v>2030</v>
      </c>
    </row>
    <row r="7875" customFormat="false" ht="15" hidden="false" customHeight="true" outlineLevel="0" collapsed="false">
      <c r="A7875" s="1" t="n">
        <v>2</v>
      </c>
      <c r="B7875" s="17" t="n">
        <v>46269</v>
      </c>
      <c r="C7875" s="1" t="n">
        <v>11</v>
      </c>
      <c r="D7875" s="1" t="s">
        <v>2057</v>
      </c>
      <c r="E7875" s="1" t="n">
        <v>1608</v>
      </c>
      <c r="F7875" s="1" t="s">
        <v>224</v>
      </c>
      <c r="I7875" s="1" t="n">
        <v>1724435</v>
      </c>
      <c r="J7875" s="1" t="n">
        <v>80197</v>
      </c>
      <c r="K7875" s="1" t="n">
        <v>7892840824648</v>
      </c>
      <c r="L7875" s="1" t="s">
        <v>3133</v>
      </c>
      <c r="N7875" s="1" t="n">
        <v>50</v>
      </c>
      <c r="O7875" s="1" t="n">
        <v>166.5</v>
      </c>
      <c r="P7875" s="1" t="s">
        <v>2030</v>
      </c>
    </row>
    <row r="7876" customFormat="false" ht="15" hidden="false" customHeight="true" outlineLevel="0" collapsed="false">
      <c r="A7876" s="1" t="n">
        <v>2</v>
      </c>
      <c r="B7876" s="17" t="n">
        <v>46269</v>
      </c>
      <c r="C7876" s="1" t="n">
        <v>11</v>
      </c>
      <c r="D7876" s="1" t="s">
        <v>2057</v>
      </c>
      <c r="E7876" s="1" t="n">
        <v>1608</v>
      </c>
      <c r="F7876" s="1" t="s">
        <v>224</v>
      </c>
      <c r="I7876" s="1" t="n">
        <v>1724435</v>
      </c>
      <c r="J7876" s="1" t="n">
        <v>80198</v>
      </c>
      <c r="K7876" s="1" t="n">
        <v>7892840824693</v>
      </c>
      <c r="L7876" s="1" t="s">
        <v>3134</v>
      </c>
      <c r="N7876" s="1" t="n">
        <v>50</v>
      </c>
      <c r="O7876" s="1" t="n">
        <v>150</v>
      </c>
      <c r="P7876" s="1" t="s">
        <v>2030</v>
      </c>
    </row>
    <row r="7877" customFormat="false" ht="15" hidden="false" customHeight="true" outlineLevel="0" collapsed="false">
      <c r="A7877" s="1" t="n">
        <v>2</v>
      </c>
      <c r="B7877" s="17" t="n">
        <v>46269</v>
      </c>
      <c r="C7877" s="1" t="n">
        <v>11</v>
      </c>
      <c r="D7877" s="1" t="s">
        <v>2057</v>
      </c>
      <c r="E7877" s="1" t="n">
        <v>1608</v>
      </c>
      <c r="F7877" s="1" t="s">
        <v>224</v>
      </c>
      <c r="I7877" s="1" t="n">
        <v>1724435</v>
      </c>
      <c r="J7877" s="1" t="n">
        <v>80199</v>
      </c>
      <c r="K7877" s="1" t="n">
        <v>7892840825218</v>
      </c>
      <c r="L7877" s="1" t="s">
        <v>4816</v>
      </c>
      <c r="N7877" s="1" t="n">
        <v>12</v>
      </c>
      <c r="O7877" s="1" t="n">
        <v>54.96</v>
      </c>
      <c r="P7877" s="1" t="s">
        <v>2030</v>
      </c>
    </row>
    <row r="7878" customFormat="false" ht="15" hidden="false" customHeight="true" outlineLevel="0" collapsed="false">
      <c r="A7878" s="1" t="n">
        <v>2</v>
      </c>
      <c r="B7878" s="17" t="n">
        <v>46269</v>
      </c>
      <c r="C7878" s="1" t="n">
        <v>11</v>
      </c>
      <c r="D7878" s="1" t="s">
        <v>2057</v>
      </c>
      <c r="E7878" s="1" t="n">
        <v>1608</v>
      </c>
      <c r="F7878" s="1" t="s">
        <v>224</v>
      </c>
      <c r="I7878" s="1" t="n">
        <v>1724435</v>
      </c>
      <c r="J7878" s="1" t="n">
        <v>80384</v>
      </c>
      <c r="K7878" s="1" t="n">
        <v>7892840824396</v>
      </c>
      <c r="L7878" s="1" t="s">
        <v>3135</v>
      </c>
      <c r="N7878" s="1" t="n">
        <v>13</v>
      </c>
      <c r="O7878" s="1" t="n">
        <v>121.29</v>
      </c>
      <c r="P7878" s="1" t="s">
        <v>2030</v>
      </c>
    </row>
    <row r="7879" customFormat="false" ht="15" hidden="false" customHeight="true" outlineLevel="0" collapsed="false">
      <c r="A7879" s="1" t="n">
        <v>2</v>
      </c>
      <c r="B7879" s="17" t="n">
        <v>46269</v>
      </c>
      <c r="C7879" s="1" t="n">
        <v>11</v>
      </c>
      <c r="D7879" s="1" t="s">
        <v>2057</v>
      </c>
      <c r="E7879" s="1" t="n">
        <v>1608</v>
      </c>
      <c r="F7879" s="1" t="s">
        <v>224</v>
      </c>
      <c r="I7879" s="1" t="n">
        <v>1724435</v>
      </c>
      <c r="J7879" s="1" t="n">
        <v>80464</v>
      </c>
      <c r="K7879" s="1" t="n">
        <v>7892840825126</v>
      </c>
      <c r="L7879" s="1" t="s">
        <v>3137</v>
      </c>
      <c r="N7879" s="1" t="n">
        <v>48</v>
      </c>
      <c r="O7879" s="1" t="n">
        <v>183.84</v>
      </c>
      <c r="P7879" s="1" t="s">
        <v>2030</v>
      </c>
    </row>
    <row r="7880" customFormat="false" ht="15" hidden="false" customHeight="true" outlineLevel="0" collapsed="false">
      <c r="A7880" s="1" t="n">
        <v>2</v>
      </c>
      <c r="B7880" s="17" t="n">
        <v>46269</v>
      </c>
      <c r="C7880" s="1" t="n">
        <v>11</v>
      </c>
      <c r="D7880" s="1" t="s">
        <v>2057</v>
      </c>
      <c r="E7880" s="1" t="n">
        <v>1608</v>
      </c>
      <c r="F7880" s="1" t="s">
        <v>224</v>
      </c>
      <c r="I7880" s="1" t="n">
        <v>1724435</v>
      </c>
      <c r="J7880" s="1" t="n">
        <v>82279</v>
      </c>
      <c r="K7880" s="1" t="n">
        <v>7892840822637</v>
      </c>
      <c r="L7880" s="1" t="s">
        <v>4817</v>
      </c>
      <c r="N7880" s="1" t="n">
        <v>12</v>
      </c>
      <c r="O7880" s="1" t="n">
        <v>33.6</v>
      </c>
      <c r="P7880" s="1" t="s">
        <v>2030</v>
      </c>
    </row>
    <row r="7881" customFormat="false" ht="15" hidden="false" customHeight="true" outlineLevel="0" collapsed="false">
      <c r="A7881" s="1" t="n">
        <v>2</v>
      </c>
      <c r="B7881" s="17" t="n">
        <v>46269</v>
      </c>
      <c r="C7881" s="1" t="n">
        <v>11</v>
      </c>
      <c r="D7881" s="1" t="s">
        <v>2057</v>
      </c>
      <c r="E7881" s="1" t="n">
        <v>1608</v>
      </c>
      <c r="F7881" s="1" t="s">
        <v>224</v>
      </c>
      <c r="I7881" s="1" t="n">
        <v>1724730</v>
      </c>
      <c r="J7881" s="1" t="n">
        <v>50232</v>
      </c>
      <c r="K7881" s="1" t="n">
        <v>7891025123057</v>
      </c>
      <c r="L7881" s="1" t="s">
        <v>2224</v>
      </c>
      <c r="N7881" s="1" t="n">
        <v>6</v>
      </c>
      <c r="O7881" s="1" t="n">
        <v>15.78</v>
      </c>
      <c r="P7881" s="1" t="s">
        <v>2030</v>
      </c>
    </row>
    <row r="7882" customFormat="false" ht="15" hidden="false" customHeight="true" outlineLevel="0" collapsed="false">
      <c r="A7882" s="1" t="n">
        <v>2</v>
      </c>
      <c r="B7882" s="17" t="n">
        <v>46269</v>
      </c>
      <c r="C7882" s="1" t="n">
        <v>11</v>
      </c>
      <c r="D7882" s="1" t="s">
        <v>2057</v>
      </c>
      <c r="E7882" s="1" t="n">
        <v>1608</v>
      </c>
      <c r="F7882" s="1" t="s">
        <v>224</v>
      </c>
      <c r="I7882" s="1" t="n">
        <v>1724730</v>
      </c>
      <c r="J7882" s="1" t="n">
        <v>19906</v>
      </c>
      <c r="K7882" s="1" t="n">
        <v>7898553442933</v>
      </c>
      <c r="L7882" s="1" t="s">
        <v>2567</v>
      </c>
      <c r="N7882" s="1" t="n">
        <v>12</v>
      </c>
      <c r="O7882" s="1" t="n">
        <v>125.76</v>
      </c>
      <c r="P7882" s="1" t="s">
        <v>2030</v>
      </c>
    </row>
    <row r="7883" customFormat="false" ht="15" hidden="false" customHeight="true" outlineLevel="0" collapsed="false">
      <c r="A7883" s="1" t="n">
        <v>2</v>
      </c>
      <c r="B7883" s="17" t="n">
        <v>46269</v>
      </c>
      <c r="C7883" s="1" t="n">
        <v>11</v>
      </c>
      <c r="D7883" s="1" t="s">
        <v>2057</v>
      </c>
      <c r="E7883" s="1" t="n">
        <v>1608</v>
      </c>
      <c r="F7883" s="1" t="s">
        <v>224</v>
      </c>
      <c r="I7883" s="1" t="n">
        <v>1724730</v>
      </c>
      <c r="J7883" s="1" t="n">
        <v>20479</v>
      </c>
      <c r="K7883" s="1" t="n">
        <v>7891025101161</v>
      </c>
      <c r="L7883" s="1" t="s">
        <v>2226</v>
      </c>
      <c r="N7883" s="1" t="n">
        <v>4</v>
      </c>
      <c r="O7883" s="1" t="n">
        <v>13.24</v>
      </c>
      <c r="P7883" s="1" t="s">
        <v>2030</v>
      </c>
    </row>
    <row r="7884" customFormat="false" ht="15" hidden="false" customHeight="true" outlineLevel="0" collapsed="false">
      <c r="A7884" s="1" t="n">
        <v>2</v>
      </c>
      <c r="B7884" s="17" t="n">
        <v>46269</v>
      </c>
      <c r="C7884" s="1" t="n">
        <v>11</v>
      </c>
      <c r="D7884" s="1" t="s">
        <v>2057</v>
      </c>
      <c r="E7884" s="1" t="n">
        <v>1608</v>
      </c>
      <c r="F7884" s="1" t="s">
        <v>224</v>
      </c>
      <c r="I7884" s="1" t="n">
        <v>1724730</v>
      </c>
      <c r="J7884" s="1" t="n">
        <v>20522</v>
      </c>
      <c r="K7884" s="1" t="n">
        <v>7891025106067</v>
      </c>
      <c r="L7884" s="1" t="s">
        <v>2227</v>
      </c>
      <c r="N7884" s="1" t="n">
        <v>4</v>
      </c>
      <c r="O7884" s="1" t="n">
        <v>11.4</v>
      </c>
      <c r="P7884" s="1" t="s">
        <v>2030</v>
      </c>
    </row>
    <row r="7885" customFormat="false" ht="15" hidden="false" customHeight="true" outlineLevel="0" collapsed="false">
      <c r="A7885" s="1" t="n">
        <v>2</v>
      </c>
      <c r="B7885" s="17" t="n">
        <v>46269</v>
      </c>
      <c r="C7885" s="1" t="n">
        <v>11</v>
      </c>
      <c r="D7885" s="1" t="s">
        <v>2057</v>
      </c>
      <c r="E7885" s="1" t="n">
        <v>1608</v>
      </c>
      <c r="F7885" s="1" t="s">
        <v>224</v>
      </c>
      <c r="I7885" s="1" t="n">
        <v>1724730</v>
      </c>
      <c r="J7885" s="1" t="n">
        <v>23791</v>
      </c>
      <c r="K7885" s="1" t="n">
        <v>7898215151302</v>
      </c>
      <c r="L7885" s="1" t="s">
        <v>4242</v>
      </c>
      <c r="N7885" s="1" t="n">
        <v>1</v>
      </c>
      <c r="O7885" s="1" t="n">
        <v>12.83</v>
      </c>
      <c r="P7885" s="1" t="s">
        <v>2030</v>
      </c>
    </row>
    <row r="7886" customFormat="false" ht="15" hidden="false" customHeight="true" outlineLevel="0" collapsed="false">
      <c r="A7886" s="1" t="n">
        <v>2</v>
      </c>
      <c r="B7886" s="17" t="n">
        <v>46269</v>
      </c>
      <c r="C7886" s="1" t="n">
        <v>11</v>
      </c>
      <c r="D7886" s="1" t="s">
        <v>2057</v>
      </c>
      <c r="E7886" s="1" t="n">
        <v>1608</v>
      </c>
      <c r="F7886" s="1" t="s">
        <v>224</v>
      </c>
      <c r="I7886" s="1" t="n">
        <v>1724730</v>
      </c>
      <c r="J7886" s="1" t="n">
        <v>24123</v>
      </c>
      <c r="K7886" s="1" t="n">
        <v>7891025109396</v>
      </c>
      <c r="L7886" s="1" t="s">
        <v>2228</v>
      </c>
      <c r="N7886" s="1" t="n">
        <v>4</v>
      </c>
      <c r="O7886" s="1" t="n">
        <v>13.44</v>
      </c>
      <c r="P7886" s="1" t="s">
        <v>2030</v>
      </c>
    </row>
    <row r="7887" customFormat="false" ht="15" hidden="false" customHeight="true" outlineLevel="0" collapsed="false">
      <c r="A7887" s="1" t="n">
        <v>2</v>
      </c>
      <c r="B7887" s="17" t="n">
        <v>46269</v>
      </c>
      <c r="C7887" s="1" t="n">
        <v>11</v>
      </c>
      <c r="D7887" s="1" t="s">
        <v>2057</v>
      </c>
      <c r="E7887" s="1" t="n">
        <v>1608</v>
      </c>
      <c r="F7887" s="1" t="s">
        <v>224</v>
      </c>
      <c r="I7887" s="1" t="n">
        <v>1724730</v>
      </c>
      <c r="J7887" s="1" t="n">
        <v>24124</v>
      </c>
      <c r="K7887" s="1" t="n">
        <v>7891025109419</v>
      </c>
      <c r="L7887" s="1" t="s">
        <v>2229</v>
      </c>
      <c r="N7887" s="1" t="n">
        <v>4</v>
      </c>
      <c r="O7887" s="1" t="n">
        <v>13.44</v>
      </c>
      <c r="P7887" s="1" t="s">
        <v>2030</v>
      </c>
    </row>
    <row r="7888" customFormat="false" ht="15" hidden="false" customHeight="true" outlineLevel="0" collapsed="false">
      <c r="A7888" s="1" t="n">
        <v>2</v>
      </c>
      <c r="B7888" s="17" t="n">
        <v>46269</v>
      </c>
      <c r="C7888" s="1" t="n">
        <v>11</v>
      </c>
      <c r="D7888" s="1" t="s">
        <v>2057</v>
      </c>
      <c r="E7888" s="1" t="n">
        <v>1608</v>
      </c>
      <c r="F7888" s="1" t="s">
        <v>224</v>
      </c>
      <c r="I7888" s="1" t="n">
        <v>1724730</v>
      </c>
      <c r="J7888" s="1" t="n">
        <v>24196</v>
      </c>
      <c r="K7888" s="1" t="n">
        <v>7891025109884</v>
      </c>
      <c r="L7888" s="1" t="s">
        <v>2230</v>
      </c>
      <c r="N7888" s="1" t="n">
        <v>3</v>
      </c>
      <c r="O7888" s="1" t="n">
        <v>26.4</v>
      </c>
      <c r="P7888" s="1" t="s">
        <v>2030</v>
      </c>
    </row>
    <row r="7889" customFormat="false" ht="15" hidden="false" customHeight="true" outlineLevel="0" collapsed="false">
      <c r="A7889" s="1" t="n">
        <v>2</v>
      </c>
      <c r="B7889" s="17" t="n">
        <v>46269</v>
      </c>
      <c r="C7889" s="1" t="n">
        <v>11</v>
      </c>
      <c r="D7889" s="1" t="s">
        <v>2057</v>
      </c>
      <c r="E7889" s="1" t="n">
        <v>1608</v>
      </c>
      <c r="F7889" s="1" t="s">
        <v>224</v>
      </c>
      <c r="I7889" s="1" t="n">
        <v>1724730</v>
      </c>
      <c r="J7889" s="1" t="n">
        <v>24832</v>
      </c>
      <c r="K7889" s="1" t="n">
        <v>7891025109891</v>
      </c>
      <c r="L7889" s="1" t="s">
        <v>2231</v>
      </c>
      <c r="N7889" s="1" t="n">
        <v>6</v>
      </c>
      <c r="O7889" s="1" t="n">
        <v>52.8</v>
      </c>
      <c r="P7889" s="1" t="s">
        <v>2030</v>
      </c>
    </row>
    <row r="7890" customFormat="false" ht="15" hidden="false" customHeight="true" outlineLevel="0" collapsed="false">
      <c r="A7890" s="1" t="n">
        <v>2</v>
      </c>
      <c r="B7890" s="17" t="n">
        <v>46269</v>
      </c>
      <c r="C7890" s="1" t="n">
        <v>11</v>
      </c>
      <c r="D7890" s="1" t="s">
        <v>2057</v>
      </c>
      <c r="E7890" s="1" t="n">
        <v>1608</v>
      </c>
      <c r="F7890" s="1" t="s">
        <v>224</v>
      </c>
      <c r="I7890" s="1" t="n">
        <v>1724730</v>
      </c>
      <c r="J7890" s="1" t="n">
        <v>27141</v>
      </c>
      <c r="K7890" s="1" t="n">
        <v>7899916900329</v>
      </c>
      <c r="L7890" s="1" t="s">
        <v>2232</v>
      </c>
      <c r="N7890" s="1" t="n">
        <v>3</v>
      </c>
      <c r="O7890" s="1" t="n">
        <v>17.79</v>
      </c>
      <c r="P7890" s="1" t="s">
        <v>2030</v>
      </c>
    </row>
    <row r="7891" customFormat="false" ht="15" hidden="false" customHeight="true" outlineLevel="0" collapsed="false">
      <c r="A7891" s="1" t="n">
        <v>2</v>
      </c>
      <c r="B7891" s="17" t="n">
        <v>46269</v>
      </c>
      <c r="C7891" s="1" t="n">
        <v>11</v>
      </c>
      <c r="D7891" s="1" t="s">
        <v>2057</v>
      </c>
      <c r="E7891" s="1" t="n">
        <v>1608</v>
      </c>
      <c r="F7891" s="1" t="s">
        <v>224</v>
      </c>
      <c r="I7891" s="1" t="n">
        <v>1724730</v>
      </c>
      <c r="J7891" s="1" t="n">
        <v>28462</v>
      </c>
      <c r="K7891" s="1" t="n">
        <v>7891025121626</v>
      </c>
      <c r="L7891" s="1" t="s">
        <v>2570</v>
      </c>
      <c r="N7891" s="1" t="n">
        <v>4</v>
      </c>
      <c r="O7891" s="1" t="n">
        <v>30.04</v>
      </c>
      <c r="P7891" s="1" t="s">
        <v>2030</v>
      </c>
    </row>
    <row r="7892" customFormat="false" ht="15" hidden="false" customHeight="true" outlineLevel="0" collapsed="false">
      <c r="A7892" s="1" t="n">
        <v>2</v>
      </c>
      <c r="B7892" s="17" t="n">
        <v>46269</v>
      </c>
      <c r="C7892" s="1" t="n">
        <v>11</v>
      </c>
      <c r="D7892" s="1" t="s">
        <v>2057</v>
      </c>
      <c r="E7892" s="1" t="n">
        <v>1608</v>
      </c>
      <c r="F7892" s="1" t="s">
        <v>224</v>
      </c>
      <c r="I7892" s="1" t="n">
        <v>1724730</v>
      </c>
      <c r="J7892" s="1" t="n">
        <v>29168</v>
      </c>
      <c r="K7892" s="1" t="n">
        <v>7891025115649</v>
      </c>
      <c r="L7892" s="1" t="s">
        <v>4818</v>
      </c>
      <c r="N7892" s="1" t="n">
        <v>4</v>
      </c>
      <c r="O7892" s="1" t="n">
        <v>25.28</v>
      </c>
      <c r="P7892" s="1" t="s">
        <v>2030</v>
      </c>
    </row>
    <row r="7893" customFormat="false" ht="15" hidden="false" customHeight="true" outlineLevel="0" collapsed="false">
      <c r="A7893" s="1" t="n">
        <v>2</v>
      </c>
      <c r="B7893" s="17" t="n">
        <v>46269</v>
      </c>
      <c r="C7893" s="1" t="n">
        <v>11</v>
      </c>
      <c r="D7893" s="1" t="s">
        <v>2057</v>
      </c>
      <c r="E7893" s="1" t="n">
        <v>1608</v>
      </c>
      <c r="F7893" s="1" t="s">
        <v>224</v>
      </c>
      <c r="I7893" s="1" t="n">
        <v>1724730</v>
      </c>
      <c r="J7893" s="1" t="n">
        <v>29169</v>
      </c>
      <c r="K7893" s="1" t="n">
        <v>7891025115656</v>
      </c>
      <c r="L7893" s="1" t="s">
        <v>2104</v>
      </c>
      <c r="N7893" s="1" t="n">
        <v>6</v>
      </c>
      <c r="O7893" s="1" t="n">
        <v>37.92</v>
      </c>
      <c r="P7893" s="1" t="s">
        <v>2030</v>
      </c>
    </row>
    <row r="7894" customFormat="false" ht="15" hidden="false" customHeight="true" outlineLevel="0" collapsed="false">
      <c r="A7894" s="1" t="n">
        <v>2</v>
      </c>
      <c r="B7894" s="17" t="n">
        <v>46269</v>
      </c>
      <c r="C7894" s="1" t="n">
        <v>11</v>
      </c>
      <c r="D7894" s="1" t="s">
        <v>2057</v>
      </c>
      <c r="E7894" s="1" t="n">
        <v>1608</v>
      </c>
      <c r="F7894" s="1" t="s">
        <v>224</v>
      </c>
      <c r="I7894" s="1" t="n">
        <v>1724730</v>
      </c>
      <c r="J7894" s="1" t="n">
        <v>29787</v>
      </c>
      <c r="K7894" s="1" t="n">
        <v>7891025115595</v>
      </c>
      <c r="L7894" s="1" t="s">
        <v>3465</v>
      </c>
      <c r="N7894" s="1" t="n">
        <v>1</v>
      </c>
      <c r="O7894" s="1" t="n">
        <v>8.88</v>
      </c>
      <c r="P7894" s="1" t="s">
        <v>2030</v>
      </c>
    </row>
    <row r="7895" customFormat="false" ht="15" hidden="false" customHeight="true" outlineLevel="0" collapsed="false">
      <c r="A7895" s="1" t="n">
        <v>2</v>
      </c>
      <c r="B7895" s="17" t="n">
        <v>46269</v>
      </c>
      <c r="C7895" s="1" t="n">
        <v>11</v>
      </c>
      <c r="D7895" s="1" t="s">
        <v>2057</v>
      </c>
      <c r="E7895" s="1" t="n">
        <v>1608</v>
      </c>
      <c r="F7895" s="1" t="s">
        <v>224</v>
      </c>
      <c r="I7895" s="1" t="n">
        <v>1724730</v>
      </c>
      <c r="J7895" s="1" t="n">
        <v>31497</v>
      </c>
      <c r="K7895" s="1" t="n">
        <v>7891025117773</v>
      </c>
      <c r="L7895" s="1" t="s">
        <v>2106</v>
      </c>
      <c r="N7895" s="1" t="n">
        <v>2</v>
      </c>
      <c r="O7895" s="1" t="n">
        <v>10.92</v>
      </c>
      <c r="P7895" s="1" t="s">
        <v>2030</v>
      </c>
    </row>
    <row r="7896" customFormat="false" ht="15" hidden="false" customHeight="true" outlineLevel="0" collapsed="false">
      <c r="A7896" s="1" t="n">
        <v>2</v>
      </c>
      <c r="B7896" s="17" t="n">
        <v>46269</v>
      </c>
      <c r="C7896" s="1" t="n">
        <v>11</v>
      </c>
      <c r="D7896" s="1" t="s">
        <v>2057</v>
      </c>
      <c r="E7896" s="1" t="n">
        <v>1608</v>
      </c>
      <c r="F7896" s="1" t="s">
        <v>224</v>
      </c>
      <c r="I7896" s="1" t="n">
        <v>1724730</v>
      </c>
      <c r="J7896" s="1" t="n">
        <v>32614</v>
      </c>
      <c r="K7896" s="1" t="n">
        <v>7891025119456</v>
      </c>
      <c r="L7896" s="1" t="s">
        <v>2235</v>
      </c>
      <c r="N7896" s="1" t="n">
        <v>6</v>
      </c>
      <c r="O7896" s="1" t="n">
        <v>18.84</v>
      </c>
      <c r="P7896" s="1" t="s">
        <v>2030</v>
      </c>
    </row>
    <row r="7897" customFormat="false" ht="15" hidden="false" customHeight="true" outlineLevel="0" collapsed="false">
      <c r="A7897" s="1" t="n">
        <v>2</v>
      </c>
      <c r="B7897" s="17" t="n">
        <v>46269</v>
      </c>
      <c r="C7897" s="1" t="n">
        <v>11</v>
      </c>
      <c r="D7897" s="1" t="s">
        <v>2057</v>
      </c>
      <c r="E7897" s="1" t="n">
        <v>1608</v>
      </c>
      <c r="F7897" s="1" t="s">
        <v>224</v>
      </c>
      <c r="I7897" s="1" t="n">
        <v>1724730</v>
      </c>
      <c r="J7897" s="1" t="n">
        <v>35359</v>
      </c>
      <c r="K7897" s="1" t="n">
        <v>7891025119869</v>
      </c>
      <c r="L7897" s="1" t="s">
        <v>2236</v>
      </c>
      <c r="N7897" s="1" t="n">
        <v>4</v>
      </c>
      <c r="O7897" s="1" t="n">
        <v>51.24</v>
      </c>
      <c r="P7897" s="1" t="s">
        <v>2030</v>
      </c>
    </row>
    <row r="7898" customFormat="false" ht="15" hidden="false" customHeight="true" outlineLevel="0" collapsed="false">
      <c r="A7898" s="1" t="n">
        <v>2</v>
      </c>
      <c r="B7898" s="17" t="n">
        <v>46269</v>
      </c>
      <c r="C7898" s="1" t="n">
        <v>11</v>
      </c>
      <c r="D7898" s="1" t="s">
        <v>2057</v>
      </c>
      <c r="E7898" s="1" t="n">
        <v>1608</v>
      </c>
      <c r="F7898" s="1" t="s">
        <v>224</v>
      </c>
      <c r="I7898" s="1" t="n">
        <v>1724730</v>
      </c>
      <c r="J7898" s="1" t="n">
        <v>35395</v>
      </c>
      <c r="K7898" s="1" t="n">
        <v>7891025119852</v>
      </c>
      <c r="L7898" s="1" t="s">
        <v>2572</v>
      </c>
      <c r="N7898" s="1" t="n">
        <v>2</v>
      </c>
      <c r="O7898" s="1" t="n">
        <v>25.62</v>
      </c>
      <c r="P7898" s="1" t="s">
        <v>2030</v>
      </c>
    </row>
    <row r="7899" customFormat="false" ht="15" hidden="false" customHeight="true" outlineLevel="0" collapsed="false">
      <c r="A7899" s="1" t="n">
        <v>2</v>
      </c>
      <c r="B7899" s="17" t="n">
        <v>46269</v>
      </c>
      <c r="C7899" s="1" t="n">
        <v>11</v>
      </c>
      <c r="D7899" s="1" t="s">
        <v>2057</v>
      </c>
      <c r="E7899" s="1" t="n">
        <v>1608</v>
      </c>
      <c r="F7899" s="1" t="s">
        <v>224</v>
      </c>
      <c r="I7899" s="1" t="n">
        <v>1724730</v>
      </c>
      <c r="J7899" s="1" t="n">
        <v>35842</v>
      </c>
      <c r="K7899" s="1" t="n">
        <v>7891025120230</v>
      </c>
      <c r="L7899" s="1" t="s">
        <v>2108</v>
      </c>
      <c r="N7899" s="1" t="n">
        <v>6</v>
      </c>
      <c r="O7899" s="1" t="n">
        <v>22.8</v>
      </c>
      <c r="P7899" s="1" t="s">
        <v>2030</v>
      </c>
    </row>
    <row r="7900" customFormat="false" ht="15" hidden="false" customHeight="true" outlineLevel="0" collapsed="false">
      <c r="A7900" s="1" t="n">
        <v>2</v>
      </c>
      <c r="B7900" s="17" t="n">
        <v>46269</v>
      </c>
      <c r="C7900" s="1" t="n">
        <v>11</v>
      </c>
      <c r="D7900" s="1" t="s">
        <v>2057</v>
      </c>
      <c r="E7900" s="1" t="n">
        <v>1608</v>
      </c>
      <c r="F7900" s="1" t="s">
        <v>224</v>
      </c>
      <c r="I7900" s="1" t="n">
        <v>1724730</v>
      </c>
      <c r="J7900" s="1" t="n">
        <v>37558</v>
      </c>
      <c r="K7900" s="1" t="n">
        <v>7891025101376</v>
      </c>
      <c r="L7900" s="1" t="s">
        <v>2237</v>
      </c>
      <c r="N7900" s="1" t="n">
        <v>6</v>
      </c>
      <c r="O7900" s="1" t="n">
        <v>19.86</v>
      </c>
      <c r="P7900" s="1" t="s">
        <v>2030</v>
      </c>
    </row>
    <row r="7901" customFormat="false" ht="15" hidden="false" customHeight="true" outlineLevel="0" collapsed="false">
      <c r="A7901" s="1" t="n">
        <v>2</v>
      </c>
      <c r="B7901" s="17" t="n">
        <v>46269</v>
      </c>
      <c r="C7901" s="1" t="n">
        <v>11</v>
      </c>
      <c r="D7901" s="1" t="s">
        <v>2057</v>
      </c>
      <c r="E7901" s="1" t="n">
        <v>1608</v>
      </c>
      <c r="F7901" s="1" t="s">
        <v>224</v>
      </c>
      <c r="I7901" s="1" t="n">
        <v>1724730</v>
      </c>
      <c r="J7901" s="1" t="n">
        <v>37980</v>
      </c>
      <c r="K7901" s="1" t="n">
        <v>7891025121640</v>
      </c>
      <c r="L7901" s="1" t="s">
        <v>2574</v>
      </c>
      <c r="N7901" s="1" t="n">
        <v>4</v>
      </c>
      <c r="O7901" s="1" t="n">
        <v>29.44</v>
      </c>
      <c r="P7901" s="1" t="s">
        <v>2030</v>
      </c>
    </row>
    <row r="7902" customFormat="false" ht="15" hidden="false" customHeight="true" outlineLevel="0" collapsed="false">
      <c r="A7902" s="1" t="n">
        <v>2</v>
      </c>
      <c r="B7902" s="17" t="n">
        <v>46269</v>
      </c>
      <c r="C7902" s="1" t="n">
        <v>11</v>
      </c>
      <c r="D7902" s="1" t="s">
        <v>2057</v>
      </c>
      <c r="E7902" s="1" t="n">
        <v>1608</v>
      </c>
      <c r="F7902" s="1" t="s">
        <v>224</v>
      </c>
      <c r="I7902" s="1" t="n">
        <v>1724730</v>
      </c>
      <c r="J7902" s="1" t="n">
        <v>48139</v>
      </c>
      <c r="K7902" s="1" t="n">
        <v>7891025122067</v>
      </c>
      <c r="L7902" s="1" t="s">
        <v>2110</v>
      </c>
      <c r="N7902" s="1" t="n">
        <v>6</v>
      </c>
      <c r="O7902" s="1" t="n">
        <v>37.92</v>
      </c>
      <c r="P7902" s="1" t="s">
        <v>2030</v>
      </c>
    </row>
    <row r="7903" customFormat="false" ht="15" hidden="false" customHeight="true" outlineLevel="0" collapsed="false">
      <c r="A7903" s="1" t="n">
        <v>2</v>
      </c>
      <c r="B7903" s="17" t="n">
        <v>46269</v>
      </c>
      <c r="C7903" s="1" t="n">
        <v>11</v>
      </c>
      <c r="D7903" s="1" t="s">
        <v>2057</v>
      </c>
      <c r="E7903" s="1" t="n">
        <v>1608</v>
      </c>
      <c r="F7903" s="1" t="s">
        <v>224</v>
      </c>
      <c r="I7903" s="1" t="n">
        <v>1724730</v>
      </c>
      <c r="J7903" s="1" t="n">
        <v>50664</v>
      </c>
      <c r="K7903" s="1" t="n">
        <v>7891025123064</v>
      </c>
      <c r="L7903" s="1" t="s">
        <v>3466</v>
      </c>
      <c r="N7903" s="1" t="n">
        <v>6</v>
      </c>
      <c r="O7903" s="1" t="n">
        <v>15.78</v>
      </c>
      <c r="P7903" s="1" t="s">
        <v>2030</v>
      </c>
    </row>
    <row r="7904" customFormat="false" ht="15" hidden="false" customHeight="true" outlineLevel="0" collapsed="false">
      <c r="A7904" s="1" t="n">
        <v>2</v>
      </c>
      <c r="B7904" s="17" t="n">
        <v>46269</v>
      </c>
      <c r="C7904" s="1" t="n">
        <v>11</v>
      </c>
      <c r="D7904" s="1" t="s">
        <v>2057</v>
      </c>
      <c r="E7904" s="1" t="n">
        <v>1608</v>
      </c>
      <c r="F7904" s="1" t="s">
        <v>224</v>
      </c>
      <c r="I7904" s="1" t="n">
        <v>1724730</v>
      </c>
      <c r="J7904" s="1" t="n">
        <v>55693</v>
      </c>
      <c r="K7904" s="1" t="n">
        <v>7891025124177</v>
      </c>
      <c r="L7904" s="1" t="s">
        <v>2576</v>
      </c>
      <c r="N7904" s="1" t="n">
        <v>2</v>
      </c>
      <c r="O7904" s="1" t="n">
        <v>28.38</v>
      </c>
      <c r="P7904" s="1" t="s">
        <v>2030</v>
      </c>
    </row>
    <row r="7905" customFormat="false" ht="15" hidden="false" customHeight="true" outlineLevel="0" collapsed="false">
      <c r="A7905" s="1" t="n">
        <v>2</v>
      </c>
      <c r="B7905" s="17" t="n">
        <v>46269</v>
      </c>
      <c r="C7905" s="1" t="n">
        <v>11</v>
      </c>
      <c r="D7905" s="1" t="s">
        <v>2057</v>
      </c>
      <c r="E7905" s="1" t="n">
        <v>1608</v>
      </c>
      <c r="F7905" s="1" t="s">
        <v>224</v>
      </c>
      <c r="I7905" s="1" t="n">
        <v>1724730</v>
      </c>
      <c r="J7905" s="1" t="n">
        <v>59361</v>
      </c>
      <c r="K7905" s="1" t="n">
        <v>7891025124252</v>
      </c>
      <c r="L7905" s="1" t="s">
        <v>4819</v>
      </c>
      <c r="N7905" s="1" t="n">
        <v>4</v>
      </c>
      <c r="O7905" s="1" t="n">
        <v>26.44</v>
      </c>
      <c r="P7905" s="1" t="s">
        <v>2030</v>
      </c>
    </row>
    <row r="7906" customFormat="false" ht="15" hidden="false" customHeight="true" outlineLevel="0" collapsed="false">
      <c r="A7906" s="1" t="n">
        <v>2</v>
      </c>
      <c r="B7906" s="17" t="n">
        <v>46269</v>
      </c>
      <c r="C7906" s="1" t="n">
        <v>11</v>
      </c>
      <c r="D7906" s="1" t="s">
        <v>2057</v>
      </c>
      <c r="E7906" s="1" t="n">
        <v>1608</v>
      </c>
      <c r="F7906" s="1" t="s">
        <v>224</v>
      </c>
      <c r="I7906" s="1" t="n">
        <v>1724730</v>
      </c>
      <c r="J7906" s="1" t="n">
        <v>59856</v>
      </c>
      <c r="K7906" s="1" t="n">
        <v>7891025124269</v>
      </c>
      <c r="L7906" s="1" t="s">
        <v>4820</v>
      </c>
      <c r="N7906" s="1" t="n">
        <v>4</v>
      </c>
      <c r="O7906" s="1" t="n">
        <v>26.44</v>
      </c>
      <c r="P7906" s="1" t="s">
        <v>2030</v>
      </c>
    </row>
    <row r="7907" customFormat="false" ht="15" hidden="false" customHeight="true" outlineLevel="0" collapsed="false">
      <c r="A7907" s="1" t="n">
        <v>2</v>
      </c>
      <c r="B7907" s="17" t="n">
        <v>46269</v>
      </c>
      <c r="C7907" s="1" t="n">
        <v>11</v>
      </c>
      <c r="D7907" s="1" t="s">
        <v>2057</v>
      </c>
      <c r="E7907" s="1" t="n">
        <v>1608</v>
      </c>
      <c r="F7907" s="1" t="s">
        <v>224</v>
      </c>
      <c r="I7907" s="1" t="n">
        <v>1724730</v>
      </c>
      <c r="J7907" s="1" t="n">
        <v>65126</v>
      </c>
      <c r="K7907" s="1" t="n">
        <v>7891025124627</v>
      </c>
      <c r="L7907" s="1" t="s">
        <v>3467</v>
      </c>
      <c r="N7907" s="1" t="n">
        <v>4</v>
      </c>
      <c r="O7907" s="1" t="n">
        <v>25.28</v>
      </c>
      <c r="P7907" s="1" t="s">
        <v>2030</v>
      </c>
    </row>
    <row r="7908" customFormat="false" ht="15" hidden="false" customHeight="true" outlineLevel="0" collapsed="false">
      <c r="A7908" s="1" t="n">
        <v>2</v>
      </c>
      <c r="B7908" s="17" t="n">
        <v>46269</v>
      </c>
      <c r="C7908" s="1" t="n">
        <v>11</v>
      </c>
      <c r="D7908" s="1" t="s">
        <v>2057</v>
      </c>
      <c r="E7908" s="1" t="n">
        <v>1608</v>
      </c>
      <c r="F7908" s="1" t="s">
        <v>224</v>
      </c>
      <c r="I7908" s="1" t="n">
        <v>1724730</v>
      </c>
      <c r="J7908" s="1" t="n">
        <v>69612</v>
      </c>
      <c r="K7908" s="1" t="n">
        <v>7891025123453</v>
      </c>
      <c r="L7908" s="1" t="s">
        <v>2111</v>
      </c>
      <c r="N7908" s="1" t="n">
        <v>2</v>
      </c>
      <c r="O7908" s="1" t="n">
        <v>25.32</v>
      </c>
      <c r="P7908" s="1" t="s">
        <v>2030</v>
      </c>
    </row>
    <row r="7909" customFormat="false" ht="15" hidden="false" customHeight="true" outlineLevel="0" collapsed="false">
      <c r="A7909" s="1" t="n">
        <v>2</v>
      </c>
      <c r="B7909" s="17" t="n">
        <v>46269</v>
      </c>
      <c r="C7909" s="1" t="n">
        <v>11</v>
      </c>
      <c r="D7909" s="1" t="s">
        <v>2057</v>
      </c>
      <c r="E7909" s="1" t="n">
        <v>1608</v>
      </c>
      <c r="F7909" s="1" t="s">
        <v>224</v>
      </c>
      <c r="I7909" s="1" t="n">
        <v>1724730</v>
      </c>
      <c r="J7909" s="1" t="n">
        <v>69613</v>
      </c>
      <c r="K7909" s="1" t="n">
        <v>7891025123460</v>
      </c>
      <c r="L7909" s="1" t="s">
        <v>2112</v>
      </c>
      <c r="N7909" s="1" t="n">
        <v>1</v>
      </c>
      <c r="O7909" s="1" t="n">
        <v>12.66</v>
      </c>
      <c r="P7909" s="1" t="s">
        <v>2030</v>
      </c>
    </row>
    <row r="7910" customFormat="false" ht="15" hidden="false" customHeight="true" outlineLevel="0" collapsed="false">
      <c r="A7910" s="1" t="n">
        <v>2</v>
      </c>
      <c r="B7910" s="17" t="n">
        <v>46269</v>
      </c>
      <c r="C7910" s="1" t="n">
        <v>11</v>
      </c>
      <c r="D7910" s="1" t="s">
        <v>2057</v>
      </c>
      <c r="E7910" s="1" t="n">
        <v>1608</v>
      </c>
      <c r="F7910" s="1" t="s">
        <v>224</v>
      </c>
      <c r="I7910" s="1" t="n">
        <v>1724730</v>
      </c>
      <c r="J7910" s="1" t="n">
        <v>80307</v>
      </c>
      <c r="K7910" s="1" t="n">
        <v>7891025125372</v>
      </c>
      <c r="L7910" s="1" t="s">
        <v>2577</v>
      </c>
      <c r="N7910" s="1" t="n">
        <v>2</v>
      </c>
      <c r="O7910" s="1" t="n">
        <v>31.74</v>
      </c>
      <c r="P7910" s="1" t="s">
        <v>2030</v>
      </c>
    </row>
    <row r="7911" customFormat="false" ht="15" hidden="false" customHeight="true" outlineLevel="0" collapsed="false">
      <c r="A7911" s="1" t="n">
        <v>2</v>
      </c>
      <c r="B7911" s="17" t="n">
        <v>46269</v>
      </c>
      <c r="C7911" s="1" t="n">
        <v>11</v>
      </c>
      <c r="D7911" s="1" t="s">
        <v>2057</v>
      </c>
      <c r="E7911" s="1" t="n">
        <v>1608</v>
      </c>
      <c r="F7911" s="1" t="s">
        <v>224</v>
      </c>
      <c r="I7911" s="1" t="n">
        <v>1724730</v>
      </c>
      <c r="J7911" s="1" t="n">
        <v>80681</v>
      </c>
      <c r="K7911" s="1" t="n">
        <v>7891025125495</v>
      </c>
      <c r="L7911" s="1" t="s">
        <v>2118</v>
      </c>
      <c r="N7911" s="1" t="n">
        <v>2</v>
      </c>
      <c r="O7911" s="1" t="n">
        <v>5.68</v>
      </c>
      <c r="P7911" s="1" t="s">
        <v>2030</v>
      </c>
    </row>
    <row r="7912" customFormat="false" ht="15" hidden="false" customHeight="true" outlineLevel="0" collapsed="false">
      <c r="A7912" s="1" t="n">
        <v>2</v>
      </c>
      <c r="B7912" s="17" t="n">
        <v>46269</v>
      </c>
      <c r="C7912" s="1" t="n">
        <v>11</v>
      </c>
      <c r="D7912" s="1" t="s">
        <v>2057</v>
      </c>
      <c r="E7912" s="1" t="n">
        <v>1608</v>
      </c>
      <c r="F7912" s="1" t="s">
        <v>224</v>
      </c>
      <c r="I7912" s="1" t="n">
        <v>1724730</v>
      </c>
      <c r="J7912" s="1" t="n">
        <v>82275</v>
      </c>
      <c r="K7912" s="1" t="n">
        <v>7899916920624</v>
      </c>
      <c r="L7912" s="1" t="s">
        <v>4821</v>
      </c>
      <c r="N7912" s="1" t="n">
        <v>3</v>
      </c>
      <c r="O7912" s="1" t="n">
        <v>12.84</v>
      </c>
      <c r="P7912" s="1" t="s">
        <v>2030</v>
      </c>
    </row>
    <row r="7913" customFormat="false" ht="15" hidden="false" customHeight="true" outlineLevel="0" collapsed="false">
      <c r="A7913" s="1" t="n">
        <v>2</v>
      </c>
      <c r="B7913" s="17" t="n">
        <v>46269</v>
      </c>
      <c r="C7913" s="1" t="n">
        <v>31</v>
      </c>
      <c r="D7913" s="1" t="s">
        <v>4650</v>
      </c>
      <c r="E7913" s="1" t="n">
        <v>48</v>
      </c>
      <c r="F7913" s="1" t="s">
        <v>146</v>
      </c>
      <c r="I7913" s="1" t="n">
        <v>2655</v>
      </c>
      <c r="J7913" s="1" t="n">
        <v>100101</v>
      </c>
      <c r="K7913" s="1" t="n">
        <v>102</v>
      </c>
      <c r="L7913" s="1" t="s">
        <v>4651</v>
      </c>
      <c r="N7913" s="1" t="n">
        <v>0.045</v>
      </c>
      <c r="O7913" s="1" t="n">
        <v>1.8</v>
      </c>
      <c r="P7913" s="1" t="s">
        <v>2030</v>
      </c>
    </row>
    <row r="7914" customFormat="false" ht="15" hidden="false" customHeight="true" outlineLevel="0" collapsed="false">
      <c r="A7914" s="1" t="n">
        <v>2</v>
      </c>
      <c r="B7914" s="17" t="n">
        <v>46269</v>
      </c>
      <c r="C7914" s="1" t="n">
        <v>31</v>
      </c>
      <c r="D7914" s="1" t="s">
        <v>4650</v>
      </c>
      <c r="E7914" s="1" t="n">
        <v>48</v>
      </c>
      <c r="F7914" s="1" t="s">
        <v>146</v>
      </c>
      <c r="I7914" s="1" t="n">
        <v>2655</v>
      </c>
      <c r="J7914" s="1" t="n">
        <v>102265</v>
      </c>
      <c r="K7914" s="1" t="n">
        <v>7896007811021</v>
      </c>
      <c r="L7914" s="1" t="s">
        <v>4822</v>
      </c>
      <c r="N7914" s="1" t="n">
        <v>1</v>
      </c>
      <c r="O7914" s="1" t="n">
        <v>3.5</v>
      </c>
      <c r="P7914" s="1" t="s">
        <v>2030</v>
      </c>
    </row>
    <row r="7915" customFormat="false" ht="15" hidden="false" customHeight="true" outlineLevel="0" collapsed="false">
      <c r="A7915" s="1" t="n">
        <v>2</v>
      </c>
      <c r="B7915" s="17" t="n">
        <v>46269</v>
      </c>
      <c r="C7915" s="1" t="n">
        <v>31</v>
      </c>
      <c r="D7915" s="1" t="s">
        <v>4650</v>
      </c>
      <c r="E7915" s="1" t="n">
        <v>48</v>
      </c>
      <c r="F7915" s="1" t="s">
        <v>146</v>
      </c>
      <c r="I7915" s="1" t="n">
        <v>2655</v>
      </c>
      <c r="J7915" s="1" t="n">
        <v>21426</v>
      </c>
      <c r="K7915" s="1" t="n">
        <v>7894900014211</v>
      </c>
      <c r="L7915" s="1" t="s">
        <v>2056</v>
      </c>
      <c r="N7915" s="1" t="n">
        <v>1</v>
      </c>
      <c r="O7915" s="1" t="n">
        <v>7.99</v>
      </c>
      <c r="P7915" s="1" t="s">
        <v>2030</v>
      </c>
    </row>
    <row r="7916" customFormat="false" ht="15" hidden="false" customHeight="true" outlineLevel="0" collapsed="false">
      <c r="A7916" s="1" t="n">
        <v>2</v>
      </c>
      <c r="B7916" s="17" t="n">
        <v>46269</v>
      </c>
      <c r="C7916" s="1" t="n">
        <v>31</v>
      </c>
      <c r="D7916" s="1" t="s">
        <v>4650</v>
      </c>
      <c r="E7916" s="1" t="n">
        <v>48</v>
      </c>
      <c r="F7916" s="1" t="s">
        <v>146</v>
      </c>
      <c r="I7916" s="1" t="n">
        <v>2655</v>
      </c>
      <c r="J7916" s="1" t="n">
        <v>21806</v>
      </c>
      <c r="K7916" s="1" t="n">
        <v>7896098900208</v>
      </c>
      <c r="L7916" s="1" t="s">
        <v>4823</v>
      </c>
      <c r="N7916" s="1" t="n">
        <v>1</v>
      </c>
      <c r="O7916" s="1" t="n">
        <v>2.99</v>
      </c>
      <c r="P7916" s="1" t="s">
        <v>2030</v>
      </c>
    </row>
    <row r="7917" customFormat="false" ht="15" hidden="false" customHeight="true" outlineLevel="0" collapsed="false">
      <c r="A7917" s="1" t="n">
        <v>2</v>
      </c>
      <c r="B7917" s="17" t="n">
        <v>46270</v>
      </c>
      <c r="C7917" s="1" t="n">
        <v>11</v>
      </c>
      <c r="D7917" s="1" t="s">
        <v>2057</v>
      </c>
      <c r="E7917" s="1" t="n">
        <v>10096</v>
      </c>
      <c r="F7917" s="1" t="s">
        <v>624</v>
      </c>
      <c r="I7917" s="1" t="n">
        <v>256</v>
      </c>
      <c r="J7917" s="1" t="n">
        <v>61580</v>
      </c>
      <c r="K7917" s="1" t="n">
        <v>2258157</v>
      </c>
      <c r="L7917" s="1" t="s">
        <v>2095</v>
      </c>
      <c r="N7917" s="1" t="n">
        <v>15</v>
      </c>
      <c r="O7917" s="1" t="n">
        <v>180</v>
      </c>
      <c r="P7917" s="1" t="s">
        <v>2030</v>
      </c>
    </row>
    <row r="7918" customFormat="false" ht="15" hidden="false" customHeight="true" outlineLevel="0" collapsed="false">
      <c r="A7918" s="1" t="n">
        <v>2</v>
      </c>
      <c r="B7918" s="17" t="n">
        <v>46270</v>
      </c>
      <c r="C7918" s="1" t="n">
        <v>11</v>
      </c>
      <c r="D7918" s="1" t="s">
        <v>2057</v>
      </c>
      <c r="E7918" s="1" t="n">
        <v>10096</v>
      </c>
      <c r="F7918" s="1" t="s">
        <v>624</v>
      </c>
      <c r="I7918" s="1" t="n">
        <v>256</v>
      </c>
      <c r="J7918" s="1" t="n">
        <v>61597</v>
      </c>
      <c r="K7918" s="1" t="n">
        <v>2258188</v>
      </c>
      <c r="L7918" s="1" t="s">
        <v>2096</v>
      </c>
      <c r="N7918" s="1" t="n">
        <v>5</v>
      </c>
      <c r="O7918" s="1" t="n">
        <v>20</v>
      </c>
      <c r="P7918" s="1" t="s">
        <v>2030</v>
      </c>
    </row>
    <row r="7919" customFormat="false" ht="15" hidden="false" customHeight="true" outlineLevel="0" collapsed="false">
      <c r="A7919" s="1" t="n">
        <v>2</v>
      </c>
      <c r="B7919" s="17" t="n">
        <v>46273</v>
      </c>
      <c r="C7919" s="1" t="n">
        <v>6</v>
      </c>
      <c r="D7919" s="1" t="s">
        <v>2139</v>
      </c>
      <c r="E7919" s="1" t="n">
        <v>48</v>
      </c>
      <c r="F7919" s="1" t="s">
        <v>146</v>
      </c>
      <c r="I7919" s="1" t="n">
        <v>2660</v>
      </c>
      <c r="J7919" s="1" t="n">
        <v>42564</v>
      </c>
      <c r="K7919" s="1" t="n">
        <v>574</v>
      </c>
      <c r="L7919" s="1" t="s">
        <v>2120</v>
      </c>
      <c r="N7919" s="1" t="n">
        <v>20</v>
      </c>
      <c r="O7919" s="1" t="n">
        <v>300</v>
      </c>
      <c r="P7919" s="1" t="s">
        <v>2030</v>
      </c>
    </row>
    <row r="7920" customFormat="false" ht="15" hidden="false" customHeight="true" outlineLevel="0" collapsed="false">
      <c r="A7920" s="1" t="n">
        <v>2</v>
      </c>
      <c r="B7920" s="17" t="n">
        <v>46273</v>
      </c>
      <c r="C7920" s="1" t="n">
        <v>6</v>
      </c>
      <c r="D7920" s="1" t="s">
        <v>2139</v>
      </c>
      <c r="E7920" s="1" t="n">
        <v>48</v>
      </c>
      <c r="F7920" s="1" t="s">
        <v>146</v>
      </c>
      <c r="I7920" s="1" t="n">
        <v>2661</v>
      </c>
      <c r="J7920" s="1" t="n">
        <v>100062</v>
      </c>
      <c r="K7920" s="1" t="n">
        <v>63</v>
      </c>
      <c r="L7920" s="1" t="s">
        <v>2121</v>
      </c>
      <c r="N7920" s="1" t="n">
        <v>13</v>
      </c>
      <c r="O7920" s="1" t="n">
        <v>94</v>
      </c>
      <c r="P7920" s="1" t="s">
        <v>2030</v>
      </c>
    </row>
    <row r="7921" customFormat="false" ht="15" hidden="false" customHeight="true" outlineLevel="0" collapsed="false">
      <c r="A7921" s="1" t="n">
        <v>2</v>
      </c>
      <c r="B7921" s="17" t="n">
        <v>46273</v>
      </c>
      <c r="C7921" s="1" t="n">
        <v>6</v>
      </c>
      <c r="D7921" s="1" t="s">
        <v>2139</v>
      </c>
      <c r="E7921" s="1" t="n">
        <v>48</v>
      </c>
      <c r="F7921" s="1" t="s">
        <v>146</v>
      </c>
      <c r="I7921" s="1" t="n">
        <v>2661</v>
      </c>
      <c r="J7921" s="1" t="n">
        <v>100105</v>
      </c>
      <c r="K7921" s="1" t="n">
        <v>106</v>
      </c>
      <c r="L7921" s="1" t="s">
        <v>2122</v>
      </c>
      <c r="N7921" s="1" t="n">
        <v>24</v>
      </c>
      <c r="O7921" s="1" t="n">
        <v>120</v>
      </c>
      <c r="P7921" s="1" t="s">
        <v>2030</v>
      </c>
    </row>
    <row r="7922" customFormat="false" ht="15" hidden="false" customHeight="true" outlineLevel="0" collapsed="false">
      <c r="A7922" s="1" t="n">
        <v>2</v>
      </c>
      <c r="B7922" s="17" t="n">
        <v>46273</v>
      </c>
      <c r="C7922" s="1" t="n">
        <v>6</v>
      </c>
      <c r="D7922" s="1" t="s">
        <v>2139</v>
      </c>
      <c r="E7922" s="1" t="n">
        <v>48</v>
      </c>
      <c r="F7922" s="1" t="s">
        <v>146</v>
      </c>
      <c r="I7922" s="1" t="n">
        <v>2661</v>
      </c>
      <c r="J7922" s="1" t="n">
        <v>100109</v>
      </c>
      <c r="K7922" s="1" t="n">
        <v>110</v>
      </c>
      <c r="L7922" s="1" t="s">
        <v>2123</v>
      </c>
      <c r="N7922" s="1" t="n">
        <v>20</v>
      </c>
      <c r="O7922" s="1" t="n">
        <v>120</v>
      </c>
      <c r="P7922" s="1" t="s">
        <v>2030</v>
      </c>
    </row>
    <row r="7923" customFormat="false" ht="15" hidden="false" customHeight="true" outlineLevel="0" collapsed="false">
      <c r="A7923" s="1" t="n">
        <v>2</v>
      </c>
      <c r="B7923" s="17" t="n">
        <v>46273</v>
      </c>
      <c r="C7923" s="1" t="n">
        <v>6</v>
      </c>
      <c r="D7923" s="1" t="s">
        <v>2139</v>
      </c>
      <c r="E7923" s="1" t="n">
        <v>48</v>
      </c>
      <c r="F7923" s="1" t="s">
        <v>146</v>
      </c>
      <c r="I7923" s="1" t="n">
        <v>2661</v>
      </c>
      <c r="J7923" s="1" t="n">
        <v>100116</v>
      </c>
      <c r="K7923" s="1" t="n">
        <v>117</v>
      </c>
      <c r="L7923" s="1" t="s">
        <v>2126</v>
      </c>
      <c r="N7923" s="1" t="n">
        <v>1</v>
      </c>
      <c r="O7923" s="1" t="n">
        <v>13</v>
      </c>
      <c r="P7923" s="1" t="s">
        <v>2030</v>
      </c>
    </row>
    <row r="7924" customFormat="false" ht="15" hidden="false" customHeight="true" outlineLevel="0" collapsed="false">
      <c r="A7924" s="1" t="n">
        <v>2</v>
      </c>
      <c r="B7924" s="17" t="n">
        <v>46273</v>
      </c>
      <c r="C7924" s="1" t="n">
        <v>6</v>
      </c>
      <c r="D7924" s="1" t="s">
        <v>2139</v>
      </c>
      <c r="E7924" s="1" t="n">
        <v>48</v>
      </c>
      <c r="F7924" s="1" t="s">
        <v>146</v>
      </c>
      <c r="I7924" s="1" t="n">
        <v>2661</v>
      </c>
      <c r="J7924" s="1" t="n">
        <v>100118</v>
      </c>
      <c r="K7924" s="1" t="n">
        <v>119</v>
      </c>
      <c r="L7924" s="1" t="s">
        <v>2127</v>
      </c>
      <c r="N7924" s="1" t="n">
        <v>20</v>
      </c>
      <c r="O7924" s="1" t="n">
        <v>100</v>
      </c>
      <c r="P7924" s="1" t="s">
        <v>2030</v>
      </c>
    </row>
    <row r="7925" customFormat="false" ht="15" hidden="false" customHeight="true" outlineLevel="0" collapsed="false">
      <c r="A7925" s="1" t="n">
        <v>2</v>
      </c>
      <c r="B7925" s="17" t="n">
        <v>46273</v>
      </c>
      <c r="C7925" s="1" t="n">
        <v>6</v>
      </c>
      <c r="D7925" s="1" t="s">
        <v>2139</v>
      </c>
      <c r="E7925" s="1" t="n">
        <v>48</v>
      </c>
      <c r="F7925" s="1" t="s">
        <v>146</v>
      </c>
      <c r="I7925" s="1" t="n">
        <v>2661</v>
      </c>
      <c r="J7925" s="1" t="n">
        <v>100121</v>
      </c>
      <c r="K7925" s="1" t="n">
        <v>122</v>
      </c>
      <c r="L7925" s="1" t="s">
        <v>2128</v>
      </c>
      <c r="N7925" s="1" t="n">
        <v>8</v>
      </c>
      <c r="O7925" s="1" t="n">
        <v>112</v>
      </c>
      <c r="P7925" s="1" t="s">
        <v>2030</v>
      </c>
    </row>
    <row r="7926" customFormat="false" ht="15" hidden="false" customHeight="true" outlineLevel="0" collapsed="false">
      <c r="A7926" s="1" t="n">
        <v>2</v>
      </c>
      <c r="B7926" s="17" t="n">
        <v>46273</v>
      </c>
      <c r="C7926" s="1" t="n">
        <v>6</v>
      </c>
      <c r="D7926" s="1" t="s">
        <v>2139</v>
      </c>
      <c r="E7926" s="1" t="n">
        <v>48</v>
      </c>
      <c r="F7926" s="1" t="s">
        <v>146</v>
      </c>
      <c r="I7926" s="1" t="n">
        <v>2661</v>
      </c>
      <c r="J7926" s="1" t="n">
        <v>100122</v>
      </c>
      <c r="K7926" s="1" t="n">
        <v>123</v>
      </c>
      <c r="L7926" s="1" t="s">
        <v>2129</v>
      </c>
      <c r="N7926" s="1" t="n">
        <v>3</v>
      </c>
      <c r="O7926" s="1" t="n">
        <v>45</v>
      </c>
      <c r="P7926" s="1" t="s">
        <v>2030</v>
      </c>
    </row>
    <row r="7927" customFormat="false" ht="15" hidden="false" customHeight="true" outlineLevel="0" collapsed="false">
      <c r="A7927" s="1" t="n">
        <v>2</v>
      </c>
      <c r="B7927" s="17" t="n">
        <v>46273</v>
      </c>
      <c r="C7927" s="1" t="n">
        <v>6</v>
      </c>
      <c r="D7927" s="1" t="s">
        <v>2139</v>
      </c>
      <c r="E7927" s="1" t="n">
        <v>48</v>
      </c>
      <c r="F7927" s="1" t="s">
        <v>146</v>
      </c>
      <c r="I7927" s="1" t="n">
        <v>2661</v>
      </c>
      <c r="J7927" s="1" t="n">
        <v>100125</v>
      </c>
      <c r="K7927" s="1" t="n">
        <v>126</v>
      </c>
      <c r="L7927" s="1" t="s">
        <v>2182</v>
      </c>
      <c r="N7927" s="1" t="n">
        <v>20</v>
      </c>
      <c r="O7927" s="1" t="n">
        <v>150</v>
      </c>
      <c r="P7927" s="1" t="s">
        <v>2030</v>
      </c>
    </row>
    <row r="7928" customFormat="false" ht="15" hidden="false" customHeight="true" outlineLevel="0" collapsed="false">
      <c r="A7928" s="1" t="n">
        <v>2</v>
      </c>
      <c r="B7928" s="17" t="n">
        <v>46273</v>
      </c>
      <c r="C7928" s="1" t="n">
        <v>6</v>
      </c>
      <c r="D7928" s="1" t="s">
        <v>2139</v>
      </c>
      <c r="E7928" s="1" t="n">
        <v>48</v>
      </c>
      <c r="F7928" s="1" t="s">
        <v>146</v>
      </c>
      <c r="I7928" s="1" t="n">
        <v>2661</v>
      </c>
      <c r="J7928" s="1" t="n">
        <v>100130</v>
      </c>
      <c r="K7928" s="1" t="n">
        <v>131</v>
      </c>
      <c r="L7928" s="1" t="s">
        <v>2131</v>
      </c>
      <c r="N7928" s="1" t="n">
        <v>25</v>
      </c>
      <c r="O7928" s="1" t="n">
        <v>200</v>
      </c>
      <c r="P7928" s="1" t="s">
        <v>2030</v>
      </c>
    </row>
    <row r="7929" customFormat="false" ht="15" hidden="false" customHeight="true" outlineLevel="0" collapsed="false">
      <c r="A7929" s="1" t="n">
        <v>2</v>
      </c>
      <c r="B7929" s="17" t="n">
        <v>46273</v>
      </c>
      <c r="C7929" s="1" t="n">
        <v>6</v>
      </c>
      <c r="D7929" s="1" t="s">
        <v>2139</v>
      </c>
      <c r="E7929" s="1" t="n">
        <v>48</v>
      </c>
      <c r="F7929" s="1" t="s">
        <v>146</v>
      </c>
      <c r="I7929" s="1" t="n">
        <v>2661</v>
      </c>
      <c r="J7929" s="1" t="n">
        <v>100132</v>
      </c>
      <c r="K7929" s="1" t="n">
        <v>133</v>
      </c>
      <c r="L7929" s="1" t="s">
        <v>2132</v>
      </c>
      <c r="N7929" s="1" t="n">
        <v>49.83</v>
      </c>
      <c r="O7929" s="1" t="n">
        <v>150</v>
      </c>
      <c r="P7929" s="1" t="s">
        <v>2030</v>
      </c>
    </row>
    <row r="7930" customFormat="false" ht="15" hidden="false" customHeight="true" outlineLevel="0" collapsed="false">
      <c r="A7930" s="1" t="n">
        <v>2</v>
      </c>
      <c r="B7930" s="17" t="n">
        <v>46273</v>
      </c>
      <c r="C7930" s="1" t="n">
        <v>6</v>
      </c>
      <c r="D7930" s="1" t="s">
        <v>2139</v>
      </c>
      <c r="E7930" s="1" t="n">
        <v>48</v>
      </c>
      <c r="F7930" s="1" t="s">
        <v>146</v>
      </c>
      <c r="I7930" s="1" t="n">
        <v>2661</v>
      </c>
      <c r="J7930" s="1" t="n">
        <v>100133</v>
      </c>
      <c r="K7930" s="1" t="n">
        <v>134</v>
      </c>
      <c r="L7930" s="1" t="s">
        <v>2133</v>
      </c>
      <c r="N7930" s="1" t="n">
        <v>20</v>
      </c>
      <c r="O7930" s="1" t="n">
        <v>100</v>
      </c>
      <c r="P7930" s="1" t="s">
        <v>2030</v>
      </c>
    </row>
    <row r="7931" customFormat="false" ht="15" hidden="false" customHeight="true" outlineLevel="0" collapsed="false">
      <c r="A7931" s="1" t="n">
        <v>2</v>
      </c>
      <c r="B7931" s="17" t="n">
        <v>46273</v>
      </c>
      <c r="C7931" s="1" t="n">
        <v>6</v>
      </c>
      <c r="D7931" s="1" t="s">
        <v>2139</v>
      </c>
      <c r="E7931" s="1" t="n">
        <v>48</v>
      </c>
      <c r="F7931" s="1" t="s">
        <v>146</v>
      </c>
      <c r="I7931" s="1" t="n">
        <v>2661</v>
      </c>
      <c r="J7931" s="1" t="n">
        <v>100135</v>
      </c>
      <c r="K7931" s="1" t="n">
        <v>136</v>
      </c>
      <c r="L7931" s="1" t="s">
        <v>2184</v>
      </c>
      <c r="N7931" s="1" t="n">
        <v>13</v>
      </c>
      <c r="O7931" s="1" t="n">
        <v>101</v>
      </c>
      <c r="P7931" s="1" t="s">
        <v>2030</v>
      </c>
    </row>
    <row r="7932" customFormat="false" ht="15" hidden="false" customHeight="true" outlineLevel="0" collapsed="false">
      <c r="A7932" s="1" t="n">
        <v>2</v>
      </c>
      <c r="B7932" s="17" t="n">
        <v>46273</v>
      </c>
      <c r="C7932" s="1" t="n">
        <v>6</v>
      </c>
      <c r="D7932" s="1" t="s">
        <v>2139</v>
      </c>
      <c r="E7932" s="1" t="n">
        <v>48</v>
      </c>
      <c r="F7932" s="1" t="s">
        <v>146</v>
      </c>
      <c r="I7932" s="1" t="n">
        <v>2661</v>
      </c>
      <c r="J7932" s="1" t="n">
        <v>110374</v>
      </c>
      <c r="K7932" s="1" t="n">
        <v>48077</v>
      </c>
      <c r="L7932" s="1" t="s">
        <v>2281</v>
      </c>
      <c r="N7932" s="1" t="n">
        <v>4</v>
      </c>
      <c r="O7932" s="1" t="n">
        <v>32</v>
      </c>
      <c r="P7932" s="1" t="s">
        <v>2030</v>
      </c>
    </row>
    <row r="7933" customFormat="false" ht="15" hidden="false" customHeight="true" outlineLevel="0" collapsed="false">
      <c r="A7933" s="1" t="n">
        <v>2</v>
      </c>
      <c r="B7933" s="17" t="n">
        <v>46273</v>
      </c>
      <c r="C7933" s="1" t="n">
        <v>6</v>
      </c>
      <c r="D7933" s="1" t="s">
        <v>2139</v>
      </c>
      <c r="E7933" s="1" t="n">
        <v>48</v>
      </c>
      <c r="F7933" s="1" t="s">
        <v>146</v>
      </c>
      <c r="I7933" s="1" t="n">
        <v>2661</v>
      </c>
      <c r="J7933" s="1" t="n">
        <v>110489</v>
      </c>
      <c r="K7933" s="1" t="n">
        <v>54743</v>
      </c>
      <c r="L7933" s="1" t="s">
        <v>2136</v>
      </c>
      <c r="N7933" s="1" t="n">
        <v>40</v>
      </c>
      <c r="O7933" s="1" t="n">
        <v>270</v>
      </c>
      <c r="P7933" s="1" t="s">
        <v>2030</v>
      </c>
    </row>
    <row r="7934" customFormat="false" ht="15" hidden="false" customHeight="true" outlineLevel="0" collapsed="false">
      <c r="A7934" s="1" t="n">
        <v>2</v>
      </c>
      <c r="B7934" s="17" t="n">
        <v>46273</v>
      </c>
      <c r="C7934" s="1" t="n">
        <v>6</v>
      </c>
      <c r="D7934" s="1" t="s">
        <v>2139</v>
      </c>
      <c r="E7934" s="1" t="n">
        <v>48</v>
      </c>
      <c r="F7934" s="1" t="s">
        <v>146</v>
      </c>
      <c r="I7934" s="1" t="n">
        <v>2661</v>
      </c>
      <c r="J7934" s="1" t="n">
        <v>80078</v>
      </c>
      <c r="K7934" s="1" t="n">
        <v>710</v>
      </c>
      <c r="L7934" s="1" t="s">
        <v>2137</v>
      </c>
      <c r="N7934" s="1" t="n">
        <v>10</v>
      </c>
      <c r="O7934" s="1" t="n">
        <v>30</v>
      </c>
      <c r="P7934" s="1" t="s">
        <v>2030</v>
      </c>
    </row>
    <row r="7935" customFormat="false" ht="15" hidden="false" customHeight="true" outlineLevel="0" collapsed="false">
      <c r="A7935" s="1" t="n">
        <v>2</v>
      </c>
      <c r="B7935" s="17" t="n">
        <v>46273</v>
      </c>
      <c r="C7935" s="1" t="n">
        <v>11</v>
      </c>
      <c r="D7935" s="1" t="s">
        <v>2057</v>
      </c>
      <c r="E7935" s="1" t="n">
        <v>901</v>
      </c>
      <c r="F7935" s="1" t="s">
        <v>347</v>
      </c>
      <c r="I7935" s="1" t="n">
        <v>502</v>
      </c>
      <c r="J7935" s="1" t="n">
        <v>59105</v>
      </c>
      <c r="K7935" s="1" t="n">
        <v>2255903</v>
      </c>
      <c r="L7935" s="1" t="s">
        <v>3570</v>
      </c>
      <c r="N7935" s="1" t="n">
        <v>44</v>
      </c>
      <c r="O7935" s="1" t="n">
        <v>660</v>
      </c>
      <c r="P7935" s="1" t="s">
        <v>2030</v>
      </c>
    </row>
    <row r="7936" customFormat="false" ht="15" hidden="false" customHeight="true" outlineLevel="0" collapsed="false">
      <c r="A7936" s="1" t="n">
        <v>2</v>
      </c>
      <c r="B7936" s="17" t="n">
        <v>46273</v>
      </c>
      <c r="C7936" s="1" t="n">
        <v>11</v>
      </c>
      <c r="D7936" s="1" t="s">
        <v>2057</v>
      </c>
      <c r="E7936" s="1" t="n">
        <v>642</v>
      </c>
      <c r="F7936" s="1" t="s">
        <v>144</v>
      </c>
      <c r="I7936" s="1" t="n">
        <v>644</v>
      </c>
      <c r="J7936" s="1" t="n">
        <v>71766</v>
      </c>
      <c r="K7936" s="1" t="n">
        <v>779180</v>
      </c>
      <c r="L7936" s="1" t="s">
        <v>2087</v>
      </c>
      <c r="N7936" s="1" t="n">
        <v>11</v>
      </c>
      <c r="O7936" s="1" t="n">
        <v>132</v>
      </c>
      <c r="P7936" s="1" t="s">
        <v>2030</v>
      </c>
    </row>
    <row r="7937" customFormat="false" ht="15" hidden="false" customHeight="true" outlineLevel="0" collapsed="false">
      <c r="A7937" s="1" t="n">
        <v>2</v>
      </c>
      <c r="B7937" s="17" t="n">
        <v>46273</v>
      </c>
      <c r="C7937" s="1" t="n">
        <v>11</v>
      </c>
      <c r="D7937" s="1" t="s">
        <v>2057</v>
      </c>
      <c r="E7937" s="1" t="n">
        <v>1292</v>
      </c>
      <c r="F7937" s="1" t="s">
        <v>205</v>
      </c>
      <c r="I7937" s="1" t="n">
        <v>4007</v>
      </c>
      <c r="J7937" s="1" t="n">
        <v>58633</v>
      </c>
      <c r="K7937" s="1" t="n">
        <v>7891164025250</v>
      </c>
      <c r="L7937" s="1" t="s">
        <v>2034</v>
      </c>
      <c r="N7937" s="1" t="n">
        <v>50</v>
      </c>
      <c r="O7937" s="1" t="n">
        <v>449.5</v>
      </c>
      <c r="P7937" s="1" t="s">
        <v>2030</v>
      </c>
    </row>
    <row r="7938" customFormat="false" ht="15" hidden="false" customHeight="true" outlineLevel="0" collapsed="false">
      <c r="A7938" s="1" t="n">
        <v>2</v>
      </c>
      <c r="B7938" s="17" t="n">
        <v>46273</v>
      </c>
      <c r="C7938" s="1" t="n">
        <v>11</v>
      </c>
      <c r="D7938" s="1" t="s">
        <v>2057</v>
      </c>
      <c r="E7938" s="1" t="n">
        <v>1292</v>
      </c>
      <c r="F7938" s="1" t="s">
        <v>205</v>
      </c>
      <c r="I7938" s="1" t="n">
        <v>4007</v>
      </c>
      <c r="J7938" s="1" t="n">
        <v>82078</v>
      </c>
      <c r="K7938" s="1" t="n">
        <v>87946594534</v>
      </c>
      <c r="L7938" s="1" t="s">
        <v>4263</v>
      </c>
      <c r="N7938" s="1" t="n">
        <v>25</v>
      </c>
      <c r="O7938" s="1" t="n">
        <v>140</v>
      </c>
      <c r="P7938" s="1" t="s">
        <v>2030</v>
      </c>
    </row>
    <row r="7939" customFormat="false" ht="15" hidden="false" customHeight="true" outlineLevel="0" collapsed="false">
      <c r="A7939" s="1" t="n">
        <v>2</v>
      </c>
      <c r="B7939" s="17" t="n">
        <v>46273</v>
      </c>
      <c r="C7939" s="1" t="n">
        <v>11</v>
      </c>
      <c r="D7939" s="1" t="s">
        <v>2057</v>
      </c>
      <c r="E7939" s="1" t="n">
        <v>1625</v>
      </c>
      <c r="F7939" s="1" t="s">
        <v>272</v>
      </c>
      <c r="I7939" s="1" t="n">
        <v>15256</v>
      </c>
      <c r="J7939" s="1" t="n">
        <v>29079</v>
      </c>
      <c r="K7939" s="1" t="n">
        <v>55515</v>
      </c>
      <c r="L7939" s="1" t="s">
        <v>2035</v>
      </c>
      <c r="N7939" s="1" t="n">
        <v>74.8</v>
      </c>
      <c r="O7939" s="1" t="n">
        <v>2393.6</v>
      </c>
      <c r="P7939" s="1" t="s">
        <v>2030</v>
      </c>
    </row>
    <row r="7940" customFormat="false" ht="15" hidden="false" customHeight="true" outlineLevel="0" collapsed="false">
      <c r="A7940" s="1" t="n">
        <v>2</v>
      </c>
      <c r="B7940" s="17" t="n">
        <v>46273</v>
      </c>
      <c r="C7940" s="1" t="n">
        <v>11</v>
      </c>
      <c r="D7940" s="1" t="s">
        <v>2057</v>
      </c>
      <c r="E7940" s="1" t="n">
        <v>1625</v>
      </c>
      <c r="F7940" s="1" t="s">
        <v>272</v>
      </c>
      <c r="I7940" s="1" t="n">
        <v>15256</v>
      </c>
      <c r="J7940" s="1" t="n">
        <v>77455</v>
      </c>
      <c r="K7940" s="1" t="n">
        <v>774567</v>
      </c>
      <c r="L7940" s="1" t="s">
        <v>2209</v>
      </c>
      <c r="N7940" s="1" t="n">
        <v>30</v>
      </c>
      <c r="O7940" s="1" t="n">
        <v>960</v>
      </c>
      <c r="P7940" s="1" t="s">
        <v>2030</v>
      </c>
    </row>
    <row r="7941" customFormat="false" ht="15" hidden="false" customHeight="true" outlineLevel="0" collapsed="false">
      <c r="A7941" s="1" t="n">
        <v>2</v>
      </c>
      <c r="B7941" s="17" t="n">
        <v>46273</v>
      </c>
      <c r="C7941" s="1" t="n">
        <v>11</v>
      </c>
      <c r="D7941" s="1" t="s">
        <v>2057</v>
      </c>
      <c r="E7941" s="1" t="n">
        <v>1625</v>
      </c>
      <c r="F7941" s="1" t="s">
        <v>272</v>
      </c>
      <c r="I7941" s="1" t="n">
        <v>15256</v>
      </c>
      <c r="J7941" s="1" t="n">
        <v>77455</v>
      </c>
      <c r="K7941" s="1" t="n">
        <v>774567</v>
      </c>
      <c r="L7941" s="1" t="s">
        <v>2209</v>
      </c>
      <c r="N7941" s="1" t="n">
        <v>22</v>
      </c>
      <c r="O7941" s="1" t="n">
        <v>704</v>
      </c>
      <c r="P7941" s="1" t="s">
        <v>2030</v>
      </c>
    </row>
    <row r="7942" customFormat="false" ht="15" hidden="false" customHeight="true" outlineLevel="0" collapsed="false">
      <c r="A7942" s="1" t="n">
        <v>2</v>
      </c>
      <c r="B7942" s="17" t="n">
        <v>46273</v>
      </c>
      <c r="C7942" s="1" t="n">
        <v>11</v>
      </c>
      <c r="D7942" s="1" t="s">
        <v>2057</v>
      </c>
      <c r="E7942" s="1" t="n">
        <v>1625</v>
      </c>
      <c r="F7942" s="1" t="s">
        <v>272</v>
      </c>
      <c r="I7942" s="1" t="n">
        <v>15274</v>
      </c>
      <c r="J7942" s="1" t="n">
        <v>29080</v>
      </c>
      <c r="K7942" s="1" t="n">
        <v>55516</v>
      </c>
      <c r="L7942" s="1" t="s">
        <v>2036</v>
      </c>
      <c r="N7942" s="1" t="n">
        <v>66.4</v>
      </c>
      <c r="O7942" s="1" t="n">
        <v>1460.8</v>
      </c>
      <c r="P7942" s="1" t="s">
        <v>2030</v>
      </c>
    </row>
    <row r="7943" customFormat="false" ht="15" hidden="false" customHeight="true" outlineLevel="0" collapsed="false">
      <c r="A7943" s="1" t="n">
        <v>2</v>
      </c>
      <c r="B7943" s="17" t="n">
        <v>46273</v>
      </c>
      <c r="C7943" s="1" t="n">
        <v>11</v>
      </c>
      <c r="D7943" s="1" t="s">
        <v>2057</v>
      </c>
      <c r="E7943" s="1" t="n">
        <v>1695</v>
      </c>
      <c r="F7943" s="1" t="s">
        <v>392</v>
      </c>
      <c r="I7943" s="1" t="n">
        <v>20278</v>
      </c>
      <c r="J7943" s="1" t="n">
        <v>102287</v>
      </c>
      <c r="K7943" s="1" t="n">
        <v>7896593500026</v>
      </c>
      <c r="L7943" s="1" t="s">
        <v>3042</v>
      </c>
      <c r="N7943" s="1" t="n">
        <v>20</v>
      </c>
      <c r="O7943" s="1" t="n">
        <v>86.4</v>
      </c>
      <c r="P7943" s="1" t="s">
        <v>2030</v>
      </c>
    </row>
    <row r="7944" customFormat="false" ht="15" hidden="false" customHeight="true" outlineLevel="0" collapsed="false">
      <c r="A7944" s="1" t="n">
        <v>2</v>
      </c>
      <c r="B7944" s="17" t="n">
        <v>46273</v>
      </c>
      <c r="C7944" s="1" t="n">
        <v>11</v>
      </c>
      <c r="D7944" s="1" t="s">
        <v>2057</v>
      </c>
      <c r="E7944" s="1" t="n">
        <v>1695</v>
      </c>
      <c r="F7944" s="1" t="s">
        <v>392</v>
      </c>
      <c r="I7944" s="1" t="n">
        <v>20278</v>
      </c>
      <c r="J7944" s="1" t="n">
        <v>102408</v>
      </c>
      <c r="K7944" s="1" t="n">
        <v>7891515602918</v>
      </c>
      <c r="L7944" s="1" t="s">
        <v>2553</v>
      </c>
      <c r="N7944" s="1" t="n">
        <v>240</v>
      </c>
      <c r="O7944" s="1" t="n">
        <v>823.2</v>
      </c>
      <c r="P7944" s="1" t="s">
        <v>2030</v>
      </c>
    </row>
    <row r="7945" customFormat="false" ht="15" hidden="false" customHeight="true" outlineLevel="0" collapsed="false">
      <c r="A7945" s="1" t="n">
        <v>2</v>
      </c>
      <c r="B7945" s="17" t="n">
        <v>46273</v>
      </c>
      <c r="C7945" s="1" t="n">
        <v>11</v>
      </c>
      <c r="D7945" s="1" t="s">
        <v>2057</v>
      </c>
      <c r="E7945" s="1" t="n">
        <v>1695</v>
      </c>
      <c r="F7945" s="1" t="s">
        <v>392</v>
      </c>
      <c r="I7945" s="1" t="n">
        <v>20278</v>
      </c>
      <c r="J7945" s="1" t="n">
        <v>104029</v>
      </c>
      <c r="K7945" s="1" t="n">
        <v>7896045512317</v>
      </c>
      <c r="L7945" s="1" t="s">
        <v>2841</v>
      </c>
      <c r="N7945" s="1" t="n">
        <v>156</v>
      </c>
      <c r="O7945" s="1" t="n">
        <v>455.52</v>
      </c>
      <c r="P7945" s="1" t="s">
        <v>2030</v>
      </c>
    </row>
    <row r="7946" customFormat="false" ht="15" hidden="false" customHeight="true" outlineLevel="0" collapsed="false">
      <c r="A7946" s="1" t="n">
        <v>2</v>
      </c>
      <c r="B7946" s="17" t="n">
        <v>46273</v>
      </c>
      <c r="C7946" s="1" t="n">
        <v>11</v>
      </c>
      <c r="D7946" s="1" t="s">
        <v>2057</v>
      </c>
      <c r="E7946" s="1" t="n">
        <v>1695</v>
      </c>
      <c r="F7946" s="1" t="s">
        <v>392</v>
      </c>
      <c r="I7946" s="1" t="n">
        <v>20278</v>
      </c>
      <c r="J7946" s="1" t="n">
        <v>105388</v>
      </c>
      <c r="K7946" s="1" t="n">
        <v>7891167021013</v>
      </c>
      <c r="L7946" s="1" t="s">
        <v>2860</v>
      </c>
      <c r="N7946" s="1" t="n">
        <v>50</v>
      </c>
      <c r="O7946" s="1" t="n">
        <v>257.5</v>
      </c>
      <c r="P7946" s="1" t="s">
        <v>2030</v>
      </c>
    </row>
    <row r="7947" customFormat="false" ht="15" hidden="false" customHeight="true" outlineLevel="0" collapsed="false">
      <c r="A7947" s="1" t="n">
        <v>2</v>
      </c>
      <c r="B7947" s="17" t="n">
        <v>46273</v>
      </c>
      <c r="C7947" s="1" t="n">
        <v>11</v>
      </c>
      <c r="D7947" s="1" t="s">
        <v>2057</v>
      </c>
      <c r="E7947" s="1" t="n">
        <v>1695</v>
      </c>
      <c r="F7947" s="1" t="s">
        <v>392</v>
      </c>
      <c r="I7947" s="1" t="n">
        <v>20278</v>
      </c>
      <c r="J7947" s="1" t="n">
        <v>109988</v>
      </c>
      <c r="K7947" s="1" t="n">
        <v>7891167023017</v>
      </c>
      <c r="L7947" s="1" t="s">
        <v>4824</v>
      </c>
      <c r="N7947" s="1" t="n">
        <v>50</v>
      </c>
      <c r="O7947" s="1" t="n">
        <v>239.5</v>
      </c>
      <c r="P7947" s="1" t="s">
        <v>2030</v>
      </c>
    </row>
    <row r="7948" customFormat="false" ht="15" hidden="false" customHeight="true" outlineLevel="0" collapsed="false">
      <c r="A7948" s="1" t="n">
        <v>2</v>
      </c>
      <c r="B7948" s="17" t="n">
        <v>46273</v>
      </c>
      <c r="C7948" s="1" t="n">
        <v>11</v>
      </c>
      <c r="D7948" s="1" t="s">
        <v>2057</v>
      </c>
      <c r="E7948" s="1" t="n">
        <v>1695</v>
      </c>
      <c r="F7948" s="1" t="s">
        <v>392</v>
      </c>
      <c r="I7948" s="1" t="n">
        <v>20278</v>
      </c>
      <c r="J7948" s="1" t="n">
        <v>14972</v>
      </c>
      <c r="K7948" s="1" t="n">
        <v>7896343070243</v>
      </c>
      <c r="L7948" s="1" t="s">
        <v>4825</v>
      </c>
      <c r="N7948" s="1" t="n">
        <v>40</v>
      </c>
      <c r="O7948" s="1" t="n">
        <v>120.8</v>
      </c>
      <c r="P7948" s="1" t="s">
        <v>2030</v>
      </c>
    </row>
    <row r="7949" customFormat="false" ht="15" hidden="false" customHeight="true" outlineLevel="0" collapsed="false">
      <c r="A7949" s="1" t="n">
        <v>2</v>
      </c>
      <c r="B7949" s="17" t="n">
        <v>46273</v>
      </c>
      <c r="C7949" s="1" t="n">
        <v>11</v>
      </c>
      <c r="D7949" s="1" t="s">
        <v>2057</v>
      </c>
      <c r="E7949" s="1" t="n">
        <v>1695</v>
      </c>
      <c r="F7949" s="1" t="s">
        <v>392</v>
      </c>
      <c r="I7949" s="1" t="n">
        <v>20278</v>
      </c>
      <c r="J7949" s="1" t="n">
        <v>24024</v>
      </c>
      <c r="K7949" s="1" t="n">
        <v>7896116900432</v>
      </c>
      <c r="L7949" s="1" t="s">
        <v>4826</v>
      </c>
      <c r="N7949" s="1" t="n">
        <v>20</v>
      </c>
      <c r="O7949" s="1" t="n">
        <v>181.4</v>
      </c>
      <c r="P7949" s="1" t="s">
        <v>2030</v>
      </c>
    </row>
    <row r="7950" customFormat="false" ht="15" hidden="false" customHeight="true" outlineLevel="0" collapsed="false">
      <c r="A7950" s="1" t="n">
        <v>2</v>
      </c>
      <c r="B7950" s="17" t="n">
        <v>46273</v>
      </c>
      <c r="C7950" s="1" t="n">
        <v>11</v>
      </c>
      <c r="D7950" s="1" t="s">
        <v>2057</v>
      </c>
      <c r="E7950" s="1" t="n">
        <v>1695</v>
      </c>
      <c r="F7950" s="1" t="s">
        <v>392</v>
      </c>
      <c r="I7950" s="1" t="n">
        <v>20278</v>
      </c>
      <c r="J7950" s="1" t="n">
        <v>24027</v>
      </c>
      <c r="K7950" s="1" t="n">
        <v>7896116900425</v>
      </c>
      <c r="L7950" s="1" t="s">
        <v>4827</v>
      </c>
      <c r="N7950" s="1" t="n">
        <v>20</v>
      </c>
      <c r="O7950" s="1" t="n">
        <v>171.4</v>
      </c>
      <c r="P7950" s="1" t="s">
        <v>2030</v>
      </c>
    </row>
    <row r="7951" customFormat="false" ht="15" hidden="false" customHeight="true" outlineLevel="0" collapsed="false">
      <c r="A7951" s="1" t="n">
        <v>2</v>
      </c>
      <c r="B7951" s="17" t="n">
        <v>46273</v>
      </c>
      <c r="C7951" s="1" t="n">
        <v>11</v>
      </c>
      <c r="D7951" s="1" t="s">
        <v>2057</v>
      </c>
      <c r="E7951" s="1" t="n">
        <v>1695</v>
      </c>
      <c r="F7951" s="1" t="s">
        <v>392</v>
      </c>
      <c r="I7951" s="1" t="n">
        <v>20278</v>
      </c>
      <c r="J7951" s="1" t="n">
        <v>31500</v>
      </c>
      <c r="K7951" s="1" t="n">
        <v>7898922012378</v>
      </c>
      <c r="L7951" s="1" t="s">
        <v>4828</v>
      </c>
      <c r="N7951" s="1" t="n">
        <v>40</v>
      </c>
      <c r="O7951" s="1" t="n">
        <v>181.6</v>
      </c>
      <c r="P7951" s="1" t="s">
        <v>2030</v>
      </c>
    </row>
    <row r="7952" customFormat="false" ht="15" hidden="false" customHeight="true" outlineLevel="0" collapsed="false">
      <c r="A7952" s="1" t="n">
        <v>2</v>
      </c>
      <c r="B7952" s="17" t="n">
        <v>46273</v>
      </c>
      <c r="C7952" s="1" t="n">
        <v>11</v>
      </c>
      <c r="D7952" s="1" t="s">
        <v>2057</v>
      </c>
      <c r="E7952" s="1" t="n">
        <v>1695</v>
      </c>
      <c r="F7952" s="1" t="s">
        <v>392</v>
      </c>
      <c r="I7952" s="1" t="n">
        <v>20278</v>
      </c>
      <c r="J7952" s="1" t="n">
        <v>50021</v>
      </c>
      <c r="K7952" s="1" t="n">
        <v>7898690980008</v>
      </c>
      <c r="L7952" s="1" t="s">
        <v>2358</v>
      </c>
      <c r="N7952" s="1" t="n">
        <v>60</v>
      </c>
      <c r="O7952" s="1" t="n">
        <v>64.2</v>
      </c>
      <c r="P7952" s="1" t="s">
        <v>2030</v>
      </c>
    </row>
    <row r="7953" customFormat="false" ht="15" hidden="false" customHeight="true" outlineLevel="0" collapsed="false">
      <c r="A7953" s="1" t="n">
        <v>2</v>
      </c>
      <c r="B7953" s="17" t="n">
        <v>46273</v>
      </c>
      <c r="C7953" s="1" t="n">
        <v>11</v>
      </c>
      <c r="D7953" s="1" t="s">
        <v>2057</v>
      </c>
      <c r="E7953" s="1" t="n">
        <v>581</v>
      </c>
      <c r="F7953" s="1" t="s">
        <v>140</v>
      </c>
      <c r="I7953" s="1" t="n">
        <v>32268</v>
      </c>
      <c r="J7953" s="1" t="n">
        <v>48008</v>
      </c>
      <c r="K7953" s="1" t="n">
        <v>798190027999</v>
      </c>
      <c r="L7953" s="1" t="s">
        <v>2165</v>
      </c>
      <c r="N7953" s="1" t="n">
        <v>20</v>
      </c>
      <c r="O7953" s="1" t="n">
        <v>130</v>
      </c>
      <c r="P7953" s="1" t="s">
        <v>2030</v>
      </c>
    </row>
    <row r="7954" customFormat="false" ht="15" hidden="false" customHeight="true" outlineLevel="0" collapsed="false">
      <c r="A7954" s="1" t="n">
        <v>2</v>
      </c>
      <c r="B7954" s="17" t="n">
        <v>46273</v>
      </c>
      <c r="C7954" s="1" t="n">
        <v>11</v>
      </c>
      <c r="D7954" s="1" t="s">
        <v>2057</v>
      </c>
      <c r="E7954" s="1" t="n">
        <v>581</v>
      </c>
      <c r="F7954" s="1" t="s">
        <v>140</v>
      </c>
      <c r="I7954" s="1" t="n">
        <v>32268</v>
      </c>
      <c r="J7954" s="1" t="n">
        <v>48009</v>
      </c>
      <c r="K7954" s="1" t="n">
        <v>798190028002</v>
      </c>
      <c r="L7954" s="1" t="s">
        <v>2166</v>
      </c>
      <c r="N7954" s="1" t="n">
        <v>20</v>
      </c>
      <c r="O7954" s="1" t="n">
        <v>69</v>
      </c>
      <c r="P7954" s="1" t="s">
        <v>2030</v>
      </c>
    </row>
    <row r="7955" customFormat="false" ht="15" hidden="false" customHeight="true" outlineLevel="0" collapsed="false">
      <c r="A7955" s="1" t="n">
        <v>2</v>
      </c>
      <c r="B7955" s="17" t="n">
        <v>46273</v>
      </c>
      <c r="C7955" s="1" t="n">
        <v>11</v>
      </c>
      <c r="D7955" s="1" t="s">
        <v>2057</v>
      </c>
      <c r="E7955" s="1" t="n">
        <v>10019</v>
      </c>
      <c r="F7955" s="1" t="s">
        <v>274</v>
      </c>
      <c r="I7955" s="1" t="n">
        <v>33408</v>
      </c>
      <c r="J7955" s="1" t="n">
        <v>100031</v>
      </c>
      <c r="K7955" s="1" t="n">
        <v>32</v>
      </c>
      <c r="L7955" s="1" t="s">
        <v>4829</v>
      </c>
      <c r="N7955" s="1" t="n">
        <v>22.258</v>
      </c>
      <c r="O7955" s="1" t="n">
        <v>311.38</v>
      </c>
      <c r="P7955" s="1" t="s">
        <v>2030</v>
      </c>
    </row>
    <row r="7956" customFormat="false" ht="15" hidden="false" customHeight="true" outlineLevel="0" collapsed="false">
      <c r="A7956" s="1" t="n">
        <v>2</v>
      </c>
      <c r="B7956" s="17" t="n">
        <v>46273</v>
      </c>
      <c r="C7956" s="1" t="n">
        <v>11</v>
      </c>
      <c r="D7956" s="1" t="s">
        <v>2057</v>
      </c>
      <c r="E7956" s="1" t="n">
        <v>10019</v>
      </c>
      <c r="F7956" s="1" t="s">
        <v>274</v>
      </c>
      <c r="I7956" s="1" t="n">
        <v>33408</v>
      </c>
      <c r="J7956" s="1" t="n">
        <v>110883</v>
      </c>
      <c r="K7956" s="1" t="n">
        <v>45</v>
      </c>
      <c r="L7956" s="1" t="s">
        <v>2222</v>
      </c>
      <c r="N7956" s="1" t="n">
        <v>22.018</v>
      </c>
      <c r="O7956" s="1" t="n">
        <v>308.03</v>
      </c>
      <c r="P7956" s="1" t="s">
        <v>2030</v>
      </c>
    </row>
    <row r="7957" customFormat="false" ht="15" hidden="false" customHeight="true" outlineLevel="0" collapsed="false">
      <c r="A7957" s="1" t="n">
        <v>2</v>
      </c>
      <c r="B7957" s="17" t="n">
        <v>46273</v>
      </c>
      <c r="C7957" s="1" t="n">
        <v>11</v>
      </c>
      <c r="D7957" s="1" t="s">
        <v>2057</v>
      </c>
      <c r="E7957" s="1" t="n">
        <v>1734</v>
      </c>
      <c r="F7957" s="1" t="s">
        <v>553</v>
      </c>
      <c r="I7957" s="1" t="n">
        <v>259439</v>
      </c>
      <c r="J7957" s="1" t="n">
        <v>38201</v>
      </c>
      <c r="K7957" s="1" t="n">
        <v>7898055451587</v>
      </c>
      <c r="L7957" s="1" t="s">
        <v>2360</v>
      </c>
      <c r="N7957" s="1" t="n">
        <v>2</v>
      </c>
      <c r="O7957" s="1" t="n">
        <v>49.72</v>
      </c>
      <c r="P7957" s="1" t="s">
        <v>2030</v>
      </c>
    </row>
    <row r="7958" customFormat="false" ht="15" hidden="false" customHeight="true" outlineLevel="0" collapsed="false">
      <c r="A7958" s="1" t="n">
        <v>2</v>
      </c>
      <c r="B7958" s="17" t="n">
        <v>46273</v>
      </c>
      <c r="C7958" s="1" t="n">
        <v>11</v>
      </c>
      <c r="D7958" s="1" t="s">
        <v>2057</v>
      </c>
      <c r="E7958" s="1" t="n">
        <v>1734</v>
      </c>
      <c r="F7958" s="1" t="s">
        <v>553</v>
      </c>
      <c r="I7958" s="1" t="n">
        <v>259439</v>
      </c>
      <c r="J7958" s="1" t="n">
        <v>38209</v>
      </c>
      <c r="K7958" s="1" t="n">
        <v>7898055451761</v>
      </c>
      <c r="L7958" s="1" t="s">
        <v>3434</v>
      </c>
      <c r="N7958" s="1" t="n">
        <v>2</v>
      </c>
      <c r="O7958" s="1" t="n">
        <v>49.72</v>
      </c>
      <c r="P7958" s="1" t="s">
        <v>2030</v>
      </c>
    </row>
    <row r="7959" customFormat="false" ht="15" hidden="false" customHeight="true" outlineLevel="0" collapsed="false">
      <c r="A7959" s="1" t="n">
        <v>2</v>
      </c>
      <c r="B7959" s="17" t="n">
        <v>46273</v>
      </c>
      <c r="C7959" s="1" t="n">
        <v>11</v>
      </c>
      <c r="D7959" s="1" t="s">
        <v>2057</v>
      </c>
      <c r="E7959" s="1" t="n">
        <v>1734</v>
      </c>
      <c r="F7959" s="1" t="s">
        <v>553</v>
      </c>
      <c r="I7959" s="1" t="n">
        <v>259439</v>
      </c>
      <c r="J7959" s="1" t="n">
        <v>38213</v>
      </c>
      <c r="K7959" s="1" t="n">
        <v>7898055450023</v>
      </c>
      <c r="L7959" s="1" t="s">
        <v>2360</v>
      </c>
      <c r="N7959" s="1" t="n">
        <v>2</v>
      </c>
      <c r="O7959" s="1" t="n">
        <v>49.72</v>
      </c>
      <c r="P7959" s="1" t="s">
        <v>2030</v>
      </c>
    </row>
    <row r="7960" customFormat="false" ht="15" hidden="false" customHeight="true" outlineLevel="0" collapsed="false">
      <c r="A7960" s="1" t="n">
        <v>2</v>
      </c>
      <c r="B7960" s="17" t="n">
        <v>46273</v>
      </c>
      <c r="C7960" s="1" t="n">
        <v>11</v>
      </c>
      <c r="D7960" s="1" t="s">
        <v>2057</v>
      </c>
      <c r="E7960" s="1" t="n">
        <v>1734</v>
      </c>
      <c r="F7960" s="1" t="s">
        <v>553</v>
      </c>
      <c r="I7960" s="1" t="n">
        <v>259439</v>
      </c>
      <c r="J7960" s="1" t="n">
        <v>38214</v>
      </c>
      <c r="K7960" s="1" t="n">
        <v>7898055452249</v>
      </c>
      <c r="L7960" s="1" t="s">
        <v>2361</v>
      </c>
      <c r="N7960" s="1" t="n">
        <v>2</v>
      </c>
      <c r="O7960" s="1" t="n">
        <v>49.72</v>
      </c>
      <c r="P7960" s="1" t="s">
        <v>2030</v>
      </c>
    </row>
    <row r="7961" customFormat="false" ht="15" hidden="false" customHeight="true" outlineLevel="0" collapsed="false">
      <c r="A7961" s="1" t="n">
        <v>2</v>
      </c>
      <c r="B7961" s="17" t="n">
        <v>46273</v>
      </c>
      <c r="C7961" s="1" t="n">
        <v>11</v>
      </c>
      <c r="D7961" s="1" t="s">
        <v>2057</v>
      </c>
      <c r="E7961" s="1" t="n">
        <v>1734</v>
      </c>
      <c r="F7961" s="1" t="s">
        <v>553</v>
      </c>
      <c r="I7961" s="1" t="n">
        <v>259439</v>
      </c>
      <c r="J7961" s="1" t="n">
        <v>38219</v>
      </c>
      <c r="K7961" s="1" t="n">
        <v>7898055452348</v>
      </c>
      <c r="L7961" s="1" t="s">
        <v>2362</v>
      </c>
      <c r="N7961" s="1" t="n">
        <v>2</v>
      </c>
      <c r="O7961" s="1" t="n">
        <v>49.72</v>
      </c>
      <c r="P7961" s="1" t="s">
        <v>2030</v>
      </c>
    </row>
    <row r="7962" customFormat="false" ht="15" hidden="false" customHeight="true" outlineLevel="0" collapsed="false">
      <c r="A7962" s="1" t="n">
        <v>2</v>
      </c>
      <c r="B7962" s="17" t="n">
        <v>46273</v>
      </c>
      <c r="C7962" s="1" t="n">
        <v>11</v>
      </c>
      <c r="D7962" s="1" t="s">
        <v>2057</v>
      </c>
      <c r="E7962" s="1" t="n">
        <v>1734</v>
      </c>
      <c r="F7962" s="1" t="s">
        <v>553</v>
      </c>
      <c r="I7962" s="1" t="n">
        <v>259439</v>
      </c>
      <c r="J7962" s="1" t="n">
        <v>38220</v>
      </c>
      <c r="K7962" s="1" t="n">
        <v>7898055452355</v>
      </c>
      <c r="L7962" s="1" t="s">
        <v>2360</v>
      </c>
      <c r="N7962" s="1" t="n">
        <v>2</v>
      </c>
      <c r="O7962" s="1" t="n">
        <v>49.72</v>
      </c>
      <c r="P7962" s="1" t="s">
        <v>2030</v>
      </c>
    </row>
    <row r="7963" customFormat="false" ht="15" hidden="false" customHeight="true" outlineLevel="0" collapsed="false">
      <c r="A7963" s="1" t="n">
        <v>2</v>
      </c>
      <c r="B7963" s="17" t="n">
        <v>46273</v>
      </c>
      <c r="C7963" s="1" t="n">
        <v>11</v>
      </c>
      <c r="D7963" s="1" t="s">
        <v>2057</v>
      </c>
      <c r="E7963" s="1" t="n">
        <v>1734</v>
      </c>
      <c r="F7963" s="1" t="s">
        <v>553</v>
      </c>
      <c r="I7963" s="1" t="n">
        <v>259439</v>
      </c>
      <c r="J7963" s="1" t="n">
        <v>38782</v>
      </c>
      <c r="K7963" s="1" t="n">
        <v>7898055450306</v>
      </c>
      <c r="L7963" s="1" t="s">
        <v>2363</v>
      </c>
      <c r="N7963" s="1" t="n">
        <v>20</v>
      </c>
      <c r="O7963" s="1" t="n">
        <v>56.65</v>
      </c>
      <c r="P7963" s="1" t="s">
        <v>2030</v>
      </c>
    </row>
    <row r="7964" customFormat="false" ht="15" hidden="false" customHeight="true" outlineLevel="0" collapsed="false">
      <c r="A7964" s="1" t="n">
        <v>2</v>
      </c>
      <c r="B7964" s="17" t="n">
        <v>46273</v>
      </c>
      <c r="C7964" s="1" t="n">
        <v>11</v>
      </c>
      <c r="D7964" s="1" t="s">
        <v>2057</v>
      </c>
      <c r="E7964" s="1" t="n">
        <v>1734</v>
      </c>
      <c r="F7964" s="1" t="s">
        <v>553</v>
      </c>
      <c r="I7964" s="1" t="n">
        <v>259439</v>
      </c>
      <c r="J7964" s="1" t="n">
        <v>39450</v>
      </c>
      <c r="K7964" s="1" t="n">
        <v>7898055450030</v>
      </c>
      <c r="L7964" s="1" t="s">
        <v>2367</v>
      </c>
      <c r="N7964" s="1" t="n">
        <v>2</v>
      </c>
      <c r="O7964" s="1" t="n">
        <v>49.72</v>
      </c>
      <c r="P7964" s="1" t="s">
        <v>2030</v>
      </c>
    </row>
    <row r="7965" customFormat="false" ht="15" hidden="false" customHeight="true" outlineLevel="0" collapsed="false">
      <c r="A7965" s="1" t="n">
        <v>2</v>
      </c>
      <c r="B7965" s="17" t="n">
        <v>46273</v>
      </c>
      <c r="C7965" s="1" t="n">
        <v>11</v>
      </c>
      <c r="D7965" s="1" t="s">
        <v>2057</v>
      </c>
      <c r="E7965" s="1" t="n">
        <v>1734</v>
      </c>
      <c r="F7965" s="1" t="s">
        <v>553</v>
      </c>
      <c r="I7965" s="1" t="n">
        <v>259439</v>
      </c>
      <c r="J7965" s="1" t="n">
        <v>41689</v>
      </c>
      <c r="K7965" s="1" t="n">
        <v>7898055450092</v>
      </c>
      <c r="L7965" s="1" t="s">
        <v>4224</v>
      </c>
      <c r="N7965" s="1" t="n">
        <v>2</v>
      </c>
      <c r="O7965" s="1" t="n">
        <v>49.72</v>
      </c>
      <c r="P7965" s="1" t="s">
        <v>2030</v>
      </c>
    </row>
    <row r="7966" customFormat="false" ht="15" hidden="false" customHeight="true" outlineLevel="0" collapsed="false">
      <c r="A7966" s="1" t="n">
        <v>2</v>
      </c>
      <c r="B7966" s="17" t="n">
        <v>46273</v>
      </c>
      <c r="C7966" s="1" t="n">
        <v>11</v>
      </c>
      <c r="D7966" s="1" t="s">
        <v>2057</v>
      </c>
      <c r="E7966" s="1" t="n">
        <v>1734</v>
      </c>
      <c r="F7966" s="1" t="s">
        <v>553</v>
      </c>
      <c r="I7966" s="1" t="n">
        <v>259439</v>
      </c>
      <c r="J7966" s="1" t="n">
        <v>43130</v>
      </c>
      <c r="K7966" s="1" t="n">
        <v>7898055450337</v>
      </c>
      <c r="L7966" s="1" t="s">
        <v>3580</v>
      </c>
      <c r="N7966" s="1" t="n">
        <v>20</v>
      </c>
      <c r="O7966" s="1" t="n">
        <v>56.65</v>
      </c>
      <c r="P7966" s="1" t="s">
        <v>2030</v>
      </c>
    </row>
    <row r="7967" customFormat="false" ht="15" hidden="false" customHeight="true" outlineLevel="0" collapsed="false">
      <c r="A7967" s="1" t="n">
        <v>2</v>
      </c>
      <c r="B7967" s="17" t="n">
        <v>46273</v>
      </c>
      <c r="C7967" s="1" t="n">
        <v>11</v>
      </c>
      <c r="D7967" s="1" t="s">
        <v>2057</v>
      </c>
      <c r="E7967" s="1" t="n">
        <v>1734</v>
      </c>
      <c r="F7967" s="1" t="s">
        <v>553</v>
      </c>
      <c r="I7967" s="1" t="n">
        <v>259439</v>
      </c>
      <c r="J7967" s="1" t="n">
        <v>49849</v>
      </c>
      <c r="K7967" s="1" t="n">
        <v>7898055450429</v>
      </c>
      <c r="L7967" s="1" t="s">
        <v>2370</v>
      </c>
      <c r="N7967" s="1" t="n">
        <v>20</v>
      </c>
      <c r="O7967" s="1" t="n">
        <v>56.65</v>
      </c>
      <c r="P7967" s="1" t="s">
        <v>2030</v>
      </c>
    </row>
    <row r="7968" customFormat="false" ht="15" hidden="false" customHeight="true" outlineLevel="0" collapsed="false">
      <c r="A7968" s="1" t="n">
        <v>2</v>
      </c>
      <c r="B7968" s="17" t="n">
        <v>46273</v>
      </c>
      <c r="C7968" s="1" t="n">
        <v>11</v>
      </c>
      <c r="D7968" s="1" t="s">
        <v>2057</v>
      </c>
      <c r="E7968" s="1" t="n">
        <v>1734</v>
      </c>
      <c r="F7968" s="1" t="s">
        <v>553</v>
      </c>
      <c r="I7968" s="1" t="n">
        <v>259439</v>
      </c>
      <c r="J7968" s="1" t="n">
        <v>56815</v>
      </c>
      <c r="K7968" s="1" t="n">
        <v>7898055455165</v>
      </c>
      <c r="L7968" s="1" t="s">
        <v>2371</v>
      </c>
      <c r="N7968" s="1" t="n">
        <v>2</v>
      </c>
      <c r="O7968" s="1" t="n">
        <v>49.72</v>
      </c>
      <c r="P7968" s="1" t="s">
        <v>2030</v>
      </c>
    </row>
    <row r="7969" customFormat="false" ht="15" hidden="false" customHeight="true" outlineLevel="0" collapsed="false">
      <c r="A7969" s="1" t="n">
        <v>2</v>
      </c>
      <c r="B7969" s="17" t="n">
        <v>46273</v>
      </c>
      <c r="C7969" s="1" t="n">
        <v>11</v>
      </c>
      <c r="D7969" s="1" t="s">
        <v>2057</v>
      </c>
      <c r="E7969" s="1" t="n">
        <v>1734</v>
      </c>
      <c r="F7969" s="1" t="s">
        <v>553</v>
      </c>
      <c r="I7969" s="1" t="n">
        <v>259439</v>
      </c>
      <c r="J7969" s="1" t="n">
        <v>57021</v>
      </c>
      <c r="K7969" s="1" t="n">
        <v>7898055455189</v>
      </c>
      <c r="L7969" s="1" t="s">
        <v>2372</v>
      </c>
      <c r="N7969" s="1" t="n">
        <v>2</v>
      </c>
      <c r="O7969" s="1" t="n">
        <v>49.72</v>
      </c>
      <c r="P7969" s="1" t="s">
        <v>2030</v>
      </c>
    </row>
    <row r="7970" customFormat="false" ht="15" hidden="false" customHeight="true" outlineLevel="0" collapsed="false">
      <c r="A7970" s="1" t="n">
        <v>2</v>
      </c>
      <c r="B7970" s="17" t="n">
        <v>46273</v>
      </c>
      <c r="C7970" s="1" t="n">
        <v>11</v>
      </c>
      <c r="D7970" s="1" t="s">
        <v>2057</v>
      </c>
      <c r="E7970" s="1" t="n">
        <v>1734</v>
      </c>
      <c r="F7970" s="1" t="s">
        <v>553</v>
      </c>
      <c r="I7970" s="1" t="n">
        <v>259439</v>
      </c>
      <c r="J7970" s="1" t="n">
        <v>57024</v>
      </c>
      <c r="K7970" s="1" t="n">
        <v>7898055455172</v>
      </c>
      <c r="L7970" s="1" t="s">
        <v>3441</v>
      </c>
      <c r="N7970" s="1" t="n">
        <v>2</v>
      </c>
      <c r="O7970" s="1" t="n">
        <v>49.72</v>
      </c>
      <c r="P7970" s="1" t="s">
        <v>2030</v>
      </c>
    </row>
    <row r="7971" customFormat="false" ht="15" hidden="false" customHeight="true" outlineLevel="0" collapsed="false">
      <c r="A7971" s="1" t="n">
        <v>2</v>
      </c>
      <c r="B7971" s="17" t="n">
        <v>46273</v>
      </c>
      <c r="C7971" s="1" t="n">
        <v>11</v>
      </c>
      <c r="D7971" s="1" t="s">
        <v>2057</v>
      </c>
      <c r="E7971" s="1" t="n">
        <v>1734</v>
      </c>
      <c r="F7971" s="1" t="s">
        <v>553</v>
      </c>
      <c r="I7971" s="1" t="n">
        <v>259439</v>
      </c>
      <c r="J7971" s="1" t="n">
        <v>57285</v>
      </c>
      <c r="K7971" s="1" t="n">
        <v>7898055455196</v>
      </c>
      <c r="L7971" s="1" t="s">
        <v>3442</v>
      </c>
      <c r="N7971" s="1" t="n">
        <v>2</v>
      </c>
      <c r="O7971" s="1" t="n">
        <v>49.72</v>
      </c>
      <c r="P7971" s="1" t="s">
        <v>2030</v>
      </c>
    </row>
    <row r="7972" customFormat="false" ht="15" hidden="false" customHeight="true" outlineLevel="0" collapsed="false">
      <c r="A7972" s="1" t="n">
        <v>2</v>
      </c>
      <c r="B7972" s="17" t="n">
        <v>46273</v>
      </c>
      <c r="C7972" s="1" t="n">
        <v>11</v>
      </c>
      <c r="D7972" s="1" t="s">
        <v>2057</v>
      </c>
      <c r="E7972" s="1" t="n">
        <v>1734</v>
      </c>
      <c r="F7972" s="1" t="s">
        <v>553</v>
      </c>
      <c r="I7972" s="1" t="n">
        <v>259439</v>
      </c>
      <c r="J7972" s="1" t="n">
        <v>57286</v>
      </c>
      <c r="K7972" s="1" t="n">
        <v>7898055455202</v>
      </c>
      <c r="L7972" s="1" t="s">
        <v>3442</v>
      </c>
      <c r="N7972" s="1" t="n">
        <v>2</v>
      </c>
      <c r="O7972" s="1" t="n">
        <v>49.72</v>
      </c>
      <c r="P7972" s="1" t="s">
        <v>2030</v>
      </c>
    </row>
    <row r="7973" customFormat="false" ht="15" hidden="false" customHeight="true" outlineLevel="0" collapsed="false">
      <c r="A7973" s="1" t="n">
        <v>2</v>
      </c>
      <c r="B7973" s="17" t="n">
        <v>46273</v>
      </c>
      <c r="C7973" s="1" t="n">
        <v>11</v>
      </c>
      <c r="D7973" s="1" t="s">
        <v>2057</v>
      </c>
      <c r="E7973" s="1" t="n">
        <v>1734</v>
      </c>
      <c r="F7973" s="1" t="s">
        <v>553</v>
      </c>
      <c r="I7973" s="1" t="n">
        <v>259439</v>
      </c>
      <c r="J7973" s="1" t="n">
        <v>59199</v>
      </c>
      <c r="K7973" s="1" t="n">
        <v>7898055450207</v>
      </c>
      <c r="L7973" s="1" t="s">
        <v>4830</v>
      </c>
      <c r="N7973" s="1" t="n">
        <v>20</v>
      </c>
      <c r="O7973" s="1" t="n">
        <v>56.65</v>
      </c>
      <c r="P7973" s="1" t="s">
        <v>2030</v>
      </c>
    </row>
    <row r="7974" customFormat="false" ht="15" hidden="false" customHeight="true" outlineLevel="0" collapsed="false">
      <c r="A7974" s="1" t="n">
        <v>2</v>
      </c>
      <c r="B7974" s="17" t="n">
        <v>46273</v>
      </c>
      <c r="C7974" s="1" t="n">
        <v>11</v>
      </c>
      <c r="D7974" s="1" t="s">
        <v>2057</v>
      </c>
      <c r="E7974" s="1" t="n">
        <v>1734</v>
      </c>
      <c r="F7974" s="1" t="s">
        <v>553</v>
      </c>
      <c r="I7974" s="1" t="n">
        <v>259439</v>
      </c>
      <c r="J7974" s="1" t="n">
        <v>59560</v>
      </c>
      <c r="K7974" s="1" t="n">
        <v>7898055455332</v>
      </c>
      <c r="L7974" s="1" t="s">
        <v>4831</v>
      </c>
      <c r="N7974" s="1" t="n">
        <v>2</v>
      </c>
      <c r="O7974" s="1" t="n">
        <v>49.72</v>
      </c>
      <c r="P7974" s="1" t="s">
        <v>2030</v>
      </c>
    </row>
    <row r="7975" customFormat="false" ht="15" hidden="false" customHeight="true" outlineLevel="0" collapsed="false">
      <c r="A7975" s="1" t="n">
        <v>2</v>
      </c>
      <c r="B7975" s="17" t="n">
        <v>46273</v>
      </c>
      <c r="C7975" s="1" t="n">
        <v>11</v>
      </c>
      <c r="D7975" s="1" t="s">
        <v>2057</v>
      </c>
      <c r="E7975" s="1" t="n">
        <v>1734</v>
      </c>
      <c r="F7975" s="1" t="s">
        <v>553</v>
      </c>
      <c r="I7975" s="1" t="n">
        <v>259439</v>
      </c>
      <c r="J7975" s="1" t="n">
        <v>78071</v>
      </c>
      <c r="K7975" s="1" t="n">
        <v>7898055455622</v>
      </c>
      <c r="L7975" s="1" t="s">
        <v>4832</v>
      </c>
      <c r="N7975" s="1" t="n">
        <v>2</v>
      </c>
      <c r="O7975" s="1" t="n">
        <v>49.72</v>
      </c>
      <c r="P7975" s="1" t="s">
        <v>2030</v>
      </c>
    </row>
    <row r="7976" customFormat="false" ht="15" hidden="false" customHeight="true" outlineLevel="0" collapsed="false">
      <c r="A7976" s="1" t="n">
        <v>2</v>
      </c>
      <c r="B7976" s="17" t="n">
        <v>46273</v>
      </c>
      <c r="C7976" s="1" t="n">
        <v>11</v>
      </c>
      <c r="D7976" s="1" t="s">
        <v>2057</v>
      </c>
      <c r="E7976" s="1" t="n">
        <v>10012</v>
      </c>
      <c r="F7976" s="1" t="s">
        <v>176</v>
      </c>
      <c r="I7976" s="1" t="n">
        <v>1968927</v>
      </c>
      <c r="J7976" s="1" t="n">
        <v>10245</v>
      </c>
      <c r="K7976" s="1" t="n">
        <v>7891010793463</v>
      </c>
      <c r="L7976" s="1" t="s">
        <v>4833</v>
      </c>
      <c r="N7976" s="1" t="n">
        <v>24</v>
      </c>
      <c r="O7976" s="1" t="n">
        <v>150.96</v>
      </c>
      <c r="P7976" s="1" t="s">
        <v>2030</v>
      </c>
    </row>
    <row r="7977" customFormat="false" ht="15" hidden="false" customHeight="true" outlineLevel="0" collapsed="false">
      <c r="A7977" s="1" t="n">
        <v>2</v>
      </c>
      <c r="B7977" s="17" t="n">
        <v>46273</v>
      </c>
      <c r="C7977" s="1" t="n">
        <v>11</v>
      </c>
      <c r="D7977" s="1" t="s">
        <v>2057</v>
      </c>
      <c r="E7977" s="1" t="n">
        <v>10012</v>
      </c>
      <c r="F7977" s="1" t="s">
        <v>176</v>
      </c>
      <c r="I7977" s="1" t="n">
        <v>1968927</v>
      </c>
      <c r="J7977" s="1" t="n">
        <v>100469</v>
      </c>
      <c r="K7977" s="1" t="n">
        <v>7896279102100</v>
      </c>
      <c r="L7977" s="1" t="s">
        <v>4834</v>
      </c>
      <c r="N7977" s="1" t="n">
        <v>6</v>
      </c>
      <c r="O7977" s="1" t="n">
        <v>52.92</v>
      </c>
      <c r="P7977" s="1" t="s">
        <v>2030</v>
      </c>
    </row>
    <row r="7978" customFormat="false" ht="15" hidden="false" customHeight="true" outlineLevel="0" collapsed="false">
      <c r="A7978" s="1" t="n">
        <v>2</v>
      </c>
      <c r="B7978" s="17" t="n">
        <v>46273</v>
      </c>
      <c r="C7978" s="1" t="n">
        <v>11</v>
      </c>
      <c r="D7978" s="1" t="s">
        <v>2057</v>
      </c>
      <c r="E7978" s="1" t="n">
        <v>10012</v>
      </c>
      <c r="F7978" s="1" t="s">
        <v>176</v>
      </c>
      <c r="I7978" s="1" t="n">
        <v>1968927</v>
      </c>
      <c r="J7978" s="1" t="n">
        <v>100472</v>
      </c>
      <c r="K7978" s="1" t="n">
        <v>7896279101509</v>
      </c>
      <c r="L7978" s="1" t="s">
        <v>4835</v>
      </c>
      <c r="N7978" s="1" t="n">
        <v>6</v>
      </c>
      <c r="O7978" s="1" t="n">
        <v>38.04</v>
      </c>
      <c r="P7978" s="1" t="s">
        <v>2030</v>
      </c>
    </row>
    <row r="7979" customFormat="false" ht="15" hidden="false" customHeight="true" outlineLevel="0" collapsed="false">
      <c r="A7979" s="1" t="n">
        <v>2</v>
      </c>
      <c r="B7979" s="17" t="n">
        <v>46273</v>
      </c>
      <c r="C7979" s="1" t="n">
        <v>11</v>
      </c>
      <c r="D7979" s="1" t="s">
        <v>2057</v>
      </c>
      <c r="E7979" s="1" t="n">
        <v>10012</v>
      </c>
      <c r="F7979" s="1" t="s">
        <v>176</v>
      </c>
      <c r="I7979" s="1" t="n">
        <v>1968927</v>
      </c>
      <c r="J7979" s="1" t="n">
        <v>100473</v>
      </c>
      <c r="K7979" s="1" t="n">
        <v>7896279101240</v>
      </c>
      <c r="L7979" s="1" t="s">
        <v>4836</v>
      </c>
      <c r="N7979" s="1" t="n">
        <v>6</v>
      </c>
      <c r="O7979" s="1" t="n">
        <v>38.04</v>
      </c>
      <c r="P7979" s="1" t="s">
        <v>2030</v>
      </c>
    </row>
    <row r="7980" customFormat="false" ht="15" hidden="false" customHeight="true" outlineLevel="0" collapsed="false">
      <c r="A7980" s="1" t="n">
        <v>2</v>
      </c>
      <c r="B7980" s="17" t="n">
        <v>46273</v>
      </c>
      <c r="C7980" s="1" t="n">
        <v>11</v>
      </c>
      <c r="D7980" s="1" t="s">
        <v>2057</v>
      </c>
      <c r="E7980" s="1" t="n">
        <v>10012</v>
      </c>
      <c r="F7980" s="1" t="s">
        <v>176</v>
      </c>
      <c r="I7980" s="1" t="n">
        <v>1968927</v>
      </c>
      <c r="J7980" s="1" t="n">
        <v>101380</v>
      </c>
      <c r="K7980" s="1" t="n">
        <v>7891010087722</v>
      </c>
      <c r="L7980" s="1" t="s">
        <v>4837</v>
      </c>
      <c r="N7980" s="1" t="n">
        <v>24</v>
      </c>
      <c r="O7980" s="1" t="n">
        <v>147.84</v>
      </c>
      <c r="P7980" s="1" t="s">
        <v>2030</v>
      </c>
    </row>
    <row r="7981" customFormat="false" ht="15" hidden="false" customHeight="true" outlineLevel="0" collapsed="false">
      <c r="A7981" s="1" t="n">
        <v>2</v>
      </c>
      <c r="B7981" s="17" t="n">
        <v>46273</v>
      </c>
      <c r="C7981" s="1" t="n">
        <v>11</v>
      </c>
      <c r="D7981" s="1" t="s">
        <v>2057</v>
      </c>
      <c r="E7981" s="1" t="n">
        <v>10012</v>
      </c>
      <c r="F7981" s="1" t="s">
        <v>176</v>
      </c>
      <c r="I7981" s="1" t="n">
        <v>1968927</v>
      </c>
      <c r="J7981" s="1" t="n">
        <v>101399</v>
      </c>
      <c r="K7981" s="1" t="n">
        <v>7891010503031</v>
      </c>
      <c r="L7981" s="1" t="s">
        <v>4838</v>
      </c>
      <c r="N7981" s="1" t="n">
        <v>48</v>
      </c>
      <c r="O7981" s="1" t="n">
        <v>157.44</v>
      </c>
      <c r="P7981" s="1" t="s">
        <v>2030</v>
      </c>
    </row>
    <row r="7982" customFormat="false" ht="15" hidden="false" customHeight="true" outlineLevel="0" collapsed="false">
      <c r="A7982" s="1" t="n">
        <v>2</v>
      </c>
      <c r="B7982" s="17" t="n">
        <v>46273</v>
      </c>
      <c r="C7982" s="1" t="n">
        <v>11</v>
      </c>
      <c r="D7982" s="1" t="s">
        <v>2057</v>
      </c>
      <c r="E7982" s="1" t="n">
        <v>10012</v>
      </c>
      <c r="F7982" s="1" t="s">
        <v>176</v>
      </c>
      <c r="I7982" s="1" t="n">
        <v>1968927</v>
      </c>
      <c r="J7982" s="1" t="n">
        <v>104652</v>
      </c>
      <c r="K7982" s="1" t="n">
        <v>7896279100878</v>
      </c>
      <c r="L7982" s="1" t="s">
        <v>4839</v>
      </c>
      <c r="N7982" s="1" t="n">
        <v>6</v>
      </c>
      <c r="O7982" s="1" t="n">
        <v>58.14</v>
      </c>
      <c r="P7982" s="1" t="s">
        <v>2030</v>
      </c>
    </row>
    <row r="7983" customFormat="false" ht="15" hidden="false" customHeight="true" outlineLevel="0" collapsed="false">
      <c r="A7983" s="1" t="n">
        <v>2</v>
      </c>
      <c r="B7983" s="17" t="n">
        <v>46273</v>
      </c>
      <c r="C7983" s="1" t="n">
        <v>11</v>
      </c>
      <c r="D7983" s="1" t="s">
        <v>2057</v>
      </c>
      <c r="E7983" s="1" t="n">
        <v>10012</v>
      </c>
      <c r="F7983" s="1" t="s">
        <v>176</v>
      </c>
      <c r="I7983" s="1" t="n">
        <v>1968927</v>
      </c>
      <c r="J7983" s="1" t="n">
        <v>16197</v>
      </c>
      <c r="K7983" s="1" t="n">
        <v>7891010973483</v>
      </c>
      <c r="L7983" s="1" t="s">
        <v>4840</v>
      </c>
      <c r="N7983" s="1" t="n">
        <v>48</v>
      </c>
      <c r="O7983" s="1" t="n">
        <v>140.16</v>
      </c>
      <c r="P7983" s="1" t="s">
        <v>2030</v>
      </c>
    </row>
    <row r="7984" customFormat="false" ht="15" hidden="false" customHeight="true" outlineLevel="0" collapsed="false">
      <c r="A7984" s="1" t="n">
        <v>2</v>
      </c>
      <c r="B7984" s="17" t="n">
        <v>46273</v>
      </c>
      <c r="C7984" s="1" t="n">
        <v>11</v>
      </c>
      <c r="D7984" s="1" t="s">
        <v>2057</v>
      </c>
      <c r="E7984" s="1" t="n">
        <v>10012</v>
      </c>
      <c r="F7984" s="1" t="s">
        <v>176</v>
      </c>
      <c r="I7984" s="1" t="n">
        <v>1968927</v>
      </c>
      <c r="J7984" s="1" t="n">
        <v>25921</v>
      </c>
      <c r="K7984" s="1" t="n">
        <v>7891010607135</v>
      </c>
      <c r="L7984" s="1" t="s">
        <v>3750</v>
      </c>
      <c r="N7984" s="1" t="n">
        <v>24</v>
      </c>
      <c r="O7984" s="1" t="n">
        <v>290.16</v>
      </c>
      <c r="P7984" s="1" t="s">
        <v>2030</v>
      </c>
    </row>
    <row r="7985" customFormat="false" ht="15" hidden="false" customHeight="true" outlineLevel="0" collapsed="false">
      <c r="A7985" s="1" t="n">
        <v>2</v>
      </c>
      <c r="B7985" s="17" t="n">
        <v>46273</v>
      </c>
      <c r="C7985" s="1" t="n">
        <v>11</v>
      </c>
      <c r="D7985" s="1" t="s">
        <v>2057</v>
      </c>
      <c r="E7985" s="1" t="n">
        <v>10012</v>
      </c>
      <c r="F7985" s="1" t="s">
        <v>176</v>
      </c>
      <c r="I7985" s="1" t="n">
        <v>1968927</v>
      </c>
      <c r="J7985" s="1" t="n">
        <v>60081</v>
      </c>
      <c r="K7985" s="1" t="n">
        <v>7898172342928</v>
      </c>
      <c r="L7985" s="1" t="s">
        <v>4841</v>
      </c>
      <c r="N7985" s="1" t="n">
        <v>6</v>
      </c>
      <c r="O7985" s="1" t="n">
        <v>35.76</v>
      </c>
      <c r="P7985" s="1" t="s">
        <v>2030</v>
      </c>
    </row>
    <row r="7986" customFormat="false" ht="15" hidden="false" customHeight="true" outlineLevel="0" collapsed="false">
      <c r="A7986" s="1" t="n">
        <v>2</v>
      </c>
      <c r="B7986" s="17" t="n">
        <v>46273</v>
      </c>
      <c r="C7986" s="1" t="n">
        <v>11</v>
      </c>
      <c r="D7986" s="1" t="s">
        <v>2057</v>
      </c>
      <c r="E7986" s="1" t="n">
        <v>10012</v>
      </c>
      <c r="F7986" s="1" t="s">
        <v>176</v>
      </c>
      <c r="I7986" s="1" t="n">
        <v>1968927</v>
      </c>
      <c r="J7986" s="1" t="n">
        <v>60082</v>
      </c>
      <c r="K7986" s="1" t="n">
        <v>7898172342911</v>
      </c>
      <c r="L7986" s="1" t="s">
        <v>4841</v>
      </c>
      <c r="N7986" s="1" t="n">
        <v>6</v>
      </c>
      <c r="O7986" s="1" t="n">
        <v>35.76</v>
      </c>
      <c r="P7986" s="1" t="s">
        <v>2030</v>
      </c>
    </row>
    <row r="7987" customFormat="false" ht="15" hidden="false" customHeight="true" outlineLevel="0" collapsed="false">
      <c r="A7987" s="1" t="n">
        <v>2</v>
      </c>
      <c r="B7987" s="17" t="n">
        <v>46273</v>
      </c>
      <c r="C7987" s="1" t="n">
        <v>11</v>
      </c>
      <c r="D7987" s="1" t="s">
        <v>2057</v>
      </c>
      <c r="E7987" s="1" t="n">
        <v>10012</v>
      </c>
      <c r="F7987" s="1" t="s">
        <v>176</v>
      </c>
      <c r="I7987" s="1" t="n">
        <v>1968927</v>
      </c>
      <c r="J7987" s="1" t="n">
        <v>76188</v>
      </c>
      <c r="K7987" s="1" t="n">
        <v>7898172342942</v>
      </c>
      <c r="L7987" s="1" t="s">
        <v>4842</v>
      </c>
      <c r="N7987" s="1" t="n">
        <v>6</v>
      </c>
      <c r="O7987" s="1" t="n">
        <v>35.7</v>
      </c>
      <c r="P7987" s="1" t="s">
        <v>2030</v>
      </c>
    </row>
    <row r="7988" customFormat="false" ht="15" hidden="false" customHeight="true" outlineLevel="0" collapsed="false">
      <c r="A7988" s="1" t="n">
        <v>2</v>
      </c>
      <c r="B7988" s="17" t="n">
        <v>46273</v>
      </c>
      <c r="C7988" s="1" t="n">
        <v>11</v>
      </c>
      <c r="D7988" s="1" t="s">
        <v>2057</v>
      </c>
      <c r="E7988" s="1" t="n">
        <v>10012</v>
      </c>
      <c r="F7988" s="1" t="s">
        <v>176</v>
      </c>
      <c r="I7988" s="1" t="n">
        <v>1968927</v>
      </c>
      <c r="J7988" s="1" t="n">
        <v>78187</v>
      </c>
      <c r="K7988" s="1" t="n">
        <v>7898172342935</v>
      </c>
      <c r="L7988" s="1" t="s">
        <v>4843</v>
      </c>
      <c r="N7988" s="1" t="n">
        <v>6</v>
      </c>
      <c r="O7988" s="1" t="n">
        <v>35.76</v>
      </c>
      <c r="P7988" s="1" t="s">
        <v>2030</v>
      </c>
    </row>
    <row r="7989" customFormat="false" ht="15" hidden="false" customHeight="true" outlineLevel="0" collapsed="false">
      <c r="A7989" s="1" t="n">
        <v>2</v>
      </c>
      <c r="B7989" s="17" t="n">
        <v>46273</v>
      </c>
      <c r="C7989" s="1" t="n">
        <v>11</v>
      </c>
      <c r="D7989" s="1" t="s">
        <v>2057</v>
      </c>
      <c r="E7989" s="1" t="n">
        <v>10012</v>
      </c>
      <c r="F7989" s="1" t="s">
        <v>176</v>
      </c>
      <c r="I7989" s="1" t="n">
        <v>1968927</v>
      </c>
      <c r="J7989" s="1" t="n">
        <v>78188</v>
      </c>
      <c r="K7989" s="1" t="n">
        <v>7898172342959</v>
      </c>
      <c r="L7989" s="1" t="s">
        <v>4844</v>
      </c>
      <c r="N7989" s="1" t="n">
        <v>6</v>
      </c>
      <c r="O7989" s="1" t="n">
        <v>41.58</v>
      </c>
      <c r="P7989" s="1" t="s">
        <v>2030</v>
      </c>
    </row>
    <row r="7990" customFormat="false" ht="15" hidden="false" customHeight="true" outlineLevel="0" collapsed="false">
      <c r="A7990" s="1" t="n">
        <v>2</v>
      </c>
      <c r="B7990" s="17" t="n">
        <v>46273</v>
      </c>
      <c r="C7990" s="1" t="n">
        <v>22</v>
      </c>
      <c r="D7990" s="1" t="s">
        <v>2065</v>
      </c>
      <c r="E7990" s="1" t="n">
        <v>48</v>
      </c>
      <c r="F7990" s="1" t="s">
        <v>146</v>
      </c>
      <c r="I7990" s="1" t="n">
        <v>2659</v>
      </c>
      <c r="J7990" s="1" t="n">
        <v>100000</v>
      </c>
      <c r="K7990" s="1" t="n">
        <v>1</v>
      </c>
      <c r="L7990" s="1" t="s">
        <v>2066</v>
      </c>
      <c r="N7990" s="1" t="n">
        <v>3.028</v>
      </c>
      <c r="O7990" s="1" t="n">
        <v>60.6</v>
      </c>
      <c r="P7990" s="1" t="s">
        <v>2030</v>
      </c>
    </row>
    <row r="7991" customFormat="false" ht="15" hidden="false" customHeight="true" outlineLevel="0" collapsed="false">
      <c r="A7991" s="1" t="n">
        <v>2</v>
      </c>
      <c r="B7991" s="17" t="n">
        <v>46273</v>
      </c>
      <c r="C7991" s="1" t="n">
        <v>22</v>
      </c>
      <c r="D7991" s="1" t="s">
        <v>2065</v>
      </c>
      <c r="E7991" s="1" t="n">
        <v>48</v>
      </c>
      <c r="F7991" s="1" t="s">
        <v>146</v>
      </c>
      <c r="I7991" s="1" t="n">
        <v>2659</v>
      </c>
      <c r="J7991" s="1" t="n">
        <v>100006</v>
      </c>
      <c r="K7991" s="1" t="n">
        <v>7</v>
      </c>
      <c r="L7991" s="1" t="s">
        <v>2071</v>
      </c>
      <c r="N7991" s="1" t="n">
        <v>2.346</v>
      </c>
      <c r="O7991" s="1" t="n">
        <v>66.52</v>
      </c>
      <c r="P7991" s="1" t="s">
        <v>2030</v>
      </c>
    </row>
    <row r="7992" customFormat="false" ht="15" hidden="false" customHeight="true" outlineLevel="0" collapsed="false">
      <c r="A7992" s="1" t="n">
        <v>2</v>
      </c>
      <c r="B7992" s="17" t="n">
        <v>46273</v>
      </c>
      <c r="C7992" s="1" t="n">
        <v>22</v>
      </c>
      <c r="D7992" s="1" t="s">
        <v>2065</v>
      </c>
      <c r="E7992" s="1" t="n">
        <v>48</v>
      </c>
      <c r="F7992" s="1" t="s">
        <v>146</v>
      </c>
      <c r="I7992" s="1" t="n">
        <v>2659</v>
      </c>
      <c r="J7992" s="1" t="n">
        <v>100007</v>
      </c>
      <c r="K7992" s="1" t="n">
        <v>8</v>
      </c>
      <c r="L7992" s="1" t="s">
        <v>2072</v>
      </c>
      <c r="N7992" s="1" t="n">
        <v>0.704</v>
      </c>
      <c r="O7992" s="1" t="n">
        <v>16.17</v>
      </c>
      <c r="P7992" s="1" t="s">
        <v>2030</v>
      </c>
    </row>
    <row r="7993" customFormat="false" ht="15" hidden="false" customHeight="true" outlineLevel="0" collapsed="false">
      <c r="A7993" s="1" t="n">
        <v>2</v>
      </c>
      <c r="B7993" s="17" t="n">
        <v>46273</v>
      </c>
      <c r="C7993" s="1" t="n">
        <v>22</v>
      </c>
      <c r="D7993" s="1" t="s">
        <v>2065</v>
      </c>
      <c r="E7993" s="1" t="n">
        <v>48</v>
      </c>
      <c r="F7993" s="1" t="s">
        <v>146</v>
      </c>
      <c r="I7993" s="1" t="n">
        <v>2659</v>
      </c>
      <c r="J7993" s="1" t="n">
        <v>100007</v>
      </c>
      <c r="K7993" s="1" t="n">
        <v>8</v>
      </c>
      <c r="L7993" s="1" t="s">
        <v>2072</v>
      </c>
      <c r="N7993" s="1" t="n">
        <v>3.368</v>
      </c>
      <c r="O7993" s="1" t="n">
        <v>84.26</v>
      </c>
      <c r="P7993" s="1" t="s">
        <v>2030</v>
      </c>
    </row>
    <row r="7994" customFormat="false" ht="15" hidden="false" customHeight="true" outlineLevel="0" collapsed="false">
      <c r="A7994" s="1" t="n">
        <v>2</v>
      </c>
      <c r="B7994" s="17" t="n">
        <v>46273</v>
      </c>
      <c r="C7994" s="1" t="n">
        <v>22</v>
      </c>
      <c r="D7994" s="1" t="s">
        <v>2065</v>
      </c>
      <c r="E7994" s="1" t="n">
        <v>48</v>
      </c>
      <c r="F7994" s="1" t="s">
        <v>146</v>
      </c>
      <c r="I7994" s="1" t="n">
        <v>2659</v>
      </c>
      <c r="J7994" s="1" t="n">
        <v>100008</v>
      </c>
      <c r="K7994" s="1" t="n">
        <v>9</v>
      </c>
      <c r="L7994" s="1" t="s">
        <v>2073</v>
      </c>
      <c r="N7994" s="1" t="n">
        <v>15.78</v>
      </c>
      <c r="O7994" s="1" t="n">
        <v>513.27</v>
      </c>
      <c r="P7994" s="1" t="s">
        <v>2030</v>
      </c>
    </row>
    <row r="7995" customFormat="false" ht="15" hidden="false" customHeight="true" outlineLevel="0" collapsed="false">
      <c r="A7995" s="1" t="n">
        <v>2</v>
      </c>
      <c r="B7995" s="17" t="n">
        <v>46273</v>
      </c>
      <c r="C7995" s="1" t="n">
        <v>22</v>
      </c>
      <c r="D7995" s="1" t="s">
        <v>2065</v>
      </c>
      <c r="E7995" s="1" t="n">
        <v>48</v>
      </c>
      <c r="F7995" s="1" t="s">
        <v>146</v>
      </c>
      <c r="I7995" s="1" t="n">
        <v>2659</v>
      </c>
      <c r="J7995" s="1" t="n">
        <v>100008</v>
      </c>
      <c r="K7995" s="1" t="n">
        <v>9</v>
      </c>
      <c r="L7995" s="1" t="s">
        <v>2073</v>
      </c>
      <c r="N7995" s="1" t="n">
        <v>40.17</v>
      </c>
      <c r="O7995" s="1" t="n">
        <v>1202.81</v>
      </c>
      <c r="P7995" s="1" t="s">
        <v>2030</v>
      </c>
    </row>
    <row r="7996" customFormat="false" ht="15" hidden="false" customHeight="true" outlineLevel="0" collapsed="false">
      <c r="A7996" s="1" t="n">
        <v>2</v>
      </c>
      <c r="B7996" s="17" t="n">
        <v>46273</v>
      </c>
      <c r="C7996" s="1" t="n">
        <v>22</v>
      </c>
      <c r="D7996" s="1" t="s">
        <v>2065</v>
      </c>
      <c r="E7996" s="1" t="n">
        <v>48</v>
      </c>
      <c r="F7996" s="1" t="s">
        <v>146</v>
      </c>
      <c r="I7996" s="1" t="n">
        <v>2659</v>
      </c>
      <c r="J7996" s="1" t="n">
        <v>100011</v>
      </c>
      <c r="K7996" s="1" t="n">
        <v>12</v>
      </c>
      <c r="L7996" s="1" t="s">
        <v>2074</v>
      </c>
      <c r="N7996" s="1" t="n">
        <v>8.94</v>
      </c>
      <c r="O7996" s="1" t="n">
        <v>335.53</v>
      </c>
      <c r="P7996" s="1" t="s">
        <v>2030</v>
      </c>
    </row>
    <row r="7997" customFormat="false" ht="15" hidden="false" customHeight="true" outlineLevel="0" collapsed="false">
      <c r="A7997" s="1" t="n">
        <v>2</v>
      </c>
      <c r="B7997" s="17" t="n">
        <v>46273</v>
      </c>
      <c r="C7997" s="1" t="n">
        <v>22</v>
      </c>
      <c r="D7997" s="1" t="s">
        <v>2065</v>
      </c>
      <c r="E7997" s="1" t="n">
        <v>48</v>
      </c>
      <c r="F7997" s="1" t="s">
        <v>146</v>
      </c>
      <c r="I7997" s="1" t="n">
        <v>2659</v>
      </c>
      <c r="J7997" s="1" t="n">
        <v>100012</v>
      </c>
      <c r="K7997" s="1" t="n">
        <v>13</v>
      </c>
      <c r="L7997" s="1" t="s">
        <v>2075</v>
      </c>
      <c r="N7997" s="1" t="n">
        <v>5.45</v>
      </c>
      <c r="O7997" s="1" t="n">
        <v>227.28</v>
      </c>
      <c r="P7997" s="1" t="s">
        <v>2030</v>
      </c>
    </row>
    <row r="7998" customFormat="false" ht="15" hidden="false" customHeight="true" outlineLevel="0" collapsed="false">
      <c r="A7998" s="1" t="n">
        <v>2</v>
      </c>
      <c r="B7998" s="17" t="n">
        <v>46273</v>
      </c>
      <c r="C7998" s="1" t="n">
        <v>22</v>
      </c>
      <c r="D7998" s="1" t="s">
        <v>2065</v>
      </c>
      <c r="E7998" s="1" t="n">
        <v>48</v>
      </c>
      <c r="F7998" s="1" t="s">
        <v>146</v>
      </c>
      <c r="I7998" s="1" t="n">
        <v>2659</v>
      </c>
      <c r="J7998" s="1" t="n">
        <v>100013</v>
      </c>
      <c r="K7998" s="1" t="n">
        <v>14</v>
      </c>
      <c r="L7998" s="1" t="s">
        <v>2076</v>
      </c>
      <c r="N7998" s="1" t="n">
        <v>11.035</v>
      </c>
      <c r="O7998" s="1" t="n">
        <v>487.81</v>
      </c>
      <c r="P7998" s="1" t="s">
        <v>2030</v>
      </c>
    </row>
    <row r="7999" customFormat="false" ht="15" hidden="false" customHeight="true" outlineLevel="0" collapsed="false">
      <c r="A7999" s="1" t="n">
        <v>2</v>
      </c>
      <c r="B7999" s="17" t="n">
        <v>46273</v>
      </c>
      <c r="C7999" s="1" t="n">
        <v>22</v>
      </c>
      <c r="D7999" s="1" t="s">
        <v>2065</v>
      </c>
      <c r="E7999" s="1" t="n">
        <v>48</v>
      </c>
      <c r="F7999" s="1" t="s">
        <v>146</v>
      </c>
      <c r="I7999" s="1" t="n">
        <v>2659</v>
      </c>
      <c r="J7999" s="1" t="n">
        <v>100014</v>
      </c>
      <c r="K7999" s="1" t="n">
        <v>15</v>
      </c>
      <c r="L7999" s="1" t="s">
        <v>2077</v>
      </c>
      <c r="N7999" s="1" t="n">
        <v>4.254</v>
      </c>
      <c r="O7999" s="1" t="n">
        <v>191.6</v>
      </c>
      <c r="P7999" s="1" t="s">
        <v>2030</v>
      </c>
    </row>
    <row r="8000" customFormat="false" ht="15" hidden="false" customHeight="true" outlineLevel="0" collapsed="false">
      <c r="A8000" s="1" t="n">
        <v>2</v>
      </c>
      <c r="B8000" s="17" t="n">
        <v>46273</v>
      </c>
      <c r="C8000" s="1" t="n">
        <v>22</v>
      </c>
      <c r="D8000" s="1" t="s">
        <v>2065</v>
      </c>
      <c r="E8000" s="1" t="n">
        <v>48</v>
      </c>
      <c r="F8000" s="1" t="s">
        <v>146</v>
      </c>
      <c r="I8000" s="1" t="n">
        <v>2659</v>
      </c>
      <c r="J8000" s="1" t="n">
        <v>100015</v>
      </c>
      <c r="K8000" s="1" t="n">
        <v>16</v>
      </c>
      <c r="L8000" s="1" t="s">
        <v>2078</v>
      </c>
      <c r="N8000" s="1" t="n">
        <v>1.66</v>
      </c>
      <c r="O8000" s="1" t="n">
        <v>66.46</v>
      </c>
      <c r="P8000" s="1" t="s">
        <v>2030</v>
      </c>
    </row>
    <row r="8001" customFormat="false" ht="15" hidden="false" customHeight="true" outlineLevel="0" collapsed="false">
      <c r="A8001" s="1" t="n">
        <v>2</v>
      </c>
      <c r="B8001" s="17" t="n">
        <v>46273</v>
      </c>
      <c r="C8001" s="1" t="n">
        <v>22</v>
      </c>
      <c r="D8001" s="1" t="s">
        <v>2065</v>
      </c>
      <c r="E8001" s="1" t="n">
        <v>48</v>
      </c>
      <c r="F8001" s="1" t="s">
        <v>146</v>
      </c>
      <c r="I8001" s="1" t="n">
        <v>2659</v>
      </c>
      <c r="J8001" s="1" t="n">
        <v>100016</v>
      </c>
      <c r="K8001" s="1" t="n">
        <v>17</v>
      </c>
      <c r="L8001" s="1" t="s">
        <v>2079</v>
      </c>
      <c r="N8001" s="1" t="n">
        <v>2.338</v>
      </c>
      <c r="O8001" s="1" t="n">
        <v>117.01</v>
      </c>
      <c r="P8001" s="1" t="s">
        <v>2030</v>
      </c>
    </row>
    <row r="8002" customFormat="false" ht="15" hidden="false" customHeight="true" outlineLevel="0" collapsed="false">
      <c r="A8002" s="1" t="n">
        <v>2</v>
      </c>
      <c r="B8002" s="17" t="n">
        <v>46273</v>
      </c>
      <c r="C8002" s="1" t="n">
        <v>22</v>
      </c>
      <c r="D8002" s="1" t="s">
        <v>2065</v>
      </c>
      <c r="E8002" s="1" t="n">
        <v>48</v>
      </c>
      <c r="F8002" s="1" t="s">
        <v>146</v>
      </c>
      <c r="I8002" s="1" t="n">
        <v>2659</v>
      </c>
      <c r="J8002" s="1" t="n">
        <v>100016</v>
      </c>
      <c r="K8002" s="1" t="n">
        <v>17</v>
      </c>
      <c r="L8002" s="1" t="s">
        <v>2079</v>
      </c>
      <c r="N8002" s="1" t="n">
        <v>5.64</v>
      </c>
      <c r="O8002" s="1" t="n">
        <v>259.72</v>
      </c>
      <c r="P8002" s="1" t="s">
        <v>2030</v>
      </c>
    </row>
    <row r="8003" customFormat="false" ht="15" hidden="false" customHeight="true" outlineLevel="0" collapsed="false">
      <c r="A8003" s="1" t="n">
        <v>2</v>
      </c>
      <c r="B8003" s="17" t="n">
        <v>46273</v>
      </c>
      <c r="C8003" s="1" t="n">
        <v>22</v>
      </c>
      <c r="D8003" s="1" t="s">
        <v>2065</v>
      </c>
      <c r="E8003" s="1" t="n">
        <v>48</v>
      </c>
      <c r="F8003" s="1" t="s">
        <v>146</v>
      </c>
      <c r="I8003" s="1" t="n">
        <v>2659</v>
      </c>
      <c r="J8003" s="1" t="n">
        <v>100017</v>
      </c>
      <c r="K8003" s="1" t="n">
        <v>18</v>
      </c>
      <c r="L8003" s="1" t="s">
        <v>2080</v>
      </c>
      <c r="N8003" s="1" t="n">
        <v>1.606</v>
      </c>
      <c r="O8003" s="1" t="n">
        <v>93.77</v>
      </c>
      <c r="P8003" s="1" t="s">
        <v>2030</v>
      </c>
    </row>
    <row r="8004" customFormat="false" ht="15" hidden="false" customHeight="true" outlineLevel="0" collapsed="false">
      <c r="A8004" s="1" t="n">
        <v>2</v>
      </c>
      <c r="B8004" s="17" t="n">
        <v>46273</v>
      </c>
      <c r="C8004" s="1" t="n">
        <v>22</v>
      </c>
      <c r="D8004" s="1" t="s">
        <v>2065</v>
      </c>
      <c r="E8004" s="1" t="n">
        <v>48</v>
      </c>
      <c r="F8004" s="1" t="s">
        <v>146</v>
      </c>
      <c r="I8004" s="1" t="n">
        <v>2659</v>
      </c>
      <c r="J8004" s="1" t="n">
        <v>100053</v>
      </c>
      <c r="K8004" s="1" t="n">
        <v>54</v>
      </c>
      <c r="L8004" s="1" t="s">
        <v>2081</v>
      </c>
      <c r="N8004" s="1" t="n">
        <v>5.486</v>
      </c>
      <c r="O8004" s="1" t="n">
        <v>185.3</v>
      </c>
      <c r="P8004" s="1" t="s">
        <v>2030</v>
      </c>
    </row>
    <row r="8005" customFormat="false" ht="15" hidden="false" customHeight="true" outlineLevel="0" collapsed="false">
      <c r="A8005" s="1" t="n">
        <v>2</v>
      </c>
      <c r="B8005" s="17" t="n">
        <v>46273</v>
      </c>
      <c r="C8005" s="1" t="n">
        <v>22</v>
      </c>
      <c r="D8005" s="1" t="s">
        <v>2065</v>
      </c>
      <c r="E8005" s="1" t="n">
        <v>48</v>
      </c>
      <c r="F8005" s="1" t="s">
        <v>146</v>
      </c>
      <c r="I8005" s="1" t="n">
        <v>2659</v>
      </c>
      <c r="J8005" s="1" t="n">
        <v>100053</v>
      </c>
      <c r="K8005" s="1" t="n">
        <v>54</v>
      </c>
      <c r="L8005" s="1" t="s">
        <v>2081</v>
      </c>
      <c r="N8005" s="1" t="n">
        <v>3.336</v>
      </c>
      <c r="O8005" s="1" t="n">
        <v>122.42</v>
      </c>
      <c r="P8005" s="1" t="s">
        <v>2030</v>
      </c>
    </row>
    <row r="8006" customFormat="false" ht="15" hidden="false" customHeight="true" outlineLevel="0" collapsed="false">
      <c r="A8006" s="1" t="n">
        <v>2</v>
      </c>
      <c r="B8006" s="17" t="n">
        <v>46273</v>
      </c>
      <c r="C8006" s="1" t="n">
        <v>22</v>
      </c>
      <c r="D8006" s="1" t="s">
        <v>2065</v>
      </c>
      <c r="E8006" s="1" t="n">
        <v>48</v>
      </c>
      <c r="F8006" s="1" t="s">
        <v>146</v>
      </c>
      <c r="I8006" s="1" t="n">
        <v>2659</v>
      </c>
      <c r="J8006" s="1" t="n">
        <v>100638</v>
      </c>
      <c r="K8006" s="1" t="n">
        <v>508</v>
      </c>
      <c r="L8006" s="1" t="s">
        <v>2082</v>
      </c>
      <c r="N8006" s="1" t="n">
        <v>1.192</v>
      </c>
      <c r="O8006" s="1" t="n">
        <v>2.97</v>
      </c>
      <c r="P8006" s="1" t="s">
        <v>2030</v>
      </c>
    </row>
    <row r="8007" customFormat="false" ht="15" hidden="false" customHeight="true" outlineLevel="0" collapsed="false">
      <c r="A8007" s="1" t="n">
        <v>2</v>
      </c>
      <c r="B8007" s="17" t="n">
        <v>46273</v>
      </c>
      <c r="C8007" s="1" t="n">
        <v>22</v>
      </c>
      <c r="D8007" s="1" t="s">
        <v>2065</v>
      </c>
      <c r="E8007" s="1" t="n">
        <v>48</v>
      </c>
      <c r="F8007" s="1" t="s">
        <v>146</v>
      </c>
      <c r="I8007" s="1" t="n">
        <v>2659</v>
      </c>
      <c r="J8007" s="1" t="n">
        <v>100520</v>
      </c>
      <c r="K8007" s="1" t="n">
        <v>507</v>
      </c>
      <c r="L8007" s="1" t="s">
        <v>2083</v>
      </c>
      <c r="N8007" s="1" t="n">
        <v>9.66</v>
      </c>
      <c r="O8007" s="1" t="n">
        <v>24.1</v>
      </c>
      <c r="P8007" s="1" t="s">
        <v>2030</v>
      </c>
    </row>
    <row r="8008" customFormat="false" ht="15" hidden="false" customHeight="true" outlineLevel="0" collapsed="false">
      <c r="A8008" s="1" t="n">
        <v>2</v>
      </c>
      <c r="B8008" s="17" t="n">
        <v>46273</v>
      </c>
      <c r="C8008" s="1" t="n">
        <v>22</v>
      </c>
      <c r="D8008" s="1" t="s">
        <v>2065</v>
      </c>
      <c r="E8008" s="1" t="n">
        <v>48</v>
      </c>
      <c r="F8008" s="1" t="s">
        <v>146</v>
      </c>
      <c r="I8008" s="1" t="n">
        <v>2659</v>
      </c>
      <c r="J8008" s="1" t="n">
        <v>110455</v>
      </c>
      <c r="K8008" s="1" t="n">
        <v>53212</v>
      </c>
      <c r="L8008" s="1" t="s">
        <v>2084</v>
      </c>
      <c r="N8008" s="1" t="n">
        <v>0.807</v>
      </c>
      <c r="O8008" s="1" t="n">
        <v>0</v>
      </c>
      <c r="P8008" s="1" t="s">
        <v>2030</v>
      </c>
    </row>
    <row r="8009" customFormat="false" ht="15" hidden="false" customHeight="true" outlineLevel="0" collapsed="false">
      <c r="A8009" s="1" t="n">
        <v>2</v>
      </c>
      <c r="B8009" s="17" t="n">
        <v>46273</v>
      </c>
      <c r="C8009" s="1" t="n">
        <v>22</v>
      </c>
      <c r="D8009" s="1" t="s">
        <v>2065</v>
      </c>
      <c r="E8009" s="1" t="n">
        <v>48</v>
      </c>
      <c r="F8009" s="1" t="s">
        <v>146</v>
      </c>
      <c r="I8009" s="1" t="n">
        <v>2663</v>
      </c>
      <c r="J8009" s="1" t="n">
        <v>100000</v>
      </c>
      <c r="K8009" s="1" t="n">
        <v>1</v>
      </c>
      <c r="L8009" s="1" t="s">
        <v>2066</v>
      </c>
      <c r="N8009" s="1" t="n">
        <v>2.888</v>
      </c>
      <c r="O8009" s="1" t="n">
        <v>54.06</v>
      </c>
      <c r="P8009" s="1" t="s">
        <v>2030</v>
      </c>
    </row>
    <row r="8010" customFormat="false" ht="15" hidden="false" customHeight="true" outlineLevel="0" collapsed="false">
      <c r="A8010" s="1" t="n">
        <v>2</v>
      </c>
      <c r="B8010" s="17" t="n">
        <v>46273</v>
      </c>
      <c r="C8010" s="1" t="n">
        <v>22</v>
      </c>
      <c r="D8010" s="1" t="s">
        <v>2065</v>
      </c>
      <c r="E8010" s="1" t="n">
        <v>48</v>
      </c>
      <c r="F8010" s="1" t="s">
        <v>146</v>
      </c>
      <c r="I8010" s="1" t="n">
        <v>2663</v>
      </c>
      <c r="J8010" s="1" t="n">
        <v>100001</v>
      </c>
      <c r="K8010" s="1" t="n">
        <v>2</v>
      </c>
      <c r="L8010" s="1" t="s">
        <v>2067</v>
      </c>
      <c r="N8010" s="1" t="n">
        <v>9.535</v>
      </c>
      <c r="O8010" s="1" t="n">
        <v>193.37</v>
      </c>
      <c r="P8010" s="1" t="s">
        <v>2030</v>
      </c>
    </row>
    <row r="8011" customFormat="false" ht="15" hidden="false" customHeight="true" outlineLevel="0" collapsed="false">
      <c r="A8011" s="1" t="n">
        <v>2</v>
      </c>
      <c r="B8011" s="17" t="n">
        <v>46273</v>
      </c>
      <c r="C8011" s="1" t="n">
        <v>22</v>
      </c>
      <c r="D8011" s="1" t="s">
        <v>2065</v>
      </c>
      <c r="E8011" s="1" t="n">
        <v>48</v>
      </c>
      <c r="F8011" s="1" t="s">
        <v>146</v>
      </c>
      <c r="I8011" s="1" t="n">
        <v>2663</v>
      </c>
      <c r="J8011" s="1" t="n">
        <v>100002</v>
      </c>
      <c r="K8011" s="1" t="n">
        <v>3</v>
      </c>
      <c r="L8011" s="1" t="s">
        <v>2068</v>
      </c>
      <c r="N8011" s="1" t="n">
        <v>20.37</v>
      </c>
      <c r="O8011" s="1" t="n">
        <v>476.69</v>
      </c>
      <c r="P8011" s="1" t="s">
        <v>2030</v>
      </c>
    </row>
    <row r="8012" customFormat="false" ht="15" hidden="false" customHeight="true" outlineLevel="0" collapsed="false">
      <c r="A8012" s="1" t="n">
        <v>2</v>
      </c>
      <c r="B8012" s="17" t="n">
        <v>46273</v>
      </c>
      <c r="C8012" s="1" t="n">
        <v>22</v>
      </c>
      <c r="D8012" s="1" t="s">
        <v>2065</v>
      </c>
      <c r="E8012" s="1" t="n">
        <v>48</v>
      </c>
      <c r="F8012" s="1" t="s">
        <v>146</v>
      </c>
      <c r="I8012" s="1" t="n">
        <v>2663</v>
      </c>
      <c r="J8012" s="1" t="n">
        <v>100003</v>
      </c>
      <c r="K8012" s="1" t="n">
        <v>4</v>
      </c>
      <c r="L8012" s="1" t="s">
        <v>2069</v>
      </c>
      <c r="N8012" s="1" t="n">
        <v>16.51</v>
      </c>
      <c r="O8012" s="1" t="n">
        <v>412.13</v>
      </c>
      <c r="P8012" s="1" t="s">
        <v>2030</v>
      </c>
    </row>
    <row r="8013" customFormat="false" ht="15" hidden="false" customHeight="true" outlineLevel="0" collapsed="false">
      <c r="A8013" s="1" t="n">
        <v>2</v>
      </c>
      <c r="B8013" s="17" t="n">
        <v>46273</v>
      </c>
      <c r="C8013" s="1" t="n">
        <v>22</v>
      </c>
      <c r="D8013" s="1" t="s">
        <v>2065</v>
      </c>
      <c r="E8013" s="1" t="n">
        <v>48</v>
      </c>
      <c r="F8013" s="1" t="s">
        <v>146</v>
      </c>
      <c r="I8013" s="1" t="n">
        <v>2663</v>
      </c>
      <c r="J8013" s="1" t="n">
        <v>100004</v>
      </c>
      <c r="K8013" s="1" t="n">
        <v>5</v>
      </c>
      <c r="L8013" s="1" t="s">
        <v>2070</v>
      </c>
      <c r="N8013" s="1" t="n">
        <v>2.266</v>
      </c>
      <c r="O8013" s="1" t="n">
        <v>49.49</v>
      </c>
      <c r="P8013" s="1" t="s">
        <v>2030</v>
      </c>
    </row>
    <row r="8014" customFormat="false" ht="15" hidden="false" customHeight="true" outlineLevel="0" collapsed="false">
      <c r="A8014" s="1" t="n">
        <v>2</v>
      </c>
      <c r="B8014" s="17" t="n">
        <v>46273</v>
      </c>
      <c r="C8014" s="1" t="n">
        <v>22</v>
      </c>
      <c r="D8014" s="1" t="s">
        <v>2065</v>
      </c>
      <c r="E8014" s="1" t="n">
        <v>48</v>
      </c>
      <c r="F8014" s="1" t="s">
        <v>146</v>
      </c>
      <c r="I8014" s="1" t="n">
        <v>2663</v>
      </c>
      <c r="J8014" s="1" t="n">
        <v>100005</v>
      </c>
      <c r="K8014" s="1" t="n">
        <v>6</v>
      </c>
      <c r="L8014" s="1" t="s">
        <v>2167</v>
      </c>
      <c r="N8014" s="1" t="n">
        <v>2.498</v>
      </c>
      <c r="O8014" s="1" t="n">
        <v>58.46</v>
      </c>
      <c r="P8014" s="1" t="s">
        <v>2030</v>
      </c>
    </row>
    <row r="8015" customFormat="false" ht="15" hidden="false" customHeight="true" outlineLevel="0" collapsed="false">
      <c r="A8015" s="1" t="n">
        <v>2</v>
      </c>
      <c r="B8015" s="17" t="n">
        <v>46273</v>
      </c>
      <c r="C8015" s="1" t="n">
        <v>22</v>
      </c>
      <c r="D8015" s="1" t="s">
        <v>2065</v>
      </c>
      <c r="E8015" s="1" t="n">
        <v>48</v>
      </c>
      <c r="F8015" s="1" t="s">
        <v>146</v>
      </c>
      <c r="I8015" s="1" t="n">
        <v>2663</v>
      </c>
      <c r="J8015" s="1" t="n">
        <v>100007</v>
      </c>
      <c r="K8015" s="1" t="n">
        <v>8</v>
      </c>
      <c r="L8015" s="1" t="s">
        <v>2072</v>
      </c>
      <c r="N8015" s="1" t="n">
        <v>3.112</v>
      </c>
      <c r="O8015" s="1" t="n">
        <v>72.83</v>
      </c>
      <c r="P8015" s="1" t="s">
        <v>2030</v>
      </c>
    </row>
    <row r="8016" customFormat="false" ht="15" hidden="false" customHeight="true" outlineLevel="0" collapsed="false">
      <c r="A8016" s="1" t="n">
        <v>2</v>
      </c>
      <c r="B8016" s="17" t="n">
        <v>46273</v>
      </c>
      <c r="C8016" s="1" t="n">
        <v>22</v>
      </c>
      <c r="D8016" s="1" t="s">
        <v>2065</v>
      </c>
      <c r="E8016" s="1" t="n">
        <v>48</v>
      </c>
      <c r="F8016" s="1" t="s">
        <v>146</v>
      </c>
      <c r="I8016" s="1" t="n">
        <v>2663</v>
      </c>
      <c r="J8016" s="1" t="n">
        <v>100019</v>
      </c>
      <c r="K8016" s="1" t="n">
        <v>20</v>
      </c>
      <c r="L8016" s="1" t="s">
        <v>3364</v>
      </c>
      <c r="N8016" s="1" t="n">
        <v>3.91</v>
      </c>
      <c r="O8016" s="1" t="n">
        <v>128.11</v>
      </c>
      <c r="P8016" s="1" t="s">
        <v>2030</v>
      </c>
    </row>
    <row r="8017" customFormat="false" ht="15" hidden="false" customHeight="true" outlineLevel="0" collapsed="false">
      <c r="A8017" s="1" t="n">
        <v>2</v>
      </c>
      <c r="B8017" s="17" t="n">
        <v>46273</v>
      </c>
      <c r="C8017" s="1" t="n">
        <v>22</v>
      </c>
      <c r="D8017" s="1" t="s">
        <v>2065</v>
      </c>
      <c r="E8017" s="1" t="n">
        <v>48</v>
      </c>
      <c r="F8017" s="1" t="s">
        <v>146</v>
      </c>
      <c r="I8017" s="1" t="n">
        <v>2663</v>
      </c>
      <c r="J8017" s="1" t="n">
        <v>100638</v>
      </c>
      <c r="K8017" s="1" t="n">
        <v>508</v>
      </c>
      <c r="L8017" s="1" t="s">
        <v>2082</v>
      </c>
      <c r="N8017" s="1" t="n">
        <v>1.664</v>
      </c>
      <c r="O8017" s="1" t="n">
        <v>3.88</v>
      </c>
      <c r="P8017" s="1" t="s">
        <v>2030</v>
      </c>
    </row>
    <row r="8018" customFormat="false" ht="15" hidden="false" customHeight="true" outlineLevel="0" collapsed="false">
      <c r="A8018" s="1" t="n">
        <v>2</v>
      </c>
      <c r="B8018" s="17" t="n">
        <v>46273</v>
      </c>
      <c r="C8018" s="1" t="n">
        <v>22</v>
      </c>
      <c r="D8018" s="1" t="s">
        <v>2065</v>
      </c>
      <c r="E8018" s="1" t="n">
        <v>48</v>
      </c>
      <c r="F8018" s="1" t="s">
        <v>146</v>
      </c>
      <c r="I8018" s="1" t="n">
        <v>2663</v>
      </c>
      <c r="J8018" s="1" t="n">
        <v>110137</v>
      </c>
      <c r="K8018" s="1" t="n">
        <v>13899</v>
      </c>
      <c r="L8018" s="1" t="s">
        <v>3365</v>
      </c>
      <c r="N8018" s="1" t="n">
        <v>3.026</v>
      </c>
      <c r="O8018" s="1" t="n">
        <v>11.78</v>
      </c>
      <c r="P8018" s="1" t="s">
        <v>2030</v>
      </c>
    </row>
    <row r="8019" customFormat="false" ht="15" hidden="false" customHeight="true" outlineLevel="0" collapsed="false">
      <c r="A8019" s="1" t="n">
        <v>2</v>
      </c>
      <c r="B8019" s="17" t="n">
        <v>46273</v>
      </c>
      <c r="C8019" s="1" t="n">
        <v>22</v>
      </c>
      <c r="D8019" s="1" t="s">
        <v>2065</v>
      </c>
      <c r="E8019" s="1" t="n">
        <v>48</v>
      </c>
      <c r="F8019" s="1" t="s">
        <v>146</v>
      </c>
      <c r="I8019" s="1" t="n">
        <v>2663</v>
      </c>
      <c r="J8019" s="1" t="n">
        <v>110455</v>
      </c>
      <c r="K8019" s="1" t="n">
        <v>53212</v>
      </c>
      <c r="L8019" s="1" t="s">
        <v>2084</v>
      </c>
      <c r="N8019" s="1" t="n">
        <v>0.621</v>
      </c>
      <c r="O8019" s="1" t="n">
        <v>0</v>
      </c>
      <c r="P8019" s="1" t="s">
        <v>2030</v>
      </c>
    </row>
    <row r="8020" customFormat="false" ht="15" hidden="false" customHeight="true" outlineLevel="0" collapsed="false">
      <c r="A8020" s="1" t="n">
        <v>2</v>
      </c>
      <c r="B8020" s="17" t="n">
        <v>46273</v>
      </c>
      <c r="C8020" s="1" t="n">
        <v>100</v>
      </c>
      <c r="D8020" s="1" t="s">
        <v>2085</v>
      </c>
      <c r="E8020" s="1" t="n">
        <v>48</v>
      </c>
      <c r="F8020" s="1" t="s">
        <v>146</v>
      </c>
      <c r="I8020" s="1" t="n">
        <v>1673063</v>
      </c>
      <c r="J8020" s="1" t="n">
        <v>100000</v>
      </c>
      <c r="K8020" s="1" t="n">
        <v>1</v>
      </c>
      <c r="L8020" s="1" t="s">
        <v>2066</v>
      </c>
      <c r="N8020" s="1" t="n">
        <v>3.028</v>
      </c>
      <c r="O8020" s="1" t="n">
        <v>60.6</v>
      </c>
      <c r="P8020" s="1" t="s">
        <v>2030</v>
      </c>
    </row>
    <row r="8021" customFormat="false" ht="15" hidden="false" customHeight="true" outlineLevel="0" collapsed="false">
      <c r="A8021" s="1" t="n">
        <v>2</v>
      </c>
      <c r="B8021" s="17" t="n">
        <v>46273</v>
      </c>
      <c r="C8021" s="1" t="n">
        <v>100</v>
      </c>
      <c r="D8021" s="1" t="s">
        <v>2085</v>
      </c>
      <c r="E8021" s="1" t="n">
        <v>48</v>
      </c>
      <c r="F8021" s="1" t="s">
        <v>146</v>
      </c>
      <c r="I8021" s="1" t="n">
        <v>1673063</v>
      </c>
      <c r="J8021" s="1" t="n">
        <v>100006</v>
      </c>
      <c r="K8021" s="1" t="n">
        <v>7</v>
      </c>
      <c r="L8021" s="1" t="s">
        <v>2071</v>
      </c>
      <c r="N8021" s="1" t="n">
        <v>2.346</v>
      </c>
      <c r="O8021" s="1" t="n">
        <v>66.52</v>
      </c>
      <c r="P8021" s="1" t="s">
        <v>2030</v>
      </c>
    </row>
    <row r="8022" customFormat="false" ht="15" hidden="false" customHeight="true" outlineLevel="0" collapsed="false">
      <c r="A8022" s="1" t="n">
        <v>2</v>
      </c>
      <c r="B8022" s="17" t="n">
        <v>46273</v>
      </c>
      <c r="C8022" s="1" t="n">
        <v>100</v>
      </c>
      <c r="D8022" s="1" t="s">
        <v>2085</v>
      </c>
      <c r="E8022" s="1" t="n">
        <v>48</v>
      </c>
      <c r="F8022" s="1" t="s">
        <v>146</v>
      </c>
      <c r="I8022" s="1" t="n">
        <v>1673063</v>
      </c>
      <c r="J8022" s="1" t="n">
        <v>100007</v>
      </c>
      <c r="K8022" s="1" t="n">
        <v>8</v>
      </c>
      <c r="L8022" s="1" t="s">
        <v>2072</v>
      </c>
      <c r="N8022" s="1" t="n">
        <v>3.368</v>
      </c>
      <c r="O8022" s="1" t="n">
        <v>84.26</v>
      </c>
      <c r="P8022" s="1" t="s">
        <v>2030</v>
      </c>
    </row>
    <row r="8023" customFormat="false" ht="15" hidden="false" customHeight="true" outlineLevel="0" collapsed="false">
      <c r="A8023" s="1" t="n">
        <v>2</v>
      </c>
      <c r="B8023" s="17" t="n">
        <v>46273</v>
      </c>
      <c r="C8023" s="1" t="n">
        <v>100</v>
      </c>
      <c r="D8023" s="1" t="s">
        <v>2085</v>
      </c>
      <c r="E8023" s="1" t="n">
        <v>48</v>
      </c>
      <c r="F8023" s="1" t="s">
        <v>146</v>
      </c>
      <c r="I8023" s="1" t="n">
        <v>1673063</v>
      </c>
      <c r="J8023" s="1" t="n">
        <v>100008</v>
      </c>
      <c r="K8023" s="1" t="n">
        <v>9</v>
      </c>
      <c r="L8023" s="1" t="s">
        <v>2073</v>
      </c>
      <c r="N8023" s="1" t="n">
        <v>15.78</v>
      </c>
      <c r="O8023" s="1" t="n">
        <v>513.27</v>
      </c>
      <c r="P8023" s="1" t="s">
        <v>2030</v>
      </c>
    </row>
    <row r="8024" customFormat="false" ht="15" hidden="false" customHeight="true" outlineLevel="0" collapsed="false">
      <c r="A8024" s="1" t="n">
        <v>2</v>
      </c>
      <c r="B8024" s="17" t="n">
        <v>46273</v>
      </c>
      <c r="C8024" s="1" t="n">
        <v>100</v>
      </c>
      <c r="D8024" s="1" t="s">
        <v>2085</v>
      </c>
      <c r="E8024" s="1" t="n">
        <v>48</v>
      </c>
      <c r="F8024" s="1" t="s">
        <v>146</v>
      </c>
      <c r="I8024" s="1" t="n">
        <v>1673063</v>
      </c>
      <c r="J8024" s="1" t="n">
        <v>100011</v>
      </c>
      <c r="K8024" s="1" t="n">
        <v>12</v>
      </c>
      <c r="L8024" s="1" t="s">
        <v>2074</v>
      </c>
      <c r="N8024" s="1" t="n">
        <v>8.94</v>
      </c>
      <c r="O8024" s="1" t="n">
        <v>335.53</v>
      </c>
      <c r="P8024" s="1" t="s">
        <v>2030</v>
      </c>
    </row>
    <row r="8025" customFormat="false" ht="15" hidden="false" customHeight="true" outlineLevel="0" collapsed="false">
      <c r="A8025" s="1" t="n">
        <v>2</v>
      </c>
      <c r="B8025" s="17" t="n">
        <v>46273</v>
      </c>
      <c r="C8025" s="1" t="n">
        <v>100</v>
      </c>
      <c r="D8025" s="1" t="s">
        <v>2085</v>
      </c>
      <c r="E8025" s="1" t="n">
        <v>48</v>
      </c>
      <c r="F8025" s="1" t="s">
        <v>146</v>
      </c>
      <c r="I8025" s="1" t="n">
        <v>1673063</v>
      </c>
      <c r="J8025" s="1" t="n">
        <v>100012</v>
      </c>
      <c r="K8025" s="1" t="n">
        <v>13</v>
      </c>
      <c r="L8025" s="1" t="s">
        <v>2075</v>
      </c>
      <c r="N8025" s="1" t="n">
        <v>5.45</v>
      </c>
      <c r="O8025" s="1" t="n">
        <v>227.28</v>
      </c>
      <c r="P8025" s="1" t="s">
        <v>2030</v>
      </c>
    </row>
    <row r="8026" customFormat="false" ht="15" hidden="false" customHeight="true" outlineLevel="0" collapsed="false">
      <c r="A8026" s="1" t="n">
        <v>2</v>
      </c>
      <c r="B8026" s="17" t="n">
        <v>46273</v>
      </c>
      <c r="C8026" s="1" t="n">
        <v>100</v>
      </c>
      <c r="D8026" s="1" t="s">
        <v>2085</v>
      </c>
      <c r="E8026" s="1" t="n">
        <v>48</v>
      </c>
      <c r="F8026" s="1" t="s">
        <v>146</v>
      </c>
      <c r="I8026" s="1" t="n">
        <v>1673063</v>
      </c>
      <c r="J8026" s="1" t="n">
        <v>100013</v>
      </c>
      <c r="K8026" s="1" t="n">
        <v>14</v>
      </c>
      <c r="L8026" s="1" t="s">
        <v>2076</v>
      </c>
      <c r="N8026" s="1" t="n">
        <v>11.035</v>
      </c>
      <c r="O8026" s="1" t="n">
        <v>487.81</v>
      </c>
      <c r="P8026" s="1" t="s">
        <v>2030</v>
      </c>
    </row>
    <row r="8027" customFormat="false" ht="15" hidden="false" customHeight="true" outlineLevel="0" collapsed="false">
      <c r="A8027" s="1" t="n">
        <v>2</v>
      </c>
      <c r="B8027" s="17" t="n">
        <v>46273</v>
      </c>
      <c r="C8027" s="1" t="n">
        <v>100</v>
      </c>
      <c r="D8027" s="1" t="s">
        <v>2085</v>
      </c>
      <c r="E8027" s="1" t="n">
        <v>48</v>
      </c>
      <c r="F8027" s="1" t="s">
        <v>146</v>
      </c>
      <c r="I8027" s="1" t="n">
        <v>1673063</v>
      </c>
      <c r="J8027" s="1" t="n">
        <v>100014</v>
      </c>
      <c r="K8027" s="1" t="n">
        <v>15</v>
      </c>
      <c r="L8027" s="1" t="s">
        <v>2077</v>
      </c>
      <c r="N8027" s="1" t="n">
        <v>4.254</v>
      </c>
      <c r="O8027" s="1" t="n">
        <v>191.6</v>
      </c>
      <c r="P8027" s="1" t="s">
        <v>2030</v>
      </c>
    </row>
    <row r="8028" customFormat="false" ht="15" hidden="false" customHeight="true" outlineLevel="0" collapsed="false">
      <c r="A8028" s="1" t="n">
        <v>2</v>
      </c>
      <c r="B8028" s="17" t="n">
        <v>46273</v>
      </c>
      <c r="C8028" s="1" t="n">
        <v>100</v>
      </c>
      <c r="D8028" s="1" t="s">
        <v>2085</v>
      </c>
      <c r="E8028" s="1" t="n">
        <v>48</v>
      </c>
      <c r="F8028" s="1" t="s">
        <v>146</v>
      </c>
      <c r="I8028" s="1" t="n">
        <v>1673063</v>
      </c>
      <c r="J8028" s="1" t="n">
        <v>100015</v>
      </c>
      <c r="K8028" s="1" t="n">
        <v>16</v>
      </c>
      <c r="L8028" s="1" t="s">
        <v>2078</v>
      </c>
      <c r="N8028" s="1" t="n">
        <v>1.66</v>
      </c>
      <c r="O8028" s="1" t="n">
        <v>66.46</v>
      </c>
      <c r="P8028" s="1" t="s">
        <v>2030</v>
      </c>
    </row>
    <row r="8029" customFormat="false" ht="15" hidden="false" customHeight="true" outlineLevel="0" collapsed="false">
      <c r="A8029" s="1" t="n">
        <v>2</v>
      </c>
      <c r="B8029" s="17" t="n">
        <v>46273</v>
      </c>
      <c r="C8029" s="1" t="n">
        <v>100</v>
      </c>
      <c r="D8029" s="1" t="s">
        <v>2085</v>
      </c>
      <c r="E8029" s="1" t="n">
        <v>48</v>
      </c>
      <c r="F8029" s="1" t="s">
        <v>146</v>
      </c>
      <c r="I8029" s="1" t="n">
        <v>1673063</v>
      </c>
      <c r="J8029" s="1" t="n">
        <v>100016</v>
      </c>
      <c r="K8029" s="1" t="n">
        <v>17</v>
      </c>
      <c r="L8029" s="1" t="s">
        <v>2079</v>
      </c>
      <c r="N8029" s="1" t="n">
        <v>2.338</v>
      </c>
      <c r="O8029" s="1" t="n">
        <v>117.01</v>
      </c>
      <c r="P8029" s="1" t="s">
        <v>2030</v>
      </c>
    </row>
    <row r="8030" customFormat="false" ht="15" hidden="false" customHeight="true" outlineLevel="0" collapsed="false">
      <c r="A8030" s="1" t="n">
        <v>2</v>
      </c>
      <c r="B8030" s="17" t="n">
        <v>46273</v>
      </c>
      <c r="C8030" s="1" t="n">
        <v>100</v>
      </c>
      <c r="D8030" s="1" t="s">
        <v>2085</v>
      </c>
      <c r="E8030" s="1" t="n">
        <v>48</v>
      </c>
      <c r="F8030" s="1" t="s">
        <v>146</v>
      </c>
      <c r="I8030" s="1" t="n">
        <v>1673063</v>
      </c>
      <c r="J8030" s="1" t="n">
        <v>100017</v>
      </c>
      <c r="K8030" s="1" t="n">
        <v>18</v>
      </c>
      <c r="L8030" s="1" t="s">
        <v>2080</v>
      </c>
      <c r="N8030" s="1" t="n">
        <v>1.606</v>
      </c>
      <c r="O8030" s="1" t="n">
        <v>93.77</v>
      </c>
      <c r="P8030" s="1" t="s">
        <v>2030</v>
      </c>
    </row>
    <row r="8031" customFormat="false" ht="15" hidden="false" customHeight="true" outlineLevel="0" collapsed="false">
      <c r="A8031" s="1" t="n">
        <v>2</v>
      </c>
      <c r="B8031" s="17" t="n">
        <v>46273</v>
      </c>
      <c r="C8031" s="1" t="n">
        <v>100</v>
      </c>
      <c r="D8031" s="1" t="s">
        <v>2085</v>
      </c>
      <c r="E8031" s="1" t="n">
        <v>48</v>
      </c>
      <c r="F8031" s="1" t="s">
        <v>146</v>
      </c>
      <c r="I8031" s="1" t="n">
        <v>1673063</v>
      </c>
      <c r="J8031" s="1" t="n">
        <v>100053</v>
      </c>
      <c r="K8031" s="1" t="n">
        <v>54</v>
      </c>
      <c r="L8031" s="1" t="s">
        <v>2081</v>
      </c>
      <c r="N8031" s="1" t="n">
        <v>3.336</v>
      </c>
      <c r="O8031" s="1" t="n">
        <v>122.42</v>
      </c>
      <c r="P8031" s="1" t="s">
        <v>2030</v>
      </c>
    </row>
    <row r="8032" customFormat="false" ht="15" hidden="false" customHeight="true" outlineLevel="0" collapsed="false">
      <c r="A8032" s="1" t="n">
        <v>2</v>
      </c>
      <c r="B8032" s="17" t="n">
        <v>46273</v>
      </c>
      <c r="C8032" s="1" t="n">
        <v>100</v>
      </c>
      <c r="D8032" s="1" t="s">
        <v>2085</v>
      </c>
      <c r="E8032" s="1" t="n">
        <v>48</v>
      </c>
      <c r="F8032" s="1" t="s">
        <v>146</v>
      </c>
      <c r="I8032" s="1" t="n">
        <v>1673063</v>
      </c>
      <c r="J8032" s="1" t="n">
        <v>100638</v>
      </c>
      <c r="K8032" s="1" t="n">
        <v>508</v>
      </c>
      <c r="L8032" s="1" t="s">
        <v>2082</v>
      </c>
      <c r="N8032" s="1" t="n">
        <v>1.192</v>
      </c>
      <c r="O8032" s="1" t="n">
        <v>2.97</v>
      </c>
      <c r="P8032" s="1" t="s">
        <v>2030</v>
      </c>
    </row>
    <row r="8033" customFormat="false" ht="15" hidden="false" customHeight="true" outlineLevel="0" collapsed="false">
      <c r="A8033" s="1" t="n">
        <v>2</v>
      </c>
      <c r="B8033" s="17" t="n">
        <v>46273</v>
      </c>
      <c r="C8033" s="1" t="n">
        <v>100</v>
      </c>
      <c r="D8033" s="1" t="s">
        <v>2085</v>
      </c>
      <c r="E8033" s="1" t="n">
        <v>48</v>
      </c>
      <c r="F8033" s="1" t="s">
        <v>146</v>
      </c>
      <c r="I8033" s="1" t="n">
        <v>1673063</v>
      </c>
      <c r="J8033" s="1" t="n">
        <v>100520</v>
      </c>
      <c r="K8033" s="1" t="n">
        <v>507</v>
      </c>
      <c r="L8033" s="1" t="s">
        <v>2083</v>
      </c>
      <c r="N8033" s="1" t="n">
        <v>9.66</v>
      </c>
      <c r="O8033" s="1" t="n">
        <v>24.1</v>
      </c>
      <c r="P8033" s="1" t="s">
        <v>2030</v>
      </c>
    </row>
    <row r="8034" customFormat="false" ht="15" hidden="false" customHeight="true" outlineLevel="0" collapsed="false">
      <c r="A8034" s="1" t="n">
        <v>2</v>
      </c>
      <c r="B8034" s="17" t="n">
        <v>46273</v>
      </c>
      <c r="C8034" s="1" t="n">
        <v>100</v>
      </c>
      <c r="D8034" s="1" t="s">
        <v>2085</v>
      </c>
      <c r="E8034" s="1" t="n">
        <v>48</v>
      </c>
      <c r="F8034" s="1" t="s">
        <v>146</v>
      </c>
      <c r="I8034" s="1" t="n">
        <v>1673063</v>
      </c>
      <c r="J8034" s="1" t="n">
        <v>110455</v>
      </c>
      <c r="K8034" s="1" t="n">
        <v>53212</v>
      </c>
      <c r="L8034" s="1" t="s">
        <v>2084</v>
      </c>
      <c r="N8034" s="1" t="n">
        <v>0.807</v>
      </c>
      <c r="O8034" s="1" t="n">
        <v>0</v>
      </c>
      <c r="P8034" s="1" t="s">
        <v>2030</v>
      </c>
    </row>
    <row r="8035" customFormat="false" ht="15" hidden="false" customHeight="true" outlineLevel="0" collapsed="false">
      <c r="A8035" s="1" t="n">
        <v>2</v>
      </c>
      <c r="B8035" s="17" t="n">
        <v>46273</v>
      </c>
      <c r="C8035" s="1" t="n">
        <v>100</v>
      </c>
      <c r="D8035" s="1" t="s">
        <v>2085</v>
      </c>
      <c r="E8035" s="1" t="n">
        <v>48</v>
      </c>
      <c r="F8035" s="1" t="s">
        <v>146</v>
      </c>
      <c r="I8035" s="1" t="n">
        <v>1673067</v>
      </c>
      <c r="J8035" s="1" t="n">
        <v>100008</v>
      </c>
      <c r="K8035" s="1" t="n">
        <v>9</v>
      </c>
      <c r="L8035" s="1" t="s">
        <v>2073</v>
      </c>
      <c r="N8035" s="1" t="n">
        <v>17.64</v>
      </c>
      <c r="O8035" s="1" t="n">
        <v>530.23</v>
      </c>
      <c r="P8035" s="1" t="s">
        <v>2030</v>
      </c>
    </row>
    <row r="8036" customFormat="false" ht="15" hidden="false" customHeight="true" outlineLevel="0" collapsed="false">
      <c r="A8036" s="1" t="n">
        <v>2</v>
      </c>
      <c r="B8036" s="17" t="n">
        <v>46273</v>
      </c>
      <c r="C8036" s="1" t="n">
        <v>100</v>
      </c>
      <c r="D8036" s="1" t="s">
        <v>2085</v>
      </c>
      <c r="E8036" s="1" t="n">
        <v>48</v>
      </c>
      <c r="F8036" s="1" t="s">
        <v>146</v>
      </c>
      <c r="I8036" s="1" t="n">
        <v>1673067</v>
      </c>
      <c r="J8036" s="1" t="n">
        <v>100016</v>
      </c>
      <c r="K8036" s="1" t="n">
        <v>17</v>
      </c>
      <c r="L8036" s="1" t="s">
        <v>2079</v>
      </c>
      <c r="N8036" s="1" t="n">
        <v>2.1</v>
      </c>
      <c r="O8036" s="1" t="n">
        <v>97.12</v>
      </c>
      <c r="P8036" s="1" t="s">
        <v>2030</v>
      </c>
    </row>
    <row r="8037" customFormat="false" ht="15" hidden="false" customHeight="true" outlineLevel="0" collapsed="false">
      <c r="A8037" s="1" t="n">
        <v>2</v>
      </c>
      <c r="B8037" s="17" t="n">
        <v>46273</v>
      </c>
      <c r="C8037" s="1" t="n">
        <v>100</v>
      </c>
      <c r="D8037" s="1" t="s">
        <v>2085</v>
      </c>
      <c r="E8037" s="1" t="n">
        <v>48</v>
      </c>
      <c r="F8037" s="1" t="s">
        <v>146</v>
      </c>
      <c r="I8037" s="1" t="n">
        <v>1673067</v>
      </c>
      <c r="J8037" s="1" t="n">
        <v>100053</v>
      </c>
      <c r="K8037" s="1" t="n">
        <v>54</v>
      </c>
      <c r="L8037" s="1" t="s">
        <v>2081</v>
      </c>
      <c r="N8037" s="1" t="n">
        <v>2.26</v>
      </c>
      <c r="O8037" s="1" t="n">
        <v>76.65</v>
      </c>
      <c r="P8037" s="1" t="s">
        <v>2030</v>
      </c>
    </row>
    <row r="8038" customFormat="false" ht="15" hidden="false" customHeight="true" outlineLevel="0" collapsed="false">
      <c r="A8038" s="1" t="n">
        <v>2</v>
      </c>
      <c r="B8038" s="17" t="n">
        <v>46273</v>
      </c>
      <c r="C8038" s="1" t="n">
        <v>100</v>
      </c>
      <c r="D8038" s="1" t="s">
        <v>2085</v>
      </c>
      <c r="E8038" s="1" t="n">
        <v>48</v>
      </c>
      <c r="F8038" s="1" t="s">
        <v>146</v>
      </c>
      <c r="I8038" s="1" t="n">
        <v>1673074</v>
      </c>
      <c r="J8038" s="1" t="n">
        <v>100007</v>
      </c>
      <c r="K8038" s="1" t="n">
        <v>8</v>
      </c>
      <c r="L8038" s="1" t="s">
        <v>2072</v>
      </c>
      <c r="N8038" s="1" t="n">
        <v>0.704</v>
      </c>
      <c r="O8038" s="1" t="n">
        <v>16.17</v>
      </c>
      <c r="P8038" s="1" t="s">
        <v>2030</v>
      </c>
    </row>
    <row r="8039" customFormat="false" ht="15" hidden="false" customHeight="true" outlineLevel="0" collapsed="false">
      <c r="A8039" s="1" t="n">
        <v>2</v>
      </c>
      <c r="B8039" s="17" t="n">
        <v>46273</v>
      </c>
      <c r="C8039" s="1" t="n">
        <v>100</v>
      </c>
      <c r="D8039" s="1" t="s">
        <v>2085</v>
      </c>
      <c r="E8039" s="1" t="n">
        <v>48</v>
      </c>
      <c r="F8039" s="1" t="s">
        <v>146</v>
      </c>
      <c r="I8039" s="1" t="n">
        <v>1673074</v>
      </c>
      <c r="J8039" s="1" t="n">
        <v>100008</v>
      </c>
      <c r="K8039" s="1" t="n">
        <v>9</v>
      </c>
      <c r="L8039" s="1" t="s">
        <v>2073</v>
      </c>
      <c r="N8039" s="1" t="n">
        <v>22.53</v>
      </c>
      <c r="O8039" s="1" t="n">
        <v>672.58</v>
      </c>
      <c r="P8039" s="1" t="s">
        <v>2030</v>
      </c>
    </row>
    <row r="8040" customFormat="false" ht="15" hidden="false" customHeight="true" outlineLevel="0" collapsed="false">
      <c r="A8040" s="1" t="n">
        <v>2</v>
      </c>
      <c r="B8040" s="17" t="n">
        <v>46273</v>
      </c>
      <c r="C8040" s="1" t="n">
        <v>100</v>
      </c>
      <c r="D8040" s="1" t="s">
        <v>2085</v>
      </c>
      <c r="E8040" s="1" t="n">
        <v>48</v>
      </c>
      <c r="F8040" s="1" t="s">
        <v>146</v>
      </c>
      <c r="I8040" s="1" t="n">
        <v>1673074</v>
      </c>
      <c r="J8040" s="1" t="n">
        <v>100016</v>
      </c>
      <c r="K8040" s="1" t="n">
        <v>17</v>
      </c>
      <c r="L8040" s="1" t="s">
        <v>2079</v>
      </c>
      <c r="N8040" s="1" t="n">
        <v>3.54</v>
      </c>
      <c r="O8040" s="1" t="n">
        <v>162.6</v>
      </c>
      <c r="P8040" s="1" t="s">
        <v>2030</v>
      </c>
    </row>
    <row r="8041" customFormat="false" ht="15" hidden="false" customHeight="true" outlineLevel="0" collapsed="false">
      <c r="A8041" s="1" t="n">
        <v>2</v>
      </c>
      <c r="B8041" s="17" t="n">
        <v>46273</v>
      </c>
      <c r="C8041" s="1" t="n">
        <v>100</v>
      </c>
      <c r="D8041" s="1" t="s">
        <v>2085</v>
      </c>
      <c r="E8041" s="1" t="n">
        <v>48</v>
      </c>
      <c r="F8041" s="1" t="s">
        <v>146</v>
      </c>
      <c r="I8041" s="1" t="n">
        <v>1673074</v>
      </c>
      <c r="J8041" s="1" t="n">
        <v>100053</v>
      </c>
      <c r="K8041" s="1" t="n">
        <v>54</v>
      </c>
      <c r="L8041" s="1" t="s">
        <v>2081</v>
      </c>
      <c r="N8041" s="1" t="n">
        <v>3.226</v>
      </c>
      <c r="O8041" s="1" t="n">
        <v>108.65</v>
      </c>
      <c r="P8041" s="1" t="s">
        <v>2030</v>
      </c>
    </row>
    <row r="8042" customFormat="false" ht="15" hidden="false" customHeight="true" outlineLevel="0" collapsed="false">
      <c r="A8042" s="1" t="n">
        <v>2</v>
      </c>
      <c r="B8042" s="17" t="n">
        <v>46273</v>
      </c>
      <c r="C8042" s="1" t="n">
        <v>100</v>
      </c>
      <c r="D8042" s="1" t="s">
        <v>2085</v>
      </c>
      <c r="E8042" s="1" t="n">
        <v>48</v>
      </c>
      <c r="F8042" s="1" t="s">
        <v>146</v>
      </c>
      <c r="I8042" s="1" t="n">
        <v>1673712</v>
      </c>
      <c r="J8042" s="1" t="n">
        <v>100000</v>
      </c>
      <c r="K8042" s="1" t="n">
        <v>1</v>
      </c>
      <c r="L8042" s="1" t="s">
        <v>2066</v>
      </c>
      <c r="N8042" s="1" t="n">
        <v>2.888</v>
      </c>
      <c r="O8042" s="1" t="n">
        <v>54.06</v>
      </c>
      <c r="P8042" s="1" t="s">
        <v>2030</v>
      </c>
    </row>
    <row r="8043" customFormat="false" ht="15" hidden="false" customHeight="true" outlineLevel="0" collapsed="false">
      <c r="A8043" s="1" t="n">
        <v>2</v>
      </c>
      <c r="B8043" s="17" t="n">
        <v>46273</v>
      </c>
      <c r="C8043" s="1" t="n">
        <v>100</v>
      </c>
      <c r="D8043" s="1" t="s">
        <v>2085</v>
      </c>
      <c r="E8043" s="1" t="n">
        <v>48</v>
      </c>
      <c r="F8043" s="1" t="s">
        <v>146</v>
      </c>
      <c r="I8043" s="1" t="n">
        <v>1673712</v>
      </c>
      <c r="J8043" s="1" t="n">
        <v>100001</v>
      </c>
      <c r="K8043" s="1" t="n">
        <v>2</v>
      </c>
      <c r="L8043" s="1" t="s">
        <v>2067</v>
      </c>
      <c r="N8043" s="1" t="n">
        <v>9.535</v>
      </c>
      <c r="O8043" s="1" t="n">
        <v>193.37</v>
      </c>
      <c r="P8043" s="1" t="s">
        <v>2030</v>
      </c>
    </row>
    <row r="8044" customFormat="false" ht="15" hidden="false" customHeight="true" outlineLevel="0" collapsed="false">
      <c r="A8044" s="1" t="n">
        <v>2</v>
      </c>
      <c r="B8044" s="17" t="n">
        <v>46273</v>
      </c>
      <c r="C8044" s="1" t="n">
        <v>100</v>
      </c>
      <c r="D8044" s="1" t="s">
        <v>2085</v>
      </c>
      <c r="E8044" s="1" t="n">
        <v>48</v>
      </c>
      <c r="F8044" s="1" t="s">
        <v>146</v>
      </c>
      <c r="I8044" s="1" t="n">
        <v>1673712</v>
      </c>
      <c r="J8044" s="1" t="n">
        <v>100002</v>
      </c>
      <c r="K8044" s="1" t="n">
        <v>3</v>
      </c>
      <c r="L8044" s="1" t="s">
        <v>2068</v>
      </c>
      <c r="N8044" s="1" t="n">
        <v>20.37</v>
      </c>
      <c r="O8044" s="1" t="n">
        <v>476.69</v>
      </c>
      <c r="P8044" s="1" t="s">
        <v>2030</v>
      </c>
    </row>
    <row r="8045" customFormat="false" ht="15" hidden="false" customHeight="true" outlineLevel="0" collapsed="false">
      <c r="A8045" s="1" t="n">
        <v>2</v>
      </c>
      <c r="B8045" s="17" t="n">
        <v>46273</v>
      </c>
      <c r="C8045" s="1" t="n">
        <v>100</v>
      </c>
      <c r="D8045" s="1" t="s">
        <v>2085</v>
      </c>
      <c r="E8045" s="1" t="n">
        <v>48</v>
      </c>
      <c r="F8045" s="1" t="s">
        <v>146</v>
      </c>
      <c r="I8045" s="1" t="n">
        <v>1673712</v>
      </c>
      <c r="J8045" s="1" t="n">
        <v>100003</v>
      </c>
      <c r="K8045" s="1" t="n">
        <v>4</v>
      </c>
      <c r="L8045" s="1" t="s">
        <v>2069</v>
      </c>
      <c r="N8045" s="1" t="n">
        <v>16.51</v>
      </c>
      <c r="O8045" s="1" t="n">
        <v>412.13</v>
      </c>
      <c r="P8045" s="1" t="s">
        <v>2030</v>
      </c>
    </row>
    <row r="8046" customFormat="false" ht="15" hidden="false" customHeight="true" outlineLevel="0" collapsed="false">
      <c r="A8046" s="1" t="n">
        <v>2</v>
      </c>
      <c r="B8046" s="17" t="n">
        <v>46273</v>
      </c>
      <c r="C8046" s="1" t="n">
        <v>100</v>
      </c>
      <c r="D8046" s="1" t="s">
        <v>2085</v>
      </c>
      <c r="E8046" s="1" t="n">
        <v>48</v>
      </c>
      <c r="F8046" s="1" t="s">
        <v>146</v>
      </c>
      <c r="I8046" s="1" t="n">
        <v>1673712</v>
      </c>
      <c r="J8046" s="1" t="n">
        <v>100004</v>
      </c>
      <c r="K8046" s="1" t="n">
        <v>5</v>
      </c>
      <c r="L8046" s="1" t="s">
        <v>2070</v>
      </c>
      <c r="N8046" s="1" t="n">
        <v>2.266</v>
      </c>
      <c r="O8046" s="1" t="n">
        <v>49.49</v>
      </c>
      <c r="P8046" s="1" t="s">
        <v>2030</v>
      </c>
    </row>
    <row r="8047" customFormat="false" ht="15" hidden="false" customHeight="true" outlineLevel="0" collapsed="false">
      <c r="A8047" s="1" t="n">
        <v>2</v>
      </c>
      <c r="B8047" s="17" t="n">
        <v>46273</v>
      </c>
      <c r="C8047" s="1" t="n">
        <v>100</v>
      </c>
      <c r="D8047" s="1" t="s">
        <v>2085</v>
      </c>
      <c r="E8047" s="1" t="n">
        <v>48</v>
      </c>
      <c r="F8047" s="1" t="s">
        <v>146</v>
      </c>
      <c r="I8047" s="1" t="n">
        <v>1673712</v>
      </c>
      <c r="J8047" s="1" t="n">
        <v>100005</v>
      </c>
      <c r="K8047" s="1" t="n">
        <v>6</v>
      </c>
      <c r="L8047" s="1" t="s">
        <v>2167</v>
      </c>
      <c r="N8047" s="1" t="n">
        <v>2.498</v>
      </c>
      <c r="O8047" s="1" t="n">
        <v>58.46</v>
      </c>
      <c r="P8047" s="1" t="s">
        <v>2030</v>
      </c>
    </row>
    <row r="8048" customFormat="false" ht="15" hidden="false" customHeight="true" outlineLevel="0" collapsed="false">
      <c r="A8048" s="1" t="n">
        <v>2</v>
      </c>
      <c r="B8048" s="17" t="n">
        <v>46273</v>
      </c>
      <c r="C8048" s="1" t="n">
        <v>100</v>
      </c>
      <c r="D8048" s="1" t="s">
        <v>2085</v>
      </c>
      <c r="E8048" s="1" t="n">
        <v>48</v>
      </c>
      <c r="F8048" s="1" t="s">
        <v>146</v>
      </c>
      <c r="I8048" s="1" t="n">
        <v>1673712</v>
      </c>
      <c r="J8048" s="1" t="n">
        <v>100007</v>
      </c>
      <c r="K8048" s="1" t="n">
        <v>8</v>
      </c>
      <c r="L8048" s="1" t="s">
        <v>2072</v>
      </c>
      <c r="N8048" s="1" t="n">
        <v>3.112</v>
      </c>
      <c r="O8048" s="1" t="n">
        <v>72.83</v>
      </c>
      <c r="P8048" s="1" t="s">
        <v>2030</v>
      </c>
    </row>
    <row r="8049" customFormat="false" ht="15" hidden="false" customHeight="true" outlineLevel="0" collapsed="false">
      <c r="A8049" s="1" t="n">
        <v>2</v>
      </c>
      <c r="B8049" s="17" t="n">
        <v>46273</v>
      </c>
      <c r="C8049" s="1" t="n">
        <v>100</v>
      </c>
      <c r="D8049" s="1" t="s">
        <v>2085</v>
      </c>
      <c r="E8049" s="1" t="n">
        <v>48</v>
      </c>
      <c r="F8049" s="1" t="s">
        <v>146</v>
      </c>
      <c r="I8049" s="1" t="n">
        <v>1673712</v>
      </c>
      <c r="J8049" s="1" t="n">
        <v>100019</v>
      </c>
      <c r="K8049" s="1" t="n">
        <v>20</v>
      </c>
      <c r="L8049" s="1" t="s">
        <v>3364</v>
      </c>
      <c r="N8049" s="1" t="n">
        <v>3.91</v>
      </c>
      <c r="O8049" s="1" t="n">
        <v>128.11</v>
      </c>
      <c r="P8049" s="1" t="s">
        <v>2030</v>
      </c>
    </row>
    <row r="8050" customFormat="false" ht="15" hidden="false" customHeight="true" outlineLevel="0" collapsed="false">
      <c r="A8050" s="1" t="n">
        <v>2</v>
      </c>
      <c r="B8050" s="17" t="n">
        <v>46273</v>
      </c>
      <c r="C8050" s="1" t="n">
        <v>100</v>
      </c>
      <c r="D8050" s="1" t="s">
        <v>2085</v>
      </c>
      <c r="E8050" s="1" t="n">
        <v>48</v>
      </c>
      <c r="F8050" s="1" t="s">
        <v>146</v>
      </c>
      <c r="I8050" s="1" t="n">
        <v>1673712</v>
      </c>
      <c r="J8050" s="1" t="n">
        <v>100638</v>
      </c>
      <c r="K8050" s="1" t="n">
        <v>508</v>
      </c>
      <c r="L8050" s="1" t="s">
        <v>2082</v>
      </c>
      <c r="N8050" s="1" t="n">
        <v>1.664</v>
      </c>
      <c r="O8050" s="1" t="n">
        <v>3.88</v>
      </c>
      <c r="P8050" s="1" t="s">
        <v>2030</v>
      </c>
    </row>
    <row r="8051" customFormat="false" ht="15" hidden="false" customHeight="true" outlineLevel="0" collapsed="false">
      <c r="A8051" s="1" t="n">
        <v>2</v>
      </c>
      <c r="B8051" s="17" t="n">
        <v>46273</v>
      </c>
      <c r="C8051" s="1" t="n">
        <v>100</v>
      </c>
      <c r="D8051" s="1" t="s">
        <v>2085</v>
      </c>
      <c r="E8051" s="1" t="n">
        <v>48</v>
      </c>
      <c r="F8051" s="1" t="s">
        <v>146</v>
      </c>
      <c r="I8051" s="1" t="n">
        <v>1673712</v>
      </c>
      <c r="J8051" s="1" t="n">
        <v>110137</v>
      </c>
      <c r="K8051" s="1" t="n">
        <v>13899</v>
      </c>
      <c r="L8051" s="1" t="s">
        <v>3365</v>
      </c>
      <c r="N8051" s="1" t="n">
        <v>3.026</v>
      </c>
      <c r="O8051" s="1" t="n">
        <v>11.78</v>
      </c>
      <c r="P8051" s="1" t="s">
        <v>2030</v>
      </c>
    </row>
    <row r="8052" customFormat="false" ht="15" hidden="false" customHeight="true" outlineLevel="0" collapsed="false">
      <c r="A8052" s="1" t="n">
        <v>2</v>
      </c>
      <c r="B8052" s="17" t="n">
        <v>46273</v>
      </c>
      <c r="C8052" s="1" t="n">
        <v>100</v>
      </c>
      <c r="D8052" s="1" t="s">
        <v>2085</v>
      </c>
      <c r="E8052" s="1" t="n">
        <v>48</v>
      </c>
      <c r="F8052" s="1" t="s">
        <v>146</v>
      </c>
      <c r="I8052" s="1" t="n">
        <v>1673712</v>
      </c>
      <c r="J8052" s="1" t="n">
        <v>110455</v>
      </c>
      <c r="K8052" s="1" t="n">
        <v>53212</v>
      </c>
      <c r="L8052" s="1" t="s">
        <v>2084</v>
      </c>
      <c r="N8052" s="1" t="n">
        <v>0.621</v>
      </c>
      <c r="O8052" s="1" t="n">
        <v>0</v>
      </c>
      <c r="P8052" s="1" t="s">
        <v>2030</v>
      </c>
    </row>
    <row r="8053" customFormat="false" ht="15" hidden="false" customHeight="true" outlineLevel="0" collapsed="false">
      <c r="A8053" s="1" t="n">
        <v>2</v>
      </c>
      <c r="B8053" s="17" t="n">
        <v>46273</v>
      </c>
      <c r="C8053" s="1" t="n">
        <v>171</v>
      </c>
      <c r="D8053" s="1" t="s">
        <v>2602</v>
      </c>
      <c r="E8053" s="1" t="n">
        <v>1616</v>
      </c>
      <c r="F8053" s="1" t="s">
        <v>94</v>
      </c>
      <c r="I8053" s="1" t="n">
        <v>657844</v>
      </c>
      <c r="J8053" s="1" t="n">
        <v>20376</v>
      </c>
      <c r="K8053" s="1" t="n">
        <v>7896022205652</v>
      </c>
      <c r="L8053" s="1" t="s">
        <v>3910</v>
      </c>
      <c r="N8053" s="1" t="n">
        <v>36</v>
      </c>
      <c r="O8053" s="1" t="n">
        <v>43</v>
      </c>
      <c r="P8053" s="1" t="s">
        <v>2604</v>
      </c>
    </row>
    <row r="8054" customFormat="false" ht="15" hidden="false" customHeight="true" outlineLevel="0" collapsed="false">
      <c r="A8054" s="1" t="n">
        <v>2</v>
      </c>
      <c r="B8054" s="17" t="n">
        <v>46273</v>
      </c>
      <c r="C8054" s="1" t="n">
        <v>171</v>
      </c>
      <c r="D8054" s="1" t="s">
        <v>2602</v>
      </c>
      <c r="E8054" s="1" t="n">
        <v>1616</v>
      </c>
      <c r="F8054" s="1" t="s">
        <v>94</v>
      </c>
      <c r="I8054" s="1" t="n">
        <v>657844</v>
      </c>
      <c r="J8054" s="1" t="n">
        <v>29388</v>
      </c>
      <c r="K8054" s="1" t="n">
        <v>7896022205201</v>
      </c>
      <c r="L8054" s="1" t="s">
        <v>3916</v>
      </c>
      <c r="N8054" s="1" t="n">
        <v>9</v>
      </c>
      <c r="O8054" s="1" t="n">
        <v>38.25</v>
      </c>
      <c r="P8054" s="1" t="s">
        <v>2604</v>
      </c>
    </row>
    <row r="8055" customFormat="false" ht="15" hidden="false" customHeight="true" outlineLevel="0" collapsed="false">
      <c r="A8055" s="1" t="n">
        <v>2</v>
      </c>
      <c r="B8055" s="17" t="n">
        <v>46274</v>
      </c>
      <c r="C8055" s="1" t="n">
        <v>6</v>
      </c>
      <c r="D8055" s="1" t="s">
        <v>2139</v>
      </c>
      <c r="E8055" s="1" t="n">
        <v>48</v>
      </c>
      <c r="F8055" s="1" t="s">
        <v>146</v>
      </c>
      <c r="I8055" s="1" t="n">
        <v>2664</v>
      </c>
      <c r="J8055" s="1" t="n">
        <v>110263</v>
      </c>
      <c r="K8055" s="1" t="n">
        <v>41228</v>
      </c>
      <c r="L8055" s="1" t="s">
        <v>2244</v>
      </c>
      <c r="N8055" s="1" t="n">
        <v>10</v>
      </c>
      <c r="O8055" s="1" t="n">
        <v>180</v>
      </c>
      <c r="P8055" s="1" t="s">
        <v>2030</v>
      </c>
    </row>
    <row r="8056" customFormat="false" ht="15" hidden="false" customHeight="true" outlineLevel="0" collapsed="false">
      <c r="A8056" s="1" t="n">
        <v>2</v>
      </c>
      <c r="B8056" s="17" t="n">
        <v>46274</v>
      </c>
      <c r="C8056" s="1" t="n">
        <v>11</v>
      </c>
      <c r="D8056" s="1" t="s">
        <v>2057</v>
      </c>
      <c r="E8056" s="1" t="n">
        <v>10065</v>
      </c>
      <c r="F8056" s="1" t="s">
        <v>916</v>
      </c>
      <c r="I8056" s="1" t="n">
        <v>95</v>
      </c>
      <c r="J8056" s="1" t="n">
        <v>80611</v>
      </c>
      <c r="K8056" s="1" t="n">
        <v>7893692001003</v>
      </c>
      <c r="L8056" s="1" t="s">
        <v>3556</v>
      </c>
      <c r="N8056" s="1" t="n">
        <v>12</v>
      </c>
      <c r="O8056" s="1" t="n">
        <v>48</v>
      </c>
      <c r="P8056" s="1" t="s">
        <v>2030</v>
      </c>
    </row>
    <row r="8057" customFormat="false" ht="15" hidden="false" customHeight="true" outlineLevel="0" collapsed="false">
      <c r="A8057" s="1" t="n">
        <v>2</v>
      </c>
      <c r="B8057" s="17" t="n">
        <v>46274</v>
      </c>
      <c r="C8057" s="1" t="n">
        <v>11</v>
      </c>
      <c r="D8057" s="1" t="s">
        <v>2057</v>
      </c>
      <c r="E8057" s="1" t="n">
        <v>10065</v>
      </c>
      <c r="F8057" s="1" t="s">
        <v>916</v>
      </c>
      <c r="I8057" s="1" t="n">
        <v>95</v>
      </c>
      <c r="J8057" s="1" t="n">
        <v>80612</v>
      </c>
      <c r="K8057" s="1" t="n">
        <v>7893960211004</v>
      </c>
      <c r="L8057" s="1" t="s">
        <v>3557</v>
      </c>
      <c r="N8057" s="1" t="n">
        <v>12</v>
      </c>
      <c r="O8057" s="1" t="n">
        <v>48</v>
      </c>
      <c r="P8057" s="1" t="s">
        <v>2030</v>
      </c>
    </row>
    <row r="8058" customFormat="false" ht="15" hidden="false" customHeight="true" outlineLevel="0" collapsed="false">
      <c r="A8058" s="1" t="n">
        <v>2</v>
      </c>
      <c r="B8058" s="17" t="n">
        <v>46274</v>
      </c>
      <c r="C8058" s="1" t="n">
        <v>11</v>
      </c>
      <c r="D8058" s="1" t="s">
        <v>2057</v>
      </c>
      <c r="E8058" s="1" t="n">
        <v>10065</v>
      </c>
      <c r="F8058" s="1" t="s">
        <v>916</v>
      </c>
      <c r="I8058" s="1" t="n">
        <v>95</v>
      </c>
      <c r="J8058" s="1" t="n">
        <v>80614</v>
      </c>
      <c r="K8058" s="1" t="n">
        <v>7896422562409</v>
      </c>
      <c r="L8058" s="1" t="s">
        <v>3559</v>
      </c>
      <c r="N8058" s="1" t="n">
        <v>12</v>
      </c>
      <c r="O8058" s="1" t="n">
        <v>48</v>
      </c>
      <c r="P8058" s="1" t="s">
        <v>2030</v>
      </c>
    </row>
    <row r="8059" customFormat="false" ht="15" hidden="false" customHeight="true" outlineLevel="0" collapsed="false">
      <c r="A8059" s="1" t="n">
        <v>2</v>
      </c>
      <c r="B8059" s="17" t="n">
        <v>46274</v>
      </c>
      <c r="C8059" s="1" t="n">
        <v>11</v>
      </c>
      <c r="D8059" s="1" t="s">
        <v>2057</v>
      </c>
      <c r="E8059" s="1" t="n">
        <v>10096</v>
      </c>
      <c r="F8059" s="1" t="s">
        <v>624</v>
      </c>
      <c r="I8059" s="1" t="n">
        <v>268</v>
      </c>
      <c r="J8059" s="1" t="n">
        <v>61580</v>
      </c>
      <c r="K8059" s="1" t="n">
        <v>2258157</v>
      </c>
      <c r="L8059" s="1" t="s">
        <v>2095</v>
      </c>
      <c r="N8059" s="1" t="n">
        <v>10</v>
      </c>
      <c r="O8059" s="1" t="n">
        <v>120</v>
      </c>
      <c r="P8059" s="1" t="s">
        <v>2030</v>
      </c>
    </row>
    <row r="8060" customFormat="false" ht="15" hidden="false" customHeight="true" outlineLevel="0" collapsed="false">
      <c r="A8060" s="1" t="n">
        <v>2</v>
      </c>
      <c r="B8060" s="17" t="n">
        <v>46274</v>
      </c>
      <c r="C8060" s="1" t="n">
        <v>11</v>
      </c>
      <c r="D8060" s="1" t="s">
        <v>2057</v>
      </c>
      <c r="E8060" s="1" t="n">
        <v>10096</v>
      </c>
      <c r="F8060" s="1" t="s">
        <v>624</v>
      </c>
      <c r="I8060" s="1" t="n">
        <v>268</v>
      </c>
      <c r="J8060" s="1" t="n">
        <v>61597</v>
      </c>
      <c r="K8060" s="1" t="n">
        <v>2258188</v>
      </c>
      <c r="L8060" s="1" t="s">
        <v>2096</v>
      </c>
      <c r="N8060" s="1" t="n">
        <v>5</v>
      </c>
      <c r="O8060" s="1" t="n">
        <v>20</v>
      </c>
      <c r="P8060" s="1" t="s">
        <v>2030</v>
      </c>
    </row>
    <row r="8061" customFormat="false" ht="15" hidden="false" customHeight="true" outlineLevel="0" collapsed="false">
      <c r="A8061" s="1" t="n">
        <v>2</v>
      </c>
      <c r="B8061" s="17" t="n">
        <v>46274</v>
      </c>
      <c r="C8061" s="1" t="n">
        <v>11</v>
      </c>
      <c r="D8061" s="1" t="s">
        <v>2057</v>
      </c>
      <c r="E8061" s="1" t="n">
        <v>1243</v>
      </c>
      <c r="F8061" s="1" t="s">
        <v>2011</v>
      </c>
      <c r="I8061" s="1" t="n">
        <v>303</v>
      </c>
      <c r="J8061" s="1" t="n">
        <v>82251</v>
      </c>
      <c r="K8061" s="1" t="n">
        <v>822527</v>
      </c>
      <c r="L8061" s="1" t="s">
        <v>4845</v>
      </c>
      <c r="N8061" s="1" t="n">
        <v>1</v>
      </c>
      <c r="O8061" s="1" t="n">
        <v>78</v>
      </c>
      <c r="P8061" s="1" t="s">
        <v>2030</v>
      </c>
    </row>
    <row r="8062" customFormat="false" ht="15" hidden="false" customHeight="true" outlineLevel="0" collapsed="false">
      <c r="A8062" s="1" t="n">
        <v>2</v>
      </c>
      <c r="B8062" s="17" t="n">
        <v>46274</v>
      </c>
      <c r="C8062" s="1" t="n">
        <v>11</v>
      </c>
      <c r="D8062" s="1" t="s">
        <v>2057</v>
      </c>
      <c r="E8062" s="1" t="n">
        <v>1243</v>
      </c>
      <c r="F8062" s="1" t="s">
        <v>2011</v>
      </c>
      <c r="I8062" s="1" t="n">
        <v>303</v>
      </c>
      <c r="J8062" s="1" t="n">
        <v>82253</v>
      </c>
      <c r="K8062" s="1" t="n">
        <v>822541</v>
      </c>
      <c r="L8062" s="1" t="s">
        <v>4846</v>
      </c>
      <c r="N8062" s="1" t="n">
        <v>1</v>
      </c>
      <c r="O8062" s="1" t="n">
        <v>150</v>
      </c>
      <c r="P8062" s="1" t="s">
        <v>2030</v>
      </c>
    </row>
    <row r="8063" customFormat="false" ht="15" hidden="false" customHeight="true" outlineLevel="0" collapsed="false">
      <c r="A8063" s="1" t="n">
        <v>2</v>
      </c>
      <c r="B8063" s="17" t="n">
        <v>46274</v>
      </c>
      <c r="C8063" s="1" t="n">
        <v>11</v>
      </c>
      <c r="D8063" s="1" t="s">
        <v>2057</v>
      </c>
      <c r="E8063" s="1" t="n">
        <v>1243</v>
      </c>
      <c r="F8063" s="1" t="s">
        <v>2011</v>
      </c>
      <c r="I8063" s="1" t="n">
        <v>303</v>
      </c>
      <c r="J8063" s="1" t="n">
        <v>82255</v>
      </c>
      <c r="K8063" s="1" t="n">
        <v>822565</v>
      </c>
      <c r="L8063" s="1" t="s">
        <v>4847</v>
      </c>
      <c r="N8063" s="1" t="n">
        <v>1</v>
      </c>
      <c r="O8063" s="1" t="n">
        <v>25</v>
      </c>
      <c r="P8063" s="1" t="s">
        <v>2030</v>
      </c>
    </row>
    <row r="8064" customFormat="false" ht="15" hidden="false" customHeight="true" outlineLevel="0" collapsed="false">
      <c r="A8064" s="1" t="n">
        <v>2</v>
      </c>
      <c r="B8064" s="17" t="n">
        <v>46274</v>
      </c>
      <c r="C8064" s="1" t="n">
        <v>11</v>
      </c>
      <c r="D8064" s="1" t="s">
        <v>2057</v>
      </c>
      <c r="E8064" s="1" t="n">
        <v>1243</v>
      </c>
      <c r="F8064" s="1" t="s">
        <v>2011</v>
      </c>
      <c r="I8064" s="1" t="n">
        <v>303</v>
      </c>
      <c r="J8064" s="1" t="n">
        <v>82257</v>
      </c>
      <c r="K8064" s="1" t="n">
        <v>822589</v>
      </c>
      <c r="L8064" s="1" t="s">
        <v>4848</v>
      </c>
      <c r="N8064" s="1" t="n">
        <v>1</v>
      </c>
      <c r="O8064" s="1" t="n">
        <v>150</v>
      </c>
      <c r="P8064" s="1" t="s">
        <v>2030</v>
      </c>
    </row>
    <row r="8065" customFormat="false" ht="15" hidden="false" customHeight="true" outlineLevel="0" collapsed="false">
      <c r="A8065" s="1" t="n">
        <v>2</v>
      </c>
      <c r="B8065" s="17" t="n">
        <v>46274</v>
      </c>
      <c r="C8065" s="1" t="n">
        <v>11</v>
      </c>
      <c r="D8065" s="1" t="s">
        <v>2057</v>
      </c>
      <c r="E8065" s="1" t="n">
        <v>1783</v>
      </c>
      <c r="F8065" s="1" t="s">
        <v>356</v>
      </c>
      <c r="I8065" s="1" t="n">
        <v>536</v>
      </c>
      <c r="J8065" s="1" t="n">
        <v>39453</v>
      </c>
      <c r="K8065" s="1" t="n">
        <v>4901088061111</v>
      </c>
      <c r="L8065" s="1" t="s">
        <v>2298</v>
      </c>
      <c r="N8065" s="1" t="n">
        <v>96</v>
      </c>
      <c r="O8065" s="1" t="n">
        <v>160.32</v>
      </c>
      <c r="P8065" s="1" t="s">
        <v>2030</v>
      </c>
    </row>
    <row r="8066" customFormat="false" ht="15" hidden="false" customHeight="true" outlineLevel="0" collapsed="false">
      <c r="A8066" s="1" t="n">
        <v>2</v>
      </c>
      <c r="B8066" s="17" t="n">
        <v>46274</v>
      </c>
      <c r="C8066" s="1" t="n">
        <v>11</v>
      </c>
      <c r="D8066" s="1" t="s">
        <v>2057</v>
      </c>
      <c r="E8066" s="1" t="n">
        <v>1899</v>
      </c>
      <c r="F8066" s="1" t="s">
        <v>211</v>
      </c>
      <c r="I8066" s="1" t="n">
        <v>794</v>
      </c>
      <c r="J8066" s="1" t="n">
        <v>77465</v>
      </c>
      <c r="K8066" s="1" t="n">
        <v>774666</v>
      </c>
      <c r="L8066" s="1" t="s">
        <v>2032</v>
      </c>
      <c r="N8066" s="1" t="n">
        <v>15</v>
      </c>
      <c r="O8066" s="1" t="n">
        <v>74.85</v>
      </c>
      <c r="P8066" s="1" t="s">
        <v>2030</v>
      </c>
    </row>
    <row r="8067" customFormat="false" ht="15" hidden="false" customHeight="true" outlineLevel="0" collapsed="false">
      <c r="A8067" s="1" t="n">
        <v>2</v>
      </c>
      <c r="B8067" s="17" t="n">
        <v>46274</v>
      </c>
      <c r="C8067" s="1" t="n">
        <v>11</v>
      </c>
      <c r="D8067" s="1" t="s">
        <v>2057</v>
      </c>
      <c r="E8067" s="1" t="n">
        <v>1899</v>
      </c>
      <c r="F8067" s="1" t="s">
        <v>211</v>
      </c>
      <c r="I8067" s="1" t="n">
        <v>794</v>
      </c>
      <c r="J8067" s="1" t="n">
        <v>78015</v>
      </c>
      <c r="K8067" s="1" t="n">
        <v>780162</v>
      </c>
      <c r="L8067" s="1" t="s">
        <v>2033</v>
      </c>
      <c r="N8067" s="1" t="n">
        <v>10</v>
      </c>
      <c r="O8067" s="1" t="n">
        <v>49.9</v>
      </c>
      <c r="P8067" s="1" t="s">
        <v>2030</v>
      </c>
    </row>
    <row r="8068" customFormat="false" ht="15" hidden="false" customHeight="true" outlineLevel="0" collapsed="false">
      <c r="A8068" s="1" t="n">
        <v>2</v>
      </c>
      <c r="B8068" s="17" t="n">
        <v>46274</v>
      </c>
      <c r="C8068" s="1" t="n">
        <v>11</v>
      </c>
      <c r="D8068" s="1" t="s">
        <v>2057</v>
      </c>
      <c r="E8068" s="1" t="n">
        <v>1899</v>
      </c>
      <c r="F8068" s="1" t="s">
        <v>211</v>
      </c>
      <c r="I8068" s="1" t="n">
        <v>797</v>
      </c>
      <c r="J8068" s="1" t="n">
        <v>77463</v>
      </c>
      <c r="K8068" s="1" t="n">
        <v>774642</v>
      </c>
      <c r="L8068" s="1" t="s">
        <v>2031</v>
      </c>
      <c r="N8068" s="1" t="n">
        <v>30</v>
      </c>
      <c r="O8068" s="1" t="n">
        <v>135</v>
      </c>
      <c r="P8068" s="1" t="s">
        <v>2030</v>
      </c>
    </row>
    <row r="8069" customFormat="false" ht="15" hidden="false" customHeight="true" outlineLevel="0" collapsed="false">
      <c r="A8069" s="1" t="n">
        <v>2</v>
      </c>
      <c r="B8069" s="17" t="n">
        <v>46274</v>
      </c>
      <c r="C8069" s="1" t="n">
        <v>11</v>
      </c>
      <c r="D8069" s="1" t="s">
        <v>2057</v>
      </c>
      <c r="E8069" s="1" t="n">
        <v>1363</v>
      </c>
      <c r="F8069" s="1" t="s">
        <v>187</v>
      </c>
      <c r="I8069" s="1" t="n">
        <v>3898</v>
      </c>
      <c r="J8069" s="1" t="n">
        <v>73511</v>
      </c>
      <c r="K8069" s="1" t="n">
        <v>609963171019</v>
      </c>
      <c r="L8069" s="1" t="s">
        <v>2170</v>
      </c>
      <c r="N8069" s="1" t="n">
        <v>2</v>
      </c>
      <c r="O8069" s="1" t="n">
        <v>12</v>
      </c>
      <c r="P8069" s="1" t="s">
        <v>2030</v>
      </c>
    </row>
    <row r="8070" customFormat="false" ht="15" hidden="false" customHeight="true" outlineLevel="0" collapsed="false">
      <c r="A8070" s="1" t="n">
        <v>2</v>
      </c>
      <c r="B8070" s="17" t="n">
        <v>46274</v>
      </c>
      <c r="C8070" s="1" t="n">
        <v>11</v>
      </c>
      <c r="D8070" s="1" t="s">
        <v>2057</v>
      </c>
      <c r="E8070" s="1" t="n">
        <v>1363</v>
      </c>
      <c r="F8070" s="1" t="s">
        <v>187</v>
      </c>
      <c r="I8070" s="1" t="n">
        <v>3898</v>
      </c>
      <c r="J8070" s="1" t="n">
        <v>65494</v>
      </c>
      <c r="K8070" s="1" t="n">
        <v>618231677535</v>
      </c>
      <c r="L8070" s="1" t="s">
        <v>2172</v>
      </c>
      <c r="N8070" s="1" t="n">
        <v>15</v>
      </c>
      <c r="O8070" s="1" t="n">
        <v>90</v>
      </c>
      <c r="P8070" s="1" t="s">
        <v>2030</v>
      </c>
    </row>
    <row r="8071" customFormat="false" ht="15" hidden="false" customHeight="true" outlineLevel="0" collapsed="false">
      <c r="A8071" s="1" t="n">
        <v>2</v>
      </c>
      <c r="B8071" s="17" t="n">
        <v>46274</v>
      </c>
      <c r="C8071" s="1" t="n">
        <v>11</v>
      </c>
      <c r="D8071" s="1" t="s">
        <v>2057</v>
      </c>
      <c r="E8071" s="1" t="n">
        <v>1363</v>
      </c>
      <c r="F8071" s="1" t="s">
        <v>187</v>
      </c>
      <c r="I8071" s="1" t="n">
        <v>3898</v>
      </c>
      <c r="J8071" s="1" t="n">
        <v>65496</v>
      </c>
      <c r="K8071" s="1" t="n">
        <v>618231677528</v>
      </c>
      <c r="L8071" s="1" t="s">
        <v>2173</v>
      </c>
      <c r="N8071" s="1" t="n">
        <v>2</v>
      </c>
      <c r="O8071" s="1" t="n">
        <v>12</v>
      </c>
      <c r="P8071" s="1" t="s">
        <v>2030</v>
      </c>
    </row>
    <row r="8072" customFormat="false" ht="15" hidden="false" customHeight="true" outlineLevel="0" collapsed="false">
      <c r="A8072" s="1" t="n">
        <v>2</v>
      </c>
      <c r="B8072" s="17" t="n">
        <v>46274</v>
      </c>
      <c r="C8072" s="1" t="n">
        <v>11</v>
      </c>
      <c r="D8072" s="1" t="s">
        <v>2057</v>
      </c>
      <c r="E8072" s="1" t="n">
        <v>1363</v>
      </c>
      <c r="F8072" s="1" t="s">
        <v>187</v>
      </c>
      <c r="I8072" s="1" t="n">
        <v>3898</v>
      </c>
      <c r="J8072" s="1" t="n">
        <v>65621</v>
      </c>
      <c r="K8072" s="1" t="n">
        <v>618231677504</v>
      </c>
      <c r="L8072" s="1" t="s">
        <v>2174</v>
      </c>
      <c r="N8072" s="1" t="n">
        <v>5</v>
      </c>
      <c r="O8072" s="1" t="n">
        <v>35</v>
      </c>
      <c r="P8072" s="1" t="s">
        <v>2030</v>
      </c>
    </row>
    <row r="8073" customFormat="false" ht="15" hidden="false" customHeight="true" outlineLevel="0" collapsed="false">
      <c r="A8073" s="1" t="n">
        <v>2</v>
      </c>
      <c r="B8073" s="17" t="n">
        <v>46274</v>
      </c>
      <c r="C8073" s="1" t="n">
        <v>11</v>
      </c>
      <c r="D8073" s="1" t="s">
        <v>2057</v>
      </c>
      <c r="E8073" s="1" t="n">
        <v>1328</v>
      </c>
      <c r="F8073" s="1" t="s">
        <v>105</v>
      </c>
      <c r="I8073" s="1" t="n">
        <v>4564</v>
      </c>
      <c r="J8073" s="1" t="n">
        <v>50310</v>
      </c>
      <c r="K8073" s="1" t="n">
        <v>7898588380101</v>
      </c>
      <c r="L8073" s="1" t="s">
        <v>2088</v>
      </c>
      <c r="N8073" s="1" t="n">
        <v>2</v>
      </c>
      <c r="O8073" s="1" t="n">
        <v>14.5</v>
      </c>
      <c r="P8073" s="1" t="s">
        <v>2030</v>
      </c>
    </row>
    <row r="8074" customFormat="false" ht="15" hidden="false" customHeight="true" outlineLevel="0" collapsed="false">
      <c r="A8074" s="1" t="n">
        <v>2</v>
      </c>
      <c r="B8074" s="17" t="n">
        <v>46274</v>
      </c>
      <c r="C8074" s="1" t="n">
        <v>11</v>
      </c>
      <c r="D8074" s="1" t="s">
        <v>2057</v>
      </c>
      <c r="E8074" s="1" t="n">
        <v>1328</v>
      </c>
      <c r="F8074" s="1" t="s">
        <v>105</v>
      </c>
      <c r="I8074" s="1" t="n">
        <v>4564</v>
      </c>
      <c r="J8074" s="1" t="n">
        <v>21045</v>
      </c>
      <c r="K8074" s="1" t="n">
        <v>7898588380255</v>
      </c>
      <c r="L8074" s="1" t="s">
        <v>2089</v>
      </c>
      <c r="N8074" s="1" t="n">
        <v>2</v>
      </c>
      <c r="O8074" s="1" t="n">
        <v>11</v>
      </c>
      <c r="P8074" s="1" t="s">
        <v>2030</v>
      </c>
    </row>
    <row r="8075" customFormat="false" ht="15" hidden="false" customHeight="true" outlineLevel="0" collapsed="false">
      <c r="A8075" s="1" t="n">
        <v>2</v>
      </c>
      <c r="B8075" s="17" t="n">
        <v>46274</v>
      </c>
      <c r="C8075" s="1" t="n">
        <v>11</v>
      </c>
      <c r="D8075" s="1" t="s">
        <v>2057</v>
      </c>
      <c r="E8075" s="1" t="n">
        <v>1328</v>
      </c>
      <c r="F8075" s="1" t="s">
        <v>105</v>
      </c>
      <c r="I8075" s="1" t="n">
        <v>4564</v>
      </c>
      <c r="J8075" s="1" t="n">
        <v>21060</v>
      </c>
      <c r="K8075" s="1" t="n">
        <v>7898588380118</v>
      </c>
      <c r="L8075" s="1" t="s">
        <v>2090</v>
      </c>
      <c r="N8075" s="1" t="n">
        <v>15</v>
      </c>
      <c r="O8075" s="1" t="n">
        <v>97.5</v>
      </c>
      <c r="P8075" s="1" t="s">
        <v>2030</v>
      </c>
    </row>
    <row r="8076" customFormat="false" ht="15" hidden="false" customHeight="true" outlineLevel="0" collapsed="false">
      <c r="A8076" s="1" t="n">
        <v>2</v>
      </c>
      <c r="B8076" s="17" t="n">
        <v>46274</v>
      </c>
      <c r="C8076" s="1" t="n">
        <v>11</v>
      </c>
      <c r="D8076" s="1" t="s">
        <v>2057</v>
      </c>
      <c r="E8076" s="1" t="n">
        <v>1328</v>
      </c>
      <c r="F8076" s="1" t="s">
        <v>105</v>
      </c>
      <c r="I8076" s="1" t="n">
        <v>4564</v>
      </c>
      <c r="J8076" s="1" t="n">
        <v>31782</v>
      </c>
      <c r="K8076" s="1" t="n">
        <v>7898588380132</v>
      </c>
      <c r="L8076" s="1" t="s">
        <v>2091</v>
      </c>
      <c r="N8076" s="1" t="n">
        <v>5</v>
      </c>
      <c r="O8076" s="1" t="n">
        <v>27.5</v>
      </c>
      <c r="P8076" s="1" t="s">
        <v>2030</v>
      </c>
    </row>
    <row r="8077" customFormat="false" ht="15" hidden="false" customHeight="true" outlineLevel="0" collapsed="false">
      <c r="A8077" s="1" t="n">
        <v>2</v>
      </c>
      <c r="B8077" s="17" t="n">
        <v>46274</v>
      </c>
      <c r="C8077" s="1" t="n">
        <v>11</v>
      </c>
      <c r="D8077" s="1" t="s">
        <v>2057</v>
      </c>
      <c r="E8077" s="1" t="n">
        <v>1328</v>
      </c>
      <c r="F8077" s="1" t="s">
        <v>105</v>
      </c>
      <c r="I8077" s="1" t="n">
        <v>4564</v>
      </c>
      <c r="J8077" s="1" t="n">
        <v>31784</v>
      </c>
      <c r="K8077" s="1" t="n">
        <v>7898588380545</v>
      </c>
      <c r="L8077" s="1" t="s">
        <v>2175</v>
      </c>
      <c r="N8077" s="1" t="n">
        <v>5</v>
      </c>
      <c r="O8077" s="1" t="n">
        <v>27.5</v>
      </c>
      <c r="P8077" s="1" t="s">
        <v>2030</v>
      </c>
    </row>
    <row r="8078" customFormat="false" ht="15" hidden="false" customHeight="true" outlineLevel="0" collapsed="false">
      <c r="A8078" s="1" t="n">
        <v>2</v>
      </c>
      <c r="B8078" s="17" t="n">
        <v>46274</v>
      </c>
      <c r="C8078" s="1" t="n">
        <v>11</v>
      </c>
      <c r="D8078" s="1" t="s">
        <v>2057</v>
      </c>
      <c r="E8078" s="1" t="n">
        <v>1328</v>
      </c>
      <c r="F8078" s="1" t="s">
        <v>105</v>
      </c>
      <c r="I8078" s="1" t="n">
        <v>4564</v>
      </c>
      <c r="J8078" s="1" t="n">
        <v>31786</v>
      </c>
      <c r="K8078" s="1" t="n">
        <v>7898588380187</v>
      </c>
      <c r="L8078" s="1" t="s">
        <v>2092</v>
      </c>
      <c r="N8078" s="1" t="n">
        <v>4</v>
      </c>
      <c r="O8078" s="1" t="n">
        <v>22</v>
      </c>
      <c r="P8078" s="1" t="s">
        <v>2030</v>
      </c>
    </row>
    <row r="8079" customFormat="false" ht="15" hidden="false" customHeight="true" outlineLevel="0" collapsed="false">
      <c r="A8079" s="1" t="n">
        <v>2</v>
      </c>
      <c r="B8079" s="17" t="n">
        <v>46274</v>
      </c>
      <c r="C8079" s="1" t="n">
        <v>11</v>
      </c>
      <c r="D8079" s="1" t="s">
        <v>2057</v>
      </c>
      <c r="E8079" s="1" t="n">
        <v>1328</v>
      </c>
      <c r="F8079" s="1" t="s">
        <v>105</v>
      </c>
      <c r="I8079" s="1" t="n">
        <v>4564</v>
      </c>
      <c r="J8079" s="1" t="n">
        <v>31787</v>
      </c>
      <c r="K8079" s="1" t="n">
        <v>7898588380125</v>
      </c>
      <c r="L8079" s="1" t="s">
        <v>2093</v>
      </c>
      <c r="N8079" s="1" t="n">
        <v>3</v>
      </c>
      <c r="O8079" s="1" t="n">
        <v>25.2</v>
      </c>
      <c r="P8079" s="1" t="s">
        <v>2030</v>
      </c>
    </row>
    <row r="8080" customFormat="false" ht="15" hidden="false" customHeight="true" outlineLevel="0" collapsed="false">
      <c r="A8080" s="1" t="n">
        <v>2</v>
      </c>
      <c r="B8080" s="17" t="n">
        <v>46274</v>
      </c>
      <c r="C8080" s="1" t="n">
        <v>11</v>
      </c>
      <c r="D8080" s="1" t="s">
        <v>2057</v>
      </c>
      <c r="E8080" s="1" t="n">
        <v>1328</v>
      </c>
      <c r="F8080" s="1" t="s">
        <v>105</v>
      </c>
      <c r="I8080" s="1" t="n">
        <v>4564</v>
      </c>
      <c r="J8080" s="1" t="n">
        <v>31789</v>
      </c>
      <c r="K8080" s="1" t="n">
        <v>7898588380149</v>
      </c>
      <c r="L8080" s="1" t="s">
        <v>2032</v>
      </c>
      <c r="N8080" s="1" t="n">
        <v>3</v>
      </c>
      <c r="O8080" s="1" t="n">
        <v>16.5</v>
      </c>
      <c r="P8080" s="1" t="s">
        <v>2030</v>
      </c>
    </row>
    <row r="8081" customFormat="false" ht="15" hidden="false" customHeight="true" outlineLevel="0" collapsed="false">
      <c r="A8081" s="1" t="n">
        <v>2</v>
      </c>
      <c r="B8081" s="17" t="n">
        <v>46274</v>
      </c>
      <c r="C8081" s="1" t="n">
        <v>11</v>
      </c>
      <c r="D8081" s="1" t="s">
        <v>2057</v>
      </c>
      <c r="E8081" s="1" t="n">
        <v>1328</v>
      </c>
      <c r="F8081" s="1" t="s">
        <v>105</v>
      </c>
      <c r="I8081" s="1" t="n">
        <v>4564</v>
      </c>
      <c r="J8081" s="1" t="n">
        <v>31790</v>
      </c>
      <c r="K8081" s="1" t="n">
        <v>7898588380231</v>
      </c>
      <c r="L8081" s="1" t="s">
        <v>2094</v>
      </c>
      <c r="N8081" s="1" t="n">
        <v>3</v>
      </c>
      <c r="O8081" s="1" t="n">
        <v>16.5</v>
      </c>
      <c r="P8081" s="1" t="s">
        <v>2030</v>
      </c>
    </row>
    <row r="8082" customFormat="false" ht="15" hidden="false" customHeight="true" outlineLevel="0" collapsed="false">
      <c r="A8082" s="1" t="n">
        <v>2</v>
      </c>
      <c r="B8082" s="17" t="n">
        <v>46274</v>
      </c>
      <c r="C8082" s="1" t="n">
        <v>11</v>
      </c>
      <c r="D8082" s="1" t="s">
        <v>2057</v>
      </c>
      <c r="E8082" s="1" t="n">
        <v>1631</v>
      </c>
      <c r="F8082" s="1" t="s">
        <v>296</v>
      </c>
      <c r="I8082" s="1" t="n">
        <v>15352</v>
      </c>
      <c r="J8082" s="1" t="n">
        <v>108539</v>
      </c>
      <c r="K8082" s="1" t="n">
        <v>7898185800170</v>
      </c>
      <c r="L8082" s="1" t="s">
        <v>2037</v>
      </c>
      <c r="N8082" s="1" t="n">
        <v>5</v>
      </c>
      <c r="O8082" s="1" t="n">
        <v>20.67</v>
      </c>
      <c r="P8082" s="1" t="s">
        <v>2030</v>
      </c>
    </row>
    <row r="8083" customFormat="false" ht="15" hidden="false" customHeight="true" outlineLevel="0" collapsed="false">
      <c r="A8083" s="1" t="n">
        <v>2</v>
      </c>
      <c r="B8083" s="17" t="n">
        <v>46274</v>
      </c>
      <c r="C8083" s="1" t="n">
        <v>11</v>
      </c>
      <c r="D8083" s="1" t="s">
        <v>2057</v>
      </c>
      <c r="E8083" s="1" t="n">
        <v>1631</v>
      </c>
      <c r="F8083" s="1" t="s">
        <v>296</v>
      </c>
      <c r="I8083" s="1" t="n">
        <v>15352</v>
      </c>
      <c r="J8083" s="1" t="n">
        <v>108570</v>
      </c>
      <c r="K8083" s="1" t="n">
        <v>7898185800255</v>
      </c>
      <c r="L8083" s="1" t="s">
        <v>2038</v>
      </c>
      <c r="N8083" s="1" t="n">
        <v>10</v>
      </c>
      <c r="O8083" s="1" t="n">
        <v>18.8</v>
      </c>
      <c r="P8083" s="1" t="s">
        <v>2030</v>
      </c>
    </row>
    <row r="8084" customFormat="false" ht="15" hidden="false" customHeight="true" outlineLevel="0" collapsed="false">
      <c r="A8084" s="1" t="n">
        <v>2</v>
      </c>
      <c r="B8084" s="17" t="n">
        <v>46274</v>
      </c>
      <c r="C8084" s="1" t="n">
        <v>11</v>
      </c>
      <c r="D8084" s="1" t="s">
        <v>2057</v>
      </c>
      <c r="E8084" s="1" t="n">
        <v>1631</v>
      </c>
      <c r="F8084" s="1" t="s">
        <v>296</v>
      </c>
      <c r="I8084" s="1" t="n">
        <v>15352</v>
      </c>
      <c r="J8084" s="1" t="n">
        <v>14393</v>
      </c>
      <c r="K8084" s="1" t="n">
        <v>7898185800125</v>
      </c>
      <c r="L8084" s="1" t="s">
        <v>2039</v>
      </c>
      <c r="N8084" s="1" t="n">
        <v>10</v>
      </c>
      <c r="O8084" s="1" t="n">
        <v>41.35</v>
      </c>
      <c r="P8084" s="1" t="s">
        <v>2030</v>
      </c>
    </row>
    <row r="8085" customFormat="false" ht="15" hidden="false" customHeight="true" outlineLevel="0" collapsed="false">
      <c r="A8085" s="1" t="n">
        <v>2</v>
      </c>
      <c r="B8085" s="17" t="n">
        <v>46274</v>
      </c>
      <c r="C8085" s="1" t="n">
        <v>11</v>
      </c>
      <c r="D8085" s="1" t="s">
        <v>2057</v>
      </c>
      <c r="E8085" s="1" t="n">
        <v>1631</v>
      </c>
      <c r="F8085" s="1" t="s">
        <v>296</v>
      </c>
      <c r="I8085" s="1" t="n">
        <v>15352</v>
      </c>
      <c r="J8085" s="1" t="n">
        <v>19881</v>
      </c>
      <c r="K8085" s="1" t="n">
        <v>7898185800279</v>
      </c>
      <c r="L8085" s="1" t="s">
        <v>4849</v>
      </c>
      <c r="N8085" s="1" t="n">
        <v>5</v>
      </c>
      <c r="O8085" s="1" t="n">
        <v>9.4</v>
      </c>
      <c r="P8085" s="1" t="s">
        <v>2030</v>
      </c>
    </row>
    <row r="8086" customFormat="false" ht="15" hidden="false" customHeight="true" outlineLevel="0" collapsed="false">
      <c r="A8086" s="1" t="n">
        <v>2</v>
      </c>
      <c r="B8086" s="17" t="n">
        <v>46274</v>
      </c>
      <c r="C8086" s="1" t="n">
        <v>11</v>
      </c>
      <c r="D8086" s="1" t="s">
        <v>2057</v>
      </c>
      <c r="E8086" s="1" t="n">
        <v>1631</v>
      </c>
      <c r="F8086" s="1" t="s">
        <v>296</v>
      </c>
      <c r="I8086" s="1" t="n">
        <v>15352</v>
      </c>
      <c r="J8086" s="1" t="n">
        <v>19882</v>
      </c>
      <c r="K8086" s="1" t="n">
        <v>7898185800156</v>
      </c>
      <c r="L8086" s="1" t="s">
        <v>2040</v>
      </c>
      <c r="N8086" s="1" t="n">
        <v>5</v>
      </c>
      <c r="O8086" s="1" t="n">
        <v>20.67</v>
      </c>
      <c r="P8086" s="1" t="s">
        <v>2030</v>
      </c>
    </row>
    <row r="8087" customFormat="false" ht="15" hidden="false" customHeight="true" outlineLevel="0" collapsed="false">
      <c r="A8087" s="1" t="n">
        <v>2</v>
      </c>
      <c r="B8087" s="17" t="n">
        <v>46274</v>
      </c>
      <c r="C8087" s="1" t="n">
        <v>11</v>
      </c>
      <c r="D8087" s="1" t="s">
        <v>2057</v>
      </c>
      <c r="E8087" s="1" t="n">
        <v>1631</v>
      </c>
      <c r="F8087" s="1" t="s">
        <v>296</v>
      </c>
      <c r="I8087" s="1" t="n">
        <v>15352</v>
      </c>
      <c r="J8087" s="1" t="n">
        <v>24098</v>
      </c>
      <c r="K8087" s="1" t="n">
        <v>7898185800385</v>
      </c>
      <c r="L8087" s="1" t="s">
        <v>2041</v>
      </c>
      <c r="N8087" s="1" t="n">
        <v>25</v>
      </c>
      <c r="O8087" s="1" t="n">
        <v>93.98</v>
      </c>
      <c r="P8087" s="1" t="s">
        <v>2030</v>
      </c>
    </row>
    <row r="8088" customFormat="false" ht="15" hidden="false" customHeight="true" outlineLevel="0" collapsed="false">
      <c r="A8088" s="1" t="n">
        <v>2</v>
      </c>
      <c r="B8088" s="17" t="n">
        <v>46274</v>
      </c>
      <c r="C8088" s="1" t="n">
        <v>11</v>
      </c>
      <c r="D8088" s="1" t="s">
        <v>2057</v>
      </c>
      <c r="E8088" s="1" t="n">
        <v>1631</v>
      </c>
      <c r="F8088" s="1" t="s">
        <v>296</v>
      </c>
      <c r="I8088" s="1" t="n">
        <v>15352</v>
      </c>
      <c r="J8088" s="1" t="n">
        <v>25555</v>
      </c>
      <c r="K8088" s="1" t="n">
        <v>7898185800200</v>
      </c>
      <c r="L8088" s="1" t="s">
        <v>2042</v>
      </c>
      <c r="N8088" s="1" t="n">
        <v>5</v>
      </c>
      <c r="O8088" s="1" t="n">
        <v>41.35</v>
      </c>
      <c r="P8088" s="1" t="s">
        <v>2030</v>
      </c>
    </row>
    <row r="8089" customFormat="false" ht="15" hidden="false" customHeight="true" outlineLevel="0" collapsed="false">
      <c r="A8089" s="1" t="n">
        <v>2</v>
      </c>
      <c r="B8089" s="17" t="n">
        <v>46274</v>
      </c>
      <c r="C8089" s="1" t="n">
        <v>11</v>
      </c>
      <c r="D8089" s="1" t="s">
        <v>2057</v>
      </c>
      <c r="E8089" s="1" t="n">
        <v>1631</v>
      </c>
      <c r="F8089" s="1" t="s">
        <v>296</v>
      </c>
      <c r="I8089" s="1" t="n">
        <v>15352</v>
      </c>
      <c r="J8089" s="1" t="n">
        <v>26573</v>
      </c>
      <c r="K8089" s="1" t="n">
        <v>7898185800347</v>
      </c>
      <c r="L8089" s="1" t="s">
        <v>2043</v>
      </c>
      <c r="N8089" s="1" t="n">
        <v>3</v>
      </c>
      <c r="O8089" s="1" t="n">
        <v>24.81</v>
      </c>
      <c r="P8089" s="1" t="s">
        <v>2030</v>
      </c>
    </row>
    <row r="8090" customFormat="false" ht="15" hidden="false" customHeight="true" outlineLevel="0" collapsed="false">
      <c r="A8090" s="1" t="n">
        <v>2</v>
      </c>
      <c r="B8090" s="17" t="n">
        <v>46274</v>
      </c>
      <c r="C8090" s="1" t="n">
        <v>11</v>
      </c>
      <c r="D8090" s="1" t="s">
        <v>2057</v>
      </c>
      <c r="E8090" s="1" t="n">
        <v>1631</v>
      </c>
      <c r="F8090" s="1" t="s">
        <v>296</v>
      </c>
      <c r="I8090" s="1" t="n">
        <v>15352</v>
      </c>
      <c r="J8090" s="1" t="n">
        <v>26574</v>
      </c>
      <c r="K8090" s="1" t="n">
        <v>7898185800217</v>
      </c>
      <c r="L8090" s="1" t="s">
        <v>2044</v>
      </c>
      <c r="N8090" s="1" t="n">
        <v>5</v>
      </c>
      <c r="O8090" s="1" t="n">
        <v>41.35</v>
      </c>
      <c r="P8090" s="1" t="s">
        <v>2030</v>
      </c>
    </row>
    <row r="8091" customFormat="false" ht="15" hidden="false" customHeight="true" outlineLevel="0" collapsed="false">
      <c r="A8091" s="1" t="n">
        <v>2</v>
      </c>
      <c r="B8091" s="17" t="n">
        <v>46274</v>
      </c>
      <c r="C8091" s="1" t="n">
        <v>11</v>
      </c>
      <c r="D8091" s="1" t="s">
        <v>2057</v>
      </c>
      <c r="E8091" s="1" t="n">
        <v>1631</v>
      </c>
      <c r="F8091" s="1" t="s">
        <v>296</v>
      </c>
      <c r="I8091" s="1" t="n">
        <v>15352</v>
      </c>
      <c r="J8091" s="1" t="n">
        <v>30684</v>
      </c>
      <c r="K8091" s="1" t="n">
        <v>7898185800453</v>
      </c>
      <c r="L8091" s="1" t="s">
        <v>2045</v>
      </c>
      <c r="N8091" s="1" t="n">
        <v>30</v>
      </c>
      <c r="O8091" s="1" t="n">
        <v>33.83</v>
      </c>
      <c r="P8091" s="1" t="s">
        <v>2030</v>
      </c>
    </row>
    <row r="8092" customFormat="false" ht="15" hidden="false" customHeight="true" outlineLevel="0" collapsed="false">
      <c r="A8092" s="1" t="n">
        <v>2</v>
      </c>
      <c r="B8092" s="17" t="n">
        <v>46274</v>
      </c>
      <c r="C8092" s="1" t="n">
        <v>11</v>
      </c>
      <c r="D8092" s="1" t="s">
        <v>2057</v>
      </c>
      <c r="E8092" s="1" t="n">
        <v>1631</v>
      </c>
      <c r="F8092" s="1" t="s">
        <v>296</v>
      </c>
      <c r="I8092" s="1" t="n">
        <v>15352</v>
      </c>
      <c r="J8092" s="1" t="n">
        <v>41356</v>
      </c>
      <c r="K8092" s="1" t="n">
        <v>7898185800163</v>
      </c>
      <c r="L8092" s="1" t="s">
        <v>2046</v>
      </c>
      <c r="N8092" s="1" t="n">
        <v>5</v>
      </c>
      <c r="O8092" s="1" t="n">
        <v>20.67</v>
      </c>
      <c r="P8092" s="1" t="s">
        <v>2030</v>
      </c>
    </row>
    <row r="8093" customFormat="false" ht="15" hidden="false" customHeight="true" outlineLevel="0" collapsed="false">
      <c r="A8093" s="1" t="n">
        <v>2</v>
      </c>
      <c r="B8093" s="17" t="n">
        <v>46274</v>
      </c>
      <c r="C8093" s="1" t="n">
        <v>11</v>
      </c>
      <c r="D8093" s="1" t="s">
        <v>2057</v>
      </c>
      <c r="E8093" s="1" t="n">
        <v>1631</v>
      </c>
      <c r="F8093" s="1" t="s">
        <v>296</v>
      </c>
      <c r="I8093" s="1" t="n">
        <v>15352</v>
      </c>
      <c r="J8093" s="1" t="n">
        <v>41359</v>
      </c>
      <c r="K8093" s="1" t="n">
        <v>7898185800132</v>
      </c>
      <c r="L8093" s="1" t="s">
        <v>2047</v>
      </c>
      <c r="N8093" s="1" t="n">
        <v>3</v>
      </c>
      <c r="O8093" s="1" t="n">
        <v>12.4</v>
      </c>
      <c r="P8093" s="1" t="s">
        <v>2030</v>
      </c>
    </row>
    <row r="8094" customFormat="false" ht="15" hidden="false" customHeight="true" outlineLevel="0" collapsed="false">
      <c r="A8094" s="1" t="n">
        <v>2</v>
      </c>
      <c r="B8094" s="17" t="n">
        <v>46274</v>
      </c>
      <c r="C8094" s="1" t="n">
        <v>11</v>
      </c>
      <c r="D8094" s="1" t="s">
        <v>2057</v>
      </c>
      <c r="E8094" s="1" t="n">
        <v>1631</v>
      </c>
      <c r="F8094" s="1" t="s">
        <v>296</v>
      </c>
      <c r="I8094" s="1" t="n">
        <v>15352</v>
      </c>
      <c r="J8094" s="1" t="n">
        <v>82030</v>
      </c>
      <c r="K8094" s="1" t="n">
        <v>7898185800286</v>
      </c>
      <c r="L8094" s="1" t="s">
        <v>4850</v>
      </c>
      <c r="N8094" s="1" t="n">
        <v>5</v>
      </c>
      <c r="O8094" s="1" t="n">
        <v>9.4</v>
      </c>
      <c r="P8094" s="1" t="s">
        <v>2030</v>
      </c>
    </row>
    <row r="8095" customFormat="false" ht="15" hidden="false" customHeight="true" outlineLevel="0" collapsed="false">
      <c r="A8095" s="1" t="n">
        <v>2</v>
      </c>
      <c r="B8095" s="17" t="n">
        <v>46274</v>
      </c>
      <c r="C8095" s="1" t="n">
        <v>11</v>
      </c>
      <c r="D8095" s="1" t="s">
        <v>2057</v>
      </c>
      <c r="E8095" s="1" t="n">
        <v>1667</v>
      </c>
      <c r="F8095" s="1" t="s">
        <v>96</v>
      </c>
      <c r="I8095" s="1" t="n">
        <v>399726</v>
      </c>
      <c r="J8095" s="1" t="n">
        <v>29802</v>
      </c>
      <c r="K8095" s="1" t="n">
        <v>7633337200015</v>
      </c>
      <c r="L8095" s="1" t="s">
        <v>4851</v>
      </c>
      <c r="N8095" s="1" t="n">
        <v>120</v>
      </c>
      <c r="O8095" s="1" t="n">
        <v>218.22</v>
      </c>
      <c r="P8095" s="1" t="s">
        <v>2030</v>
      </c>
    </row>
    <row r="8096" customFormat="false" ht="15" hidden="false" customHeight="true" outlineLevel="0" collapsed="false">
      <c r="A8096" s="1" t="n">
        <v>2</v>
      </c>
      <c r="B8096" s="17" t="n">
        <v>46274</v>
      </c>
      <c r="C8096" s="1" t="n">
        <v>11</v>
      </c>
      <c r="D8096" s="1" t="s">
        <v>2057</v>
      </c>
      <c r="E8096" s="1" t="n">
        <v>1667</v>
      </c>
      <c r="F8096" s="1" t="s">
        <v>96</v>
      </c>
      <c r="I8096" s="1" t="n">
        <v>399726</v>
      </c>
      <c r="J8096" s="1" t="n">
        <v>31532</v>
      </c>
      <c r="K8096" s="1" t="n">
        <v>7633335550426</v>
      </c>
      <c r="L8096" s="1" t="s">
        <v>4852</v>
      </c>
      <c r="N8096" s="1" t="n">
        <v>60</v>
      </c>
      <c r="O8096" s="1" t="n">
        <v>475.83</v>
      </c>
      <c r="P8096" s="1" t="s">
        <v>2030</v>
      </c>
    </row>
    <row r="8097" customFormat="false" ht="15" hidden="false" customHeight="true" outlineLevel="0" collapsed="false">
      <c r="A8097" s="1" t="n">
        <v>2</v>
      </c>
      <c r="B8097" s="17" t="n">
        <v>46274</v>
      </c>
      <c r="C8097" s="1" t="n">
        <v>11</v>
      </c>
      <c r="D8097" s="1" t="s">
        <v>2057</v>
      </c>
      <c r="E8097" s="1" t="n">
        <v>1667</v>
      </c>
      <c r="F8097" s="1" t="s">
        <v>96</v>
      </c>
      <c r="I8097" s="1" t="n">
        <v>399726</v>
      </c>
      <c r="J8097" s="1" t="n">
        <v>31533</v>
      </c>
      <c r="K8097" s="1" t="n">
        <v>7633332009057</v>
      </c>
      <c r="L8097" s="1" t="s">
        <v>4853</v>
      </c>
      <c r="N8097" s="1" t="n">
        <v>60</v>
      </c>
      <c r="O8097" s="1" t="n">
        <v>475.83</v>
      </c>
      <c r="P8097" s="1" t="s">
        <v>2030</v>
      </c>
    </row>
    <row r="8098" customFormat="false" ht="15" hidden="false" customHeight="true" outlineLevel="0" collapsed="false">
      <c r="A8098" s="1" t="n">
        <v>2</v>
      </c>
      <c r="B8098" s="17" t="n">
        <v>46274</v>
      </c>
      <c r="C8098" s="1" t="n">
        <v>11</v>
      </c>
      <c r="D8098" s="1" t="s">
        <v>2057</v>
      </c>
      <c r="E8098" s="1" t="n">
        <v>1671</v>
      </c>
      <c r="F8098" s="1" t="s">
        <v>101</v>
      </c>
      <c r="I8098" s="1" t="n">
        <v>591052</v>
      </c>
      <c r="J8098" s="1" t="n">
        <v>100195</v>
      </c>
      <c r="K8098" s="1" t="n">
        <v>7896064442565</v>
      </c>
      <c r="L8098" s="1" t="s">
        <v>4854</v>
      </c>
      <c r="N8098" s="1" t="n">
        <v>60</v>
      </c>
      <c r="O8098" s="1" t="n">
        <v>141.6</v>
      </c>
      <c r="P8098" s="1" t="s">
        <v>2030</v>
      </c>
    </row>
    <row r="8099" customFormat="false" ht="15" hidden="false" customHeight="true" outlineLevel="0" collapsed="false">
      <c r="A8099" s="1" t="n">
        <v>2</v>
      </c>
      <c r="B8099" s="17" t="n">
        <v>46274</v>
      </c>
      <c r="C8099" s="1" t="n">
        <v>11</v>
      </c>
      <c r="D8099" s="1" t="s">
        <v>2057</v>
      </c>
      <c r="E8099" s="1" t="n">
        <v>1671</v>
      </c>
      <c r="F8099" s="1" t="s">
        <v>101</v>
      </c>
      <c r="I8099" s="1" t="n">
        <v>591052</v>
      </c>
      <c r="J8099" s="1" t="n">
        <v>105144</v>
      </c>
      <c r="K8099" s="1" t="n">
        <v>7896064442206</v>
      </c>
      <c r="L8099" s="1" t="s">
        <v>4855</v>
      </c>
      <c r="N8099" s="1" t="n">
        <v>60</v>
      </c>
      <c r="O8099" s="1" t="n">
        <v>294</v>
      </c>
      <c r="P8099" s="1" t="s">
        <v>2030</v>
      </c>
    </row>
    <row r="8100" customFormat="false" ht="15" hidden="false" customHeight="true" outlineLevel="0" collapsed="false">
      <c r="A8100" s="1" t="n">
        <v>2</v>
      </c>
      <c r="B8100" s="17" t="n">
        <v>46274</v>
      </c>
      <c r="C8100" s="1" t="n">
        <v>11</v>
      </c>
      <c r="D8100" s="1" t="s">
        <v>2057</v>
      </c>
      <c r="E8100" s="1" t="n">
        <v>1671</v>
      </c>
      <c r="F8100" s="1" t="s">
        <v>101</v>
      </c>
      <c r="I8100" s="1" t="n">
        <v>591052</v>
      </c>
      <c r="J8100" s="1" t="n">
        <v>105148</v>
      </c>
      <c r="K8100" s="1" t="n">
        <v>7896064442213</v>
      </c>
      <c r="L8100" s="1" t="s">
        <v>4856</v>
      </c>
      <c r="N8100" s="1" t="n">
        <v>60</v>
      </c>
      <c r="O8100" s="1" t="n">
        <v>301.2</v>
      </c>
      <c r="P8100" s="1" t="s">
        <v>2030</v>
      </c>
    </row>
    <row r="8101" customFormat="false" ht="15" hidden="false" customHeight="true" outlineLevel="0" collapsed="false">
      <c r="A8101" s="1" t="n">
        <v>2</v>
      </c>
      <c r="B8101" s="17" t="n">
        <v>46274</v>
      </c>
      <c r="C8101" s="1" t="n">
        <v>11</v>
      </c>
      <c r="D8101" s="1" t="s">
        <v>2057</v>
      </c>
      <c r="E8101" s="1" t="n">
        <v>1671</v>
      </c>
      <c r="F8101" s="1" t="s">
        <v>101</v>
      </c>
      <c r="I8101" s="1" t="n">
        <v>591052</v>
      </c>
      <c r="J8101" s="1" t="n">
        <v>105290</v>
      </c>
      <c r="K8101" s="1" t="n">
        <v>7898437140825</v>
      </c>
      <c r="L8101" s="1" t="s">
        <v>4857</v>
      </c>
      <c r="N8101" s="1" t="n">
        <v>6</v>
      </c>
      <c r="O8101" s="1" t="n">
        <v>31.32</v>
      </c>
      <c r="P8101" s="1" t="s">
        <v>2030</v>
      </c>
    </row>
    <row r="8102" customFormat="false" ht="15" hidden="false" customHeight="true" outlineLevel="0" collapsed="false">
      <c r="A8102" s="1" t="n">
        <v>2</v>
      </c>
      <c r="B8102" s="17" t="n">
        <v>46274</v>
      </c>
      <c r="C8102" s="1" t="n">
        <v>11</v>
      </c>
      <c r="D8102" s="1" t="s">
        <v>2057</v>
      </c>
      <c r="E8102" s="1" t="n">
        <v>1671</v>
      </c>
      <c r="F8102" s="1" t="s">
        <v>101</v>
      </c>
      <c r="I8102" s="1" t="n">
        <v>591052</v>
      </c>
      <c r="J8102" s="1" t="n">
        <v>106547</v>
      </c>
      <c r="K8102" s="1" t="n">
        <v>7896064443180</v>
      </c>
      <c r="L8102" s="1" t="s">
        <v>3652</v>
      </c>
      <c r="N8102" s="1" t="n">
        <v>48</v>
      </c>
      <c r="O8102" s="1" t="n">
        <v>183.36</v>
      </c>
      <c r="P8102" s="1" t="s">
        <v>2030</v>
      </c>
    </row>
    <row r="8103" customFormat="false" ht="15" hidden="false" customHeight="true" outlineLevel="0" collapsed="false">
      <c r="A8103" s="1" t="n">
        <v>2</v>
      </c>
      <c r="B8103" s="17" t="n">
        <v>46274</v>
      </c>
      <c r="C8103" s="1" t="n">
        <v>11</v>
      </c>
      <c r="D8103" s="1" t="s">
        <v>2057</v>
      </c>
      <c r="E8103" s="1" t="n">
        <v>1671</v>
      </c>
      <c r="F8103" s="1" t="s">
        <v>101</v>
      </c>
      <c r="I8103" s="1" t="n">
        <v>591052</v>
      </c>
      <c r="J8103" s="1" t="n">
        <v>13739</v>
      </c>
      <c r="K8103" s="1" t="n">
        <v>7898437140832</v>
      </c>
      <c r="L8103" s="1" t="s">
        <v>4858</v>
      </c>
      <c r="N8103" s="1" t="n">
        <v>6</v>
      </c>
      <c r="O8103" s="1" t="n">
        <v>31.32</v>
      </c>
      <c r="P8103" s="1" t="s">
        <v>2030</v>
      </c>
    </row>
    <row r="8104" customFormat="false" ht="15" hidden="false" customHeight="true" outlineLevel="0" collapsed="false">
      <c r="A8104" s="1" t="n">
        <v>2</v>
      </c>
      <c r="B8104" s="17" t="n">
        <v>46274</v>
      </c>
      <c r="C8104" s="1" t="n">
        <v>11</v>
      </c>
      <c r="D8104" s="1" t="s">
        <v>2057</v>
      </c>
      <c r="E8104" s="1" t="n">
        <v>1671</v>
      </c>
      <c r="F8104" s="1" t="s">
        <v>101</v>
      </c>
      <c r="I8104" s="1" t="n">
        <v>591052</v>
      </c>
      <c r="J8104" s="1" t="n">
        <v>13741</v>
      </c>
      <c r="K8104" s="1" t="n">
        <v>7898437140887</v>
      </c>
      <c r="L8104" s="1" t="s">
        <v>4859</v>
      </c>
      <c r="N8104" s="1" t="n">
        <v>6</v>
      </c>
      <c r="O8104" s="1" t="n">
        <v>32.04</v>
      </c>
      <c r="P8104" s="1" t="s">
        <v>2030</v>
      </c>
    </row>
    <row r="8105" customFormat="false" ht="15" hidden="false" customHeight="true" outlineLevel="0" collapsed="false">
      <c r="A8105" s="1" t="n">
        <v>2</v>
      </c>
      <c r="B8105" s="17" t="n">
        <v>46274</v>
      </c>
      <c r="C8105" s="1" t="n">
        <v>11</v>
      </c>
      <c r="D8105" s="1" t="s">
        <v>2057</v>
      </c>
      <c r="E8105" s="1" t="n">
        <v>1671</v>
      </c>
      <c r="F8105" s="1" t="s">
        <v>101</v>
      </c>
      <c r="I8105" s="1" t="n">
        <v>591052</v>
      </c>
      <c r="J8105" s="1" t="n">
        <v>13951</v>
      </c>
      <c r="K8105" s="1" t="n">
        <v>7898437140870</v>
      </c>
      <c r="L8105" s="1" t="s">
        <v>4860</v>
      </c>
      <c r="N8105" s="1" t="n">
        <v>6</v>
      </c>
      <c r="O8105" s="1" t="n">
        <v>32.04</v>
      </c>
      <c r="P8105" s="1" t="s">
        <v>2030</v>
      </c>
    </row>
    <row r="8106" customFormat="false" ht="15" hidden="false" customHeight="true" outlineLevel="0" collapsed="false">
      <c r="A8106" s="1" t="n">
        <v>2</v>
      </c>
      <c r="B8106" s="17" t="n">
        <v>46274</v>
      </c>
      <c r="C8106" s="1" t="n">
        <v>11</v>
      </c>
      <c r="D8106" s="1" t="s">
        <v>2057</v>
      </c>
      <c r="E8106" s="1" t="n">
        <v>1671</v>
      </c>
      <c r="F8106" s="1" t="s">
        <v>101</v>
      </c>
      <c r="I8106" s="1" t="n">
        <v>591052</v>
      </c>
      <c r="J8106" s="1" t="n">
        <v>13952</v>
      </c>
      <c r="K8106" s="1" t="n">
        <v>7898437140863</v>
      </c>
      <c r="L8106" s="1" t="s">
        <v>4861</v>
      </c>
      <c r="N8106" s="1" t="n">
        <v>6</v>
      </c>
      <c r="O8106" s="1" t="n">
        <v>32.04</v>
      </c>
      <c r="P8106" s="1" t="s">
        <v>2030</v>
      </c>
    </row>
    <row r="8107" customFormat="false" ht="15" hidden="false" customHeight="true" outlineLevel="0" collapsed="false">
      <c r="A8107" s="1" t="n">
        <v>2</v>
      </c>
      <c r="B8107" s="17" t="n">
        <v>46274</v>
      </c>
      <c r="C8107" s="1" t="n">
        <v>11</v>
      </c>
      <c r="D8107" s="1" t="s">
        <v>2057</v>
      </c>
      <c r="E8107" s="1" t="n">
        <v>1671</v>
      </c>
      <c r="F8107" s="1" t="s">
        <v>101</v>
      </c>
      <c r="I8107" s="1" t="n">
        <v>591052</v>
      </c>
      <c r="J8107" s="1" t="n">
        <v>14200</v>
      </c>
      <c r="K8107" s="1" t="n">
        <v>7898437140795</v>
      </c>
      <c r="L8107" s="1" t="s">
        <v>4862</v>
      </c>
      <c r="N8107" s="1" t="n">
        <v>6</v>
      </c>
      <c r="O8107" s="1" t="n">
        <v>32.04</v>
      </c>
      <c r="P8107" s="1" t="s">
        <v>2030</v>
      </c>
    </row>
    <row r="8108" customFormat="false" ht="15" hidden="false" customHeight="true" outlineLevel="0" collapsed="false">
      <c r="A8108" s="1" t="n">
        <v>2</v>
      </c>
      <c r="B8108" s="17" t="n">
        <v>46274</v>
      </c>
      <c r="C8108" s="1" t="n">
        <v>11</v>
      </c>
      <c r="D8108" s="1" t="s">
        <v>2057</v>
      </c>
      <c r="E8108" s="1" t="n">
        <v>1671</v>
      </c>
      <c r="F8108" s="1" t="s">
        <v>101</v>
      </c>
      <c r="I8108" s="1" t="n">
        <v>591052</v>
      </c>
      <c r="J8108" s="1" t="n">
        <v>21549</v>
      </c>
      <c r="K8108" s="1" t="n">
        <v>7898437140818</v>
      </c>
      <c r="L8108" s="1" t="s">
        <v>4863</v>
      </c>
      <c r="N8108" s="1" t="n">
        <v>6</v>
      </c>
      <c r="O8108" s="1" t="n">
        <v>31.32</v>
      </c>
      <c r="P8108" s="1" t="s">
        <v>2030</v>
      </c>
    </row>
    <row r="8109" customFormat="false" ht="15" hidden="false" customHeight="true" outlineLevel="0" collapsed="false">
      <c r="A8109" s="1" t="n">
        <v>2</v>
      </c>
      <c r="B8109" s="17" t="n">
        <v>46274</v>
      </c>
      <c r="C8109" s="1" t="n">
        <v>11</v>
      </c>
      <c r="D8109" s="1" t="s">
        <v>2057</v>
      </c>
      <c r="E8109" s="1" t="n">
        <v>1671</v>
      </c>
      <c r="F8109" s="1" t="s">
        <v>101</v>
      </c>
      <c r="I8109" s="1" t="n">
        <v>591052</v>
      </c>
      <c r="J8109" s="1" t="n">
        <v>31328</v>
      </c>
      <c r="K8109" s="1" t="n">
        <v>7896064471015</v>
      </c>
      <c r="L8109" s="1" t="s">
        <v>4217</v>
      </c>
      <c r="N8109" s="1" t="n">
        <v>48</v>
      </c>
      <c r="O8109" s="1" t="n">
        <v>221.76</v>
      </c>
      <c r="P8109" s="1" t="s">
        <v>2030</v>
      </c>
    </row>
    <row r="8110" customFormat="false" ht="15" hidden="false" customHeight="true" outlineLevel="0" collapsed="false">
      <c r="A8110" s="1" t="n">
        <v>2</v>
      </c>
      <c r="B8110" s="17" t="n">
        <v>46274</v>
      </c>
      <c r="C8110" s="1" t="n">
        <v>11</v>
      </c>
      <c r="D8110" s="1" t="s">
        <v>2057</v>
      </c>
      <c r="E8110" s="1" t="n">
        <v>1671</v>
      </c>
      <c r="F8110" s="1" t="s">
        <v>101</v>
      </c>
      <c r="I8110" s="1" t="n">
        <v>591052</v>
      </c>
      <c r="J8110" s="1" t="n">
        <v>31493</v>
      </c>
      <c r="K8110" s="1" t="n">
        <v>7896064442190</v>
      </c>
      <c r="L8110" s="1" t="s">
        <v>4864</v>
      </c>
      <c r="N8110" s="1" t="n">
        <v>32</v>
      </c>
      <c r="O8110" s="1" t="n">
        <v>134.08</v>
      </c>
      <c r="P8110" s="1" t="s">
        <v>2030</v>
      </c>
    </row>
    <row r="8111" customFormat="false" ht="15" hidden="false" customHeight="true" outlineLevel="0" collapsed="false">
      <c r="A8111" s="1" t="n">
        <v>2</v>
      </c>
      <c r="B8111" s="17" t="n">
        <v>46274</v>
      </c>
      <c r="C8111" s="1" t="n">
        <v>11</v>
      </c>
      <c r="D8111" s="1" t="s">
        <v>2057</v>
      </c>
      <c r="E8111" s="1" t="n">
        <v>1671</v>
      </c>
      <c r="F8111" s="1" t="s">
        <v>101</v>
      </c>
      <c r="I8111" s="1" t="n">
        <v>591052</v>
      </c>
      <c r="J8111" s="1" t="n">
        <v>34405</v>
      </c>
      <c r="K8111" s="1" t="n">
        <v>7896064443029</v>
      </c>
      <c r="L8111" s="1" t="s">
        <v>4865</v>
      </c>
      <c r="N8111" s="1" t="n">
        <v>30</v>
      </c>
      <c r="O8111" s="1" t="n">
        <v>221.7</v>
      </c>
      <c r="P8111" s="1" t="s">
        <v>2030</v>
      </c>
    </row>
    <row r="8112" customFormat="false" ht="15" hidden="false" customHeight="true" outlineLevel="0" collapsed="false">
      <c r="A8112" s="1" t="n">
        <v>2</v>
      </c>
      <c r="B8112" s="17" t="n">
        <v>46274</v>
      </c>
      <c r="C8112" s="1" t="n">
        <v>11</v>
      </c>
      <c r="D8112" s="1" t="s">
        <v>2057</v>
      </c>
      <c r="E8112" s="1" t="n">
        <v>1621</v>
      </c>
      <c r="F8112" s="1" t="s">
        <v>235</v>
      </c>
      <c r="I8112" s="1" t="n">
        <v>996851</v>
      </c>
      <c r="J8112" s="1" t="n">
        <v>20242</v>
      </c>
      <c r="K8112" s="1" t="n">
        <v>7891149104932</v>
      </c>
      <c r="L8112" s="1" t="s">
        <v>3356</v>
      </c>
      <c r="N8112" s="1" t="n">
        <v>60</v>
      </c>
      <c r="O8112" s="1" t="n">
        <v>205.1</v>
      </c>
      <c r="P8112" s="1" t="s">
        <v>2030</v>
      </c>
    </row>
    <row r="8113" customFormat="false" ht="15" hidden="false" customHeight="true" outlineLevel="0" collapsed="false">
      <c r="A8113" s="1" t="n">
        <v>2</v>
      </c>
      <c r="B8113" s="17" t="n">
        <v>46274</v>
      </c>
      <c r="C8113" s="1" t="n">
        <v>11</v>
      </c>
      <c r="D8113" s="1" t="s">
        <v>2057</v>
      </c>
      <c r="E8113" s="1" t="n">
        <v>1621</v>
      </c>
      <c r="F8113" s="1" t="s">
        <v>235</v>
      </c>
      <c r="I8113" s="1" t="n">
        <v>996851</v>
      </c>
      <c r="J8113" s="1" t="n">
        <v>103127</v>
      </c>
      <c r="K8113" s="1" t="n">
        <v>7891991000826</v>
      </c>
      <c r="L8113" s="1" t="s">
        <v>2651</v>
      </c>
      <c r="N8113" s="1" t="n">
        <v>12</v>
      </c>
      <c r="O8113" s="1" t="n">
        <v>36.01</v>
      </c>
      <c r="P8113" s="1" t="s">
        <v>2030</v>
      </c>
    </row>
    <row r="8114" customFormat="false" ht="15" hidden="false" customHeight="true" outlineLevel="0" collapsed="false">
      <c r="A8114" s="1" t="n">
        <v>2</v>
      </c>
      <c r="B8114" s="17" t="n">
        <v>46274</v>
      </c>
      <c r="C8114" s="1" t="n">
        <v>11</v>
      </c>
      <c r="D8114" s="1" t="s">
        <v>2057</v>
      </c>
      <c r="E8114" s="1" t="n">
        <v>1621</v>
      </c>
      <c r="F8114" s="1" t="s">
        <v>235</v>
      </c>
      <c r="I8114" s="1" t="n">
        <v>996851</v>
      </c>
      <c r="J8114" s="1" t="n">
        <v>103129</v>
      </c>
      <c r="K8114" s="1" t="n">
        <v>7891991000840</v>
      </c>
      <c r="L8114" s="1" t="s">
        <v>3457</v>
      </c>
      <c r="N8114" s="1" t="n">
        <v>12</v>
      </c>
      <c r="O8114" s="1" t="n">
        <v>41.2</v>
      </c>
      <c r="P8114" s="1" t="s">
        <v>2030</v>
      </c>
    </row>
    <row r="8115" customFormat="false" ht="15" hidden="false" customHeight="true" outlineLevel="0" collapsed="false">
      <c r="A8115" s="1" t="n">
        <v>2</v>
      </c>
      <c r="B8115" s="17" t="n">
        <v>46274</v>
      </c>
      <c r="C8115" s="1" t="n">
        <v>11</v>
      </c>
      <c r="D8115" s="1" t="s">
        <v>2057</v>
      </c>
      <c r="E8115" s="1" t="n">
        <v>1621</v>
      </c>
      <c r="F8115" s="1" t="s">
        <v>235</v>
      </c>
      <c r="I8115" s="1" t="n">
        <v>996851</v>
      </c>
      <c r="J8115" s="1" t="n">
        <v>103130</v>
      </c>
      <c r="K8115" s="1" t="n">
        <v>7891149440801</v>
      </c>
      <c r="L8115" s="1" t="s">
        <v>2652</v>
      </c>
      <c r="N8115" s="1" t="n">
        <v>30</v>
      </c>
      <c r="O8115" s="1" t="n">
        <v>167.46</v>
      </c>
      <c r="P8115" s="1" t="s">
        <v>2030</v>
      </c>
    </row>
    <row r="8116" customFormat="false" ht="15" hidden="false" customHeight="true" outlineLevel="0" collapsed="false">
      <c r="A8116" s="1" t="n">
        <v>2</v>
      </c>
      <c r="B8116" s="17" t="n">
        <v>46274</v>
      </c>
      <c r="C8116" s="1" t="n">
        <v>11</v>
      </c>
      <c r="D8116" s="1" t="s">
        <v>2057</v>
      </c>
      <c r="E8116" s="1" t="n">
        <v>1621</v>
      </c>
      <c r="F8116" s="1" t="s">
        <v>235</v>
      </c>
      <c r="I8116" s="1" t="n">
        <v>996851</v>
      </c>
      <c r="J8116" s="1" t="n">
        <v>103131</v>
      </c>
      <c r="K8116" s="1" t="n">
        <v>7891991001359</v>
      </c>
      <c r="L8116" s="1" t="s">
        <v>4392</v>
      </c>
      <c r="N8116" s="1" t="n">
        <v>12</v>
      </c>
      <c r="O8116" s="1" t="n">
        <v>82.39</v>
      </c>
      <c r="P8116" s="1" t="s">
        <v>2030</v>
      </c>
    </row>
    <row r="8117" customFormat="false" ht="15" hidden="false" customHeight="true" outlineLevel="0" collapsed="false">
      <c r="A8117" s="1" t="n">
        <v>2</v>
      </c>
      <c r="B8117" s="17" t="n">
        <v>46274</v>
      </c>
      <c r="C8117" s="1" t="n">
        <v>11</v>
      </c>
      <c r="D8117" s="1" t="s">
        <v>2057</v>
      </c>
      <c r="E8117" s="1" t="n">
        <v>1621</v>
      </c>
      <c r="F8117" s="1" t="s">
        <v>235</v>
      </c>
      <c r="I8117" s="1" t="n">
        <v>996851</v>
      </c>
      <c r="J8117" s="1" t="n">
        <v>104358</v>
      </c>
      <c r="K8117" s="1" t="n">
        <v>7891149440603</v>
      </c>
      <c r="L8117" s="1" t="s">
        <v>4212</v>
      </c>
      <c r="N8117" s="1" t="n">
        <v>12</v>
      </c>
      <c r="O8117" s="1" t="n">
        <v>34.91</v>
      </c>
      <c r="P8117" s="1" t="s">
        <v>2030</v>
      </c>
    </row>
    <row r="8118" customFormat="false" ht="15" hidden="false" customHeight="true" outlineLevel="0" collapsed="false">
      <c r="A8118" s="1" t="n">
        <v>2</v>
      </c>
      <c r="B8118" s="17" t="n">
        <v>46274</v>
      </c>
      <c r="C8118" s="1" t="n">
        <v>11</v>
      </c>
      <c r="D8118" s="1" t="s">
        <v>2057</v>
      </c>
      <c r="E8118" s="1" t="n">
        <v>1621</v>
      </c>
      <c r="F8118" s="1" t="s">
        <v>235</v>
      </c>
      <c r="I8118" s="1" t="n">
        <v>996851</v>
      </c>
      <c r="J8118" s="1" t="n">
        <v>104505</v>
      </c>
      <c r="K8118" s="1" t="n">
        <v>7892840800079</v>
      </c>
      <c r="L8118" s="1" t="s">
        <v>2658</v>
      </c>
      <c r="N8118" s="1" t="n">
        <v>12</v>
      </c>
      <c r="O8118" s="1" t="n">
        <v>34.91</v>
      </c>
      <c r="P8118" s="1" t="s">
        <v>2030</v>
      </c>
    </row>
    <row r="8119" customFormat="false" ht="15" hidden="false" customHeight="true" outlineLevel="0" collapsed="false">
      <c r="A8119" s="1" t="n">
        <v>2</v>
      </c>
      <c r="B8119" s="17" t="n">
        <v>46274</v>
      </c>
      <c r="C8119" s="1" t="n">
        <v>11</v>
      </c>
      <c r="D8119" s="1" t="s">
        <v>2057</v>
      </c>
      <c r="E8119" s="1" t="n">
        <v>1621</v>
      </c>
      <c r="F8119" s="1" t="s">
        <v>235</v>
      </c>
      <c r="I8119" s="1" t="n">
        <v>996851</v>
      </c>
      <c r="J8119" s="1" t="n">
        <v>108599</v>
      </c>
      <c r="K8119" s="1" t="n">
        <v>7892840808051</v>
      </c>
      <c r="L8119" s="1" t="s">
        <v>2659</v>
      </c>
      <c r="N8119" s="1" t="n">
        <v>6</v>
      </c>
      <c r="O8119" s="1" t="n">
        <v>32.89</v>
      </c>
      <c r="P8119" s="1" t="s">
        <v>2030</v>
      </c>
    </row>
    <row r="8120" customFormat="false" ht="15" hidden="false" customHeight="true" outlineLevel="0" collapsed="false">
      <c r="A8120" s="1" t="n">
        <v>2</v>
      </c>
      <c r="B8120" s="17" t="n">
        <v>46274</v>
      </c>
      <c r="C8120" s="1" t="n">
        <v>11</v>
      </c>
      <c r="D8120" s="1" t="s">
        <v>2057</v>
      </c>
      <c r="E8120" s="1" t="n">
        <v>1621</v>
      </c>
      <c r="F8120" s="1" t="s">
        <v>235</v>
      </c>
      <c r="I8120" s="1" t="n">
        <v>996851</v>
      </c>
      <c r="J8120" s="1" t="n">
        <v>13504</v>
      </c>
      <c r="K8120" s="1" t="n">
        <v>7892840808020</v>
      </c>
      <c r="L8120" s="1" t="s">
        <v>3459</v>
      </c>
      <c r="N8120" s="1" t="n">
        <v>6</v>
      </c>
      <c r="O8120" s="1" t="n">
        <v>32.89</v>
      </c>
      <c r="P8120" s="1" t="s">
        <v>2030</v>
      </c>
    </row>
    <row r="8121" customFormat="false" ht="15" hidden="false" customHeight="true" outlineLevel="0" collapsed="false">
      <c r="A8121" s="1" t="n">
        <v>2</v>
      </c>
      <c r="B8121" s="17" t="n">
        <v>46274</v>
      </c>
      <c r="C8121" s="1" t="n">
        <v>11</v>
      </c>
      <c r="D8121" s="1" t="s">
        <v>2057</v>
      </c>
      <c r="E8121" s="1" t="n">
        <v>1621</v>
      </c>
      <c r="F8121" s="1" t="s">
        <v>235</v>
      </c>
      <c r="I8121" s="1" t="n">
        <v>996851</v>
      </c>
      <c r="J8121" s="1" t="n">
        <v>16653</v>
      </c>
      <c r="K8121" s="1" t="n">
        <v>7891149103065</v>
      </c>
      <c r="L8121" s="1" t="s">
        <v>4233</v>
      </c>
      <c r="N8121" s="1" t="n">
        <v>24</v>
      </c>
      <c r="O8121" s="1" t="n">
        <v>88.250047</v>
      </c>
      <c r="P8121" s="1" t="s">
        <v>2030</v>
      </c>
    </row>
    <row r="8122" customFormat="false" ht="15" hidden="false" customHeight="true" outlineLevel="0" collapsed="false">
      <c r="A8122" s="1" t="n">
        <v>2</v>
      </c>
      <c r="B8122" s="17" t="n">
        <v>46274</v>
      </c>
      <c r="C8122" s="1" t="n">
        <v>11</v>
      </c>
      <c r="D8122" s="1" t="s">
        <v>2057</v>
      </c>
      <c r="E8122" s="1" t="n">
        <v>1621</v>
      </c>
      <c r="F8122" s="1" t="s">
        <v>235</v>
      </c>
      <c r="I8122" s="1" t="n">
        <v>996851</v>
      </c>
      <c r="J8122" s="1" t="n">
        <v>17277</v>
      </c>
      <c r="K8122" s="1" t="n">
        <v>7892840808174</v>
      </c>
      <c r="L8122" s="1" t="s">
        <v>2661</v>
      </c>
      <c r="N8122" s="1" t="n">
        <v>6</v>
      </c>
      <c r="O8122" s="1" t="n">
        <v>32.89</v>
      </c>
      <c r="P8122" s="1" t="s">
        <v>2030</v>
      </c>
    </row>
    <row r="8123" customFormat="false" ht="15" hidden="false" customHeight="true" outlineLevel="0" collapsed="false">
      <c r="A8123" s="1" t="n">
        <v>2</v>
      </c>
      <c r="B8123" s="17" t="n">
        <v>46274</v>
      </c>
      <c r="C8123" s="1" t="n">
        <v>11</v>
      </c>
      <c r="D8123" s="1" t="s">
        <v>2057</v>
      </c>
      <c r="E8123" s="1" t="n">
        <v>1621</v>
      </c>
      <c r="F8123" s="1" t="s">
        <v>235</v>
      </c>
      <c r="I8123" s="1" t="n">
        <v>996851</v>
      </c>
      <c r="J8123" s="1" t="n">
        <v>20610</v>
      </c>
      <c r="K8123" s="1" t="n">
        <v>7891149105564</v>
      </c>
      <c r="L8123" s="1" t="s">
        <v>2663</v>
      </c>
      <c r="N8123" s="1" t="n">
        <v>16</v>
      </c>
      <c r="O8123" s="1" t="n">
        <v>91.930023</v>
      </c>
      <c r="P8123" s="1" t="s">
        <v>2030</v>
      </c>
    </row>
    <row r="8124" customFormat="false" ht="15" hidden="false" customHeight="true" outlineLevel="0" collapsed="false">
      <c r="A8124" s="1" t="n">
        <v>2</v>
      </c>
      <c r="B8124" s="17" t="n">
        <v>46274</v>
      </c>
      <c r="C8124" s="1" t="n">
        <v>11</v>
      </c>
      <c r="D8124" s="1" t="s">
        <v>2057</v>
      </c>
      <c r="E8124" s="1" t="n">
        <v>1621</v>
      </c>
      <c r="F8124" s="1" t="s">
        <v>235</v>
      </c>
      <c r="I8124" s="1" t="n">
        <v>996851</v>
      </c>
      <c r="J8124" s="1" t="n">
        <v>24129</v>
      </c>
      <c r="K8124" s="1" t="n">
        <v>7891991011877</v>
      </c>
      <c r="L8124" s="1" t="s">
        <v>2664</v>
      </c>
      <c r="N8124" s="1" t="n">
        <v>16</v>
      </c>
      <c r="O8124" s="1" t="n">
        <v>46.470022</v>
      </c>
      <c r="P8124" s="1" t="s">
        <v>2030</v>
      </c>
    </row>
    <row r="8125" customFormat="false" ht="15" hidden="false" customHeight="true" outlineLevel="0" collapsed="false">
      <c r="A8125" s="1" t="n">
        <v>2</v>
      </c>
      <c r="B8125" s="17" t="n">
        <v>46274</v>
      </c>
      <c r="C8125" s="1" t="n">
        <v>11</v>
      </c>
      <c r="D8125" s="1" t="s">
        <v>2057</v>
      </c>
      <c r="E8125" s="1" t="n">
        <v>1621</v>
      </c>
      <c r="F8125" s="1" t="s">
        <v>235</v>
      </c>
      <c r="I8125" s="1" t="n">
        <v>996851</v>
      </c>
      <c r="J8125" s="1" t="n">
        <v>26391</v>
      </c>
      <c r="K8125" s="1" t="n">
        <v>7891991010061</v>
      </c>
      <c r="L8125" s="1" t="s">
        <v>2666</v>
      </c>
      <c r="N8125" s="1" t="n">
        <v>30</v>
      </c>
      <c r="O8125" s="1" t="n">
        <v>84.540084</v>
      </c>
      <c r="P8125" s="1" t="s">
        <v>2030</v>
      </c>
    </row>
    <row r="8126" customFormat="false" ht="15" hidden="false" customHeight="true" outlineLevel="0" collapsed="false">
      <c r="A8126" s="1" t="n">
        <v>2</v>
      </c>
      <c r="B8126" s="17" t="n">
        <v>46274</v>
      </c>
      <c r="C8126" s="1" t="n">
        <v>11</v>
      </c>
      <c r="D8126" s="1" t="s">
        <v>2057</v>
      </c>
      <c r="E8126" s="1" t="n">
        <v>1621</v>
      </c>
      <c r="F8126" s="1" t="s">
        <v>235</v>
      </c>
      <c r="I8126" s="1" t="n">
        <v>996851</v>
      </c>
      <c r="J8126" s="1" t="n">
        <v>31031</v>
      </c>
      <c r="K8126" s="1" t="n">
        <v>7891149441204</v>
      </c>
      <c r="L8126" s="1" t="s">
        <v>4866</v>
      </c>
      <c r="N8126" s="1" t="n">
        <v>12</v>
      </c>
      <c r="O8126" s="1" t="n">
        <v>41.08</v>
      </c>
      <c r="P8126" s="1" t="s">
        <v>2030</v>
      </c>
    </row>
    <row r="8127" customFormat="false" ht="15" hidden="false" customHeight="true" outlineLevel="0" collapsed="false">
      <c r="A8127" s="1" t="n">
        <v>2</v>
      </c>
      <c r="B8127" s="17" t="n">
        <v>46274</v>
      </c>
      <c r="C8127" s="1" t="n">
        <v>11</v>
      </c>
      <c r="D8127" s="1" t="s">
        <v>2057</v>
      </c>
      <c r="E8127" s="1" t="n">
        <v>1621</v>
      </c>
      <c r="F8127" s="1" t="s">
        <v>235</v>
      </c>
      <c r="I8127" s="1" t="n">
        <v>996851</v>
      </c>
      <c r="J8127" s="1" t="n">
        <v>31564</v>
      </c>
      <c r="K8127" s="1" t="n">
        <v>7891149840878</v>
      </c>
      <c r="L8127" s="1" t="s">
        <v>2669</v>
      </c>
      <c r="N8127" s="1" t="n">
        <v>8</v>
      </c>
      <c r="O8127" s="1" t="n">
        <v>45.969951</v>
      </c>
      <c r="P8127" s="1" t="s">
        <v>2030</v>
      </c>
    </row>
    <row r="8128" customFormat="false" ht="15" hidden="false" customHeight="true" outlineLevel="0" collapsed="false">
      <c r="A8128" s="1" t="n">
        <v>2</v>
      </c>
      <c r="B8128" s="17" t="n">
        <v>46274</v>
      </c>
      <c r="C8128" s="1" t="n">
        <v>11</v>
      </c>
      <c r="D8128" s="1" t="s">
        <v>2057</v>
      </c>
      <c r="E8128" s="1" t="n">
        <v>1621</v>
      </c>
      <c r="F8128" s="1" t="s">
        <v>235</v>
      </c>
      <c r="I8128" s="1" t="n">
        <v>996851</v>
      </c>
      <c r="J8128" s="1" t="n">
        <v>38561</v>
      </c>
      <c r="K8128" s="1" t="n">
        <v>7891991295086</v>
      </c>
      <c r="L8128" s="1" t="s">
        <v>4234</v>
      </c>
      <c r="N8128" s="1" t="n">
        <v>15</v>
      </c>
      <c r="O8128" s="1" t="n">
        <v>50.049953</v>
      </c>
      <c r="P8128" s="1" t="s">
        <v>2030</v>
      </c>
    </row>
    <row r="8129" customFormat="false" ht="15" hidden="false" customHeight="true" outlineLevel="0" collapsed="false">
      <c r="A8129" s="1" t="n">
        <v>2</v>
      </c>
      <c r="B8129" s="17" t="n">
        <v>46274</v>
      </c>
      <c r="C8129" s="1" t="n">
        <v>11</v>
      </c>
      <c r="D8129" s="1" t="s">
        <v>2057</v>
      </c>
      <c r="E8129" s="1" t="n">
        <v>1621</v>
      </c>
      <c r="F8129" s="1" t="s">
        <v>235</v>
      </c>
      <c r="I8129" s="1" t="n">
        <v>996851</v>
      </c>
      <c r="J8129" s="1" t="n">
        <v>40508</v>
      </c>
      <c r="K8129" s="1" t="n">
        <v>7891991301138</v>
      </c>
      <c r="L8129" s="1" t="s">
        <v>2671</v>
      </c>
      <c r="N8129" s="1" t="n">
        <v>24</v>
      </c>
      <c r="O8129" s="1" t="n">
        <v>165.550123</v>
      </c>
      <c r="P8129" s="1" t="s">
        <v>2030</v>
      </c>
    </row>
    <row r="8130" customFormat="false" ht="15" hidden="false" customHeight="true" outlineLevel="0" collapsed="false">
      <c r="A8130" s="1" t="n">
        <v>2</v>
      </c>
      <c r="B8130" s="17" t="n">
        <v>46274</v>
      </c>
      <c r="C8130" s="1" t="n">
        <v>11</v>
      </c>
      <c r="D8130" s="1" t="s">
        <v>2057</v>
      </c>
      <c r="E8130" s="1" t="n">
        <v>1621</v>
      </c>
      <c r="F8130" s="1" t="s">
        <v>235</v>
      </c>
      <c r="I8130" s="1" t="n">
        <v>996851</v>
      </c>
      <c r="J8130" s="1" t="n">
        <v>46066</v>
      </c>
      <c r="K8130" s="1" t="n">
        <v>7891991295277</v>
      </c>
      <c r="L8130" s="1" t="s">
        <v>2673</v>
      </c>
      <c r="N8130" s="1" t="n">
        <v>30</v>
      </c>
      <c r="O8130" s="1" t="n">
        <v>87.129915</v>
      </c>
      <c r="P8130" s="1" t="s">
        <v>2030</v>
      </c>
    </row>
    <row r="8131" customFormat="false" ht="15" hidden="false" customHeight="true" outlineLevel="0" collapsed="false">
      <c r="A8131" s="1" t="n">
        <v>2</v>
      </c>
      <c r="B8131" s="17" t="n">
        <v>46274</v>
      </c>
      <c r="C8131" s="1" t="n">
        <v>11</v>
      </c>
      <c r="D8131" s="1" t="s">
        <v>2057</v>
      </c>
      <c r="E8131" s="1" t="n">
        <v>1621</v>
      </c>
      <c r="F8131" s="1" t="s">
        <v>235</v>
      </c>
      <c r="I8131" s="1" t="n">
        <v>996851</v>
      </c>
      <c r="J8131" s="1" t="n">
        <v>48553</v>
      </c>
      <c r="K8131" s="1" t="n">
        <v>7892840813444</v>
      </c>
      <c r="L8131" s="1" t="s">
        <v>3360</v>
      </c>
      <c r="N8131" s="1" t="n">
        <v>12</v>
      </c>
      <c r="O8131" s="1" t="n">
        <v>82.28</v>
      </c>
      <c r="P8131" s="1" t="s">
        <v>2030</v>
      </c>
    </row>
    <row r="8132" customFormat="false" ht="15" hidden="false" customHeight="true" outlineLevel="0" collapsed="false">
      <c r="A8132" s="1" t="n">
        <v>2</v>
      </c>
      <c r="B8132" s="17" t="n">
        <v>46274</v>
      </c>
      <c r="C8132" s="1" t="n">
        <v>11</v>
      </c>
      <c r="D8132" s="1" t="s">
        <v>2057</v>
      </c>
      <c r="E8132" s="1" t="n">
        <v>1621</v>
      </c>
      <c r="F8132" s="1" t="s">
        <v>235</v>
      </c>
      <c r="I8132" s="1" t="n">
        <v>996851</v>
      </c>
      <c r="J8132" s="1" t="n">
        <v>54120</v>
      </c>
      <c r="K8132" s="1" t="n">
        <v>7892840820862</v>
      </c>
      <c r="L8132" s="1" t="s">
        <v>3361</v>
      </c>
      <c r="N8132" s="1" t="n">
        <v>6</v>
      </c>
      <c r="O8132" s="1" t="n">
        <v>20.54</v>
      </c>
      <c r="P8132" s="1" t="s">
        <v>2030</v>
      </c>
    </row>
    <row r="8133" customFormat="false" ht="15" hidden="false" customHeight="true" outlineLevel="0" collapsed="false">
      <c r="A8133" s="1" t="n">
        <v>2</v>
      </c>
      <c r="B8133" s="17" t="n">
        <v>46274</v>
      </c>
      <c r="C8133" s="1" t="n">
        <v>11</v>
      </c>
      <c r="D8133" s="1" t="s">
        <v>2057</v>
      </c>
      <c r="E8133" s="1" t="n">
        <v>1621</v>
      </c>
      <c r="F8133" s="1" t="s">
        <v>235</v>
      </c>
      <c r="I8133" s="1" t="n">
        <v>996851</v>
      </c>
      <c r="J8133" s="1" t="n">
        <v>57246</v>
      </c>
      <c r="K8133" s="1" t="n">
        <v>7892840800406</v>
      </c>
      <c r="L8133" s="1" t="s">
        <v>2677</v>
      </c>
      <c r="N8133" s="1" t="n">
        <v>18</v>
      </c>
      <c r="O8133" s="1" t="n">
        <v>61.62</v>
      </c>
      <c r="P8133" s="1" t="s">
        <v>2030</v>
      </c>
    </row>
    <row r="8134" customFormat="false" ht="15" hidden="false" customHeight="true" outlineLevel="0" collapsed="false">
      <c r="A8134" s="1" t="n">
        <v>2</v>
      </c>
      <c r="B8134" s="17" t="n">
        <v>46274</v>
      </c>
      <c r="C8134" s="1" t="n">
        <v>11</v>
      </c>
      <c r="D8134" s="1" t="s">
        <v>2057</v>
      </c>
      <c r="E8134" s="1" t="n">
        <v>1621</v>
      </c>
      <c r="F8134" s="1" t="s">
        <v>235</v>
      </c>
      <c r="I8134" s="1" t="n">
        <v>996851</v>
      </c>
      <c r="J8134" s="1" t="n">
        <v>64674</v>
      </c>
      <c r="K8134" s="1" t="n">
        <v>7891991304870</v>
      </c>
      <c r="L8134" s="1" t="s">
        <v>4796</v>
      </c>
      <c r="N8134" s="1" t="n">
        <v>24</v>
      </c>
      <c r="O8134" s="1" t="n">
        <v>147.239896</v>
      </c>
      <c r="P8134" s="1" t="s">
        <v>2030</v>
      </c>
    </row>
    <row r="8135" customFormat="false" ht="15" hidden="false" customHeight="true" outlineLevel="0" collapsed="false">
      <c r="A8135" s="1" t="n">
        <v>2</v>
      </c>
      <c r="B8135" s="17" t="n">
        <v>46274</v>
      </c>
      <c r="C8135" s="1" t="n">
        <v>11</v>
      </c>
      <c r="D8135" s="1" t="s">
        <v>2057</v>
      </c>
      <c r="E8135" s="1" t="n">
        <v>1621</v>
      </c>
      <c r="F8135" s="1" t="s">
        <v>235</v>
      </c>
      <c r="I8135" s="1" t="n">
        <v>996851</v>
      </c>
      <c r="J8135" s="1" t="n">
        <v>73319</v>
      </c>
      <c r="K8135" s="1" t="n">
        <v>7891991307185</v>
      </c>
      <c r="L8135" s="1" t="s">
        <v>2682</v>
      </c>
      <c r="N8135" s="1" t="n">
        <v>8</v>
      </c>
      <c r="O8135" s="1" t="n">
        <v>45.969867</v>
      </c>
      <c r="P8135" s="1" t="s">
        <v>2030</v>
      </c>
    </row>
    <row r="8136" customFormat="false" ht="15" hidden="false" customHeight="true" outlineLevel="0" collapsed="false">
      <c r="A8136" s="1" t="n">
        <v>2</v>
      </c>
      <c r="B8136" s="17" t="n">
        <v>46274</v>
      </c>
      <c r="C8136" s="1" t="n">
        <v>11</v>
      </c>
      <c r="D8136" s="1" t="s">
        <v>2057</v>
      </c>
      <c r="E8136" s="1" t="n">
        <v>1621</v>
      </c>
      <c r="F8136" s="1" t="s">
        <v>235</v>
      </c>
      <c r="I8136" s="1" t="n">
        <v>996851</v>
      </c>
      <c r="J8136" s="1" t="n">
        <v>78062</v>
      </c>
      <c r="K8136" s="1" t="n">
        <v>7891991305440</v>
      </c>
      <c r="L8136" s="1" t="s">
        <v>2685</v>
      </c>
      <c r="N8136" s="1" t="n">
        <v>24</v>
      </c>
      <c r="O8136" s="1" t="n">
        <v>133.429999</v>
      </c>
      <c r="P8136" s="1" t="s">
        <v>2030</v>
      </c>
    </row>
    <row r="8137" customFormat="false" ht="15" hidden="false" customHeight="true" outlineLevel="0" collapsed="false">
      <c r="A8137" s="1" t="n">
        <v>2</v>
      </c>
      <c r="B8137" s="17" t="n">
        <v>46274</v>
      </c>
      <c r="C8137" s="1" t="n">
        <v>11</v>
      </c>
      <c r="D8137" s="1" t="s">
        <v>2057</v>
      </c>
      <c r="E8137" s="1" t="n">
        <v>1621</v>
      </c>
      <c r="F8137" s="1" t="s">
        <v>235</v>
      </c>
      <c r="I8137" s="1" t="n">
        <v>996851</v>
      </c>
      <c r="J8137" s="1" t="n">
        <v>78311</v>
      </c>
      <c r="K8137" s="1" t="n">
        <v>7891149108763</v>
      </c>
      <c r="L8137" s="1" t="s">
        <v>4867</v>
      </c>
      <c r="N8137" s="1" t="n">
        <v>24</v>
      </c>
      <c r="O8137" s="1" t="n">
        <v>128.109925</v>
      </c>
      <c r="P8137" s="1" t="s">
        <v>2030</v>
      </c>
    </row>
    <row r="8138" customFormat="false" ht="15" hidden="false" customHeight="true" outlineLevel="0" collapsed="false">
      <c r="A8138" s="1" t="n">
        <v>2</v>
      </c>
      <c r="B8138" s="17" t="n">
        <v>46274</v>
      </c>
      <c r="C8138" s="1" t="n">
        <v>11</v>
      </c>
      <c r="D8138" s="1" t="s">
        <v>2057</v>
      </c>
      <c r="E8138" s="1" t="n">
        <v>1621</v>
      </c>
      <c r="F8138" s="1" t="s">
        <v>235</v>
      </c>
      <c r="I8138" s="1" t="n">
        <v>996851</v>
      </c>
      <c r="J8138" s="1" t="n">
        <v>78311</v>
      </c>
      <c r="K8138" s="1" t="n">
        <v>7891149108763</v>
      </c>
      <c r="L8138" s="1" t="s">
        <v>4867</v>
      </c>
      <c r="N8138" s="1" t="n">
        <v>24</v>
      </c>
      <c r="O8138" s="1" t="n">
        <v>119.909863</v>
      </c>
      <c r="P8138" s="1" t="s">
        <v>2030</v>
      </c>
    </row>
    <row r="8139" customFormat="false" ht="15" hidden="false" customHeight="true" outlineLevel="0" collapsed="false">
      <c r="A8139" s="1" t="n">
        <v>2</v>
      </c>
      <c r="B8139" s="17" t="n">
        <v>46274</v>
      </c>
      <c r="C8139" s="1" t="n">
        <v>11</v>
      </c>
      <c r="D8139" s="1" t="s">
        <v>2057</v>
      </c>
      <c r="E8139" s="1" t="n">
        <v>1705</v>
      </c>
      <c r="F8139" s="1" t="s">
        <v>131</v>
      </c>
      <c r="I8139" s="1" t="n">
        <v>1281791</v>
      </c>
      <c r="J8139" s="1" t="n">
        <v>14312</v>
      </c>
      <c r="K8139" s="1" t="n">
        <v>7894900504002</v>
      </c>
      <c r="L8139" s="1" t="s">
        <v>3931</v>
      </c>
      <c r="N8139" s="1" t="n">
        <v>6</v>
      </c>
      <c r="O8139" s="1" t="n">
        <v>29.3</v>
      </c>
      <c r="P8139" s="1" t="s">
        <v>2030</v>
      </c>
    </row>
    <row r="8140" customFormat="false" ht="15" hidden="false" customHeight="true" outlineLevel="0" collapsed="false">
      <c r="A8140" s="1" t="n">
        <v>2</v>
      </c>
      <c r="B8140" s="17" t="n">
        <v>46274</v>
      </c>
      <c r="C8140" s="1" t="n">
        <v>11</v>
      </c>
      <c r="D8140" s="1" t="s">
        <v>2057</v>
      </c>
      <c r="E8140" s="1" t="n">
        <v>1705</v>
      </c>
      <c r="F8140" s="1" t="s">
        <v>131</v>
      </c>
      <c r="I8140" s="1" t="n">
        <v>1281791</v>
      </c>
      <c r="J8140" s="1" t="n">
        <v>14356</v>
      </c>
      <c r="K8140" s="1" t="n">
        <v>7894900501001</v>
      </c>
      <c r="L8140" s="1" t="s">
        <v>4237</v>
      </c>
      <c r="N8140" s="1" t="n">
        <v>6</v>
      </c>
      <c r="O8140" s="1" t="n">
        <v>29.3</v>
      </c>
      <c r="P8140" s="1" t="s">
        <v>2030</v>
      </c>
    </row>
    <row r="8141" customFormat="false" ht="15" hidden="false" customHeight="true" outlineLevel="0" collapsed="false">
      <c r="A8141" s="1" t="n">
        <v>2</v>
      </c>
      <c r="B8141" s="17" t="n">
        <v>46274</v>
      </c>
      <c r="C8141" s="1" t="n">
        <v>11</v>
      </c>
      <c r="D8141" s="1" t="s">
        <v>2057</v>
      </c>
      <c r="E8141" s="1" t="n">
        <v>1705</v>
      </c>
      <c r="F8141" s="1" t="s">
        <v>131</v>
      </c>
      <c r="I8141" s="1" t="n">
        <v>1281791</v>
      </c>
      <c r="J8141" s="1" t="n">
        <v>24324</v>
      </c>
      <c r="K8141" s="1" t="n">
        <v>70847022015</v>
      </c>
      <c r="L8141" s="1" t="s">
        <v>2048</v>
      </c>
      <c r="N8141" s="1" t="n">
        <v>24</v>
      </c>
      <c r="O8141" s="1" t="n">
        <v>203.42</v>
      </c>
      <c r="P8141" s="1" t="s">
        <v>2030</v>
      </c>
    </row>
    <row r="8142" customFormat="false" ht="15" hidden="false" customHeight="true" outlineLevel="0" collapsed="false">
      <c r="A8142" s="1" t="n">
        <v>2</v>
      </c>
      <c r="B8142" s="17" t="n">
        <v>46274</v>
      </c>
      <c r="C8142" s="1" t="n">
        <v>11</v>
      </c>
      <c r="D8142" s="1" t="s">
        <v>2057</v>
      </c>
      <c r="E8142" s="1" t="n">
        <v>1705</v>
      </c>
      <c r="F8142" s="1" t="s">
        <v>131</v>
      </c>
      <c r="I8142" s="1" t="n">
        <v>1281791</v>
      </c>
      <c r="J8142" s="1" t="n">
        <v>25136</v>
      </c>
      <c r="K8142" s="1" t="n">
        <v>70847022206</v>
      </c>
      <c r="L8142" s="1" t="s">
        <v>2049</v>
      </c>
      <c r="N8142" s="1" t="n">
        <v>6</v>
      </c>
      <c r="O8142" s="1" t="n">
        <v>50.85</v>
      </c>
      <c r="P8142" s="1" t="s">
        <v>2030</v>
      </c>
    </row>
    <row r="8143" customFormat="false" ht="15" hidden="false" customHeight="true" outlineLevel="0" collapsed="false">
      <c r="A8143" s="1" t="n">
        <v>2</v>
      </c>
      <c r="B8143" s="17" t="n">
        <v>46274</v>
      </c>
      <c r="C8143" s="1" t="n">
        <v>11</v>
      </c>
      <c r="D8143" s="1" t="s">
        <v>2057</v>
      </c>
      <c r="E8143" s="1" t="n">
        <v>1705</v>
      </c>
      <c r="F8143" s="1" t="s">
        <v>131</v>
      </c>
      <c r="I8143" s="1" t="n">
        <v>1281791</v>
      </c>
      <c r="J8143" s="1" t="n">
        <v>29747</v>
      </c>
      <c r="K8143" s="1" t="n">
        <v>70847022305</v>
      </c>
      <c r="L8143" s="1" t="s">
        <v>3706</v>
      </c>
      <c r="N8143" s="1" t="n">
        <v>6</v>
      </c>
      <c r="O8143" s="1" t="n">
        <v>50.85</v>
      </c>
      <c r="P8143" s="1" t="s">
        <v>2030</v>
      </c>
    </row>
    <row r="8144" customFormat="false" ht="15" hidden="false" customHeight="true" outlineLevel="0" collapsed="false">
      <c r="A8144" s="1" t="n">
        <v>2</v>
      </c>
      <c r="B8144" s="17" t="n">
        <v>46274</v>
      </c>
      <c r="C8144" s="1" t="n">
        <v>11</v>
      </c>
      <c r="D8144" s="1" t="s">
        <v>2057</v>
      </c>
      <c r="E8144" s="1" t="n">
        <v>1705</v>
      </c>
      <c r="F8144" s="1" t="s">
        <v>131</v>
      </c>
      <c r="I8144" s="1" t="n">
        <v>1281791</v>
      </c>
      <c r="J8144" s="1" t="n">
        <v>29749</v>
      </c>
      <c r="K8144" s="1" t="n">
        <v>70847033929</v>
      </c>
      <c r="L8144" s="1" t="s">
        <v>2149</v>
      </c>
      <c r="N8144" s="1" t="n">
        <v>6</v>
      </c>
      <c r="O8144" s="1" t="n">
        <v>50.85</v>
      </c>
      <c r="P8144" s="1" t="s">
        <v>2030</v>
      </c>
    </row>
    <row r="8145" customFormat="false" ht="15" hidden="false" customHeight="true" outlineLevel="0" collapsed="false">
      <c r="A8145" s="1" t="n">
        <v>2</v>
      </c>
      <c r="B8145" s="17" t="n">
        <v>46274</v>
      </c>
      <c r="C8145" s="1" t="n">
        <v>11</v>
      </c>
      <c r="D8145" s="1" t="s">
        <v>2057</v>
      </c>
      <c r="E8145" s="1" t="n">
        <v>1705</v>
      </c>
      <c r="F8145" s="1" t="s">
        <v>131</v>
      </c>
      <c r="I8145" s="1" t="n">
        <v>1281791</v>
      </c>
      <c r="J8145" s="1" t="n">
        <v>35357</v>
      </c>
      <c r="K8145" s="1" t="n">
        <v>7894900681017</v>
      </c>
      <c r="L8145" s="1" t="s">
        <v>2150</v>
      </c>
      <c r="N8145" s="1" t="n">
        <v>12</v>
      </c>
      <c r="O8145" s="1" t="n">
        <v>34.31</v>
      </c>
      <c r="P8145" s="1" t="s">
        <v>2030</v>
      </c>
    </row>
    <row r="8146" customFormat="false" ht="15" hidden="false" customHeight="true" outlineLevel="0" collapsed="false">
      <c r="A8146" s="1" t="n">
        <v>2</v>
      </c>
      <c r="B8146" s="17" t="n">
        <v>46274</v>
      </c>
      <c r="C8146" s="1" t="n">
        <v>11</v>
      </c>
      <c r="D8146" s="1" t="s">
        <v>2057</v>
      </c>
      <c r="E8146" s="1" t="n">
        <v>1705</v>
      </c>
      <c r="F8146" s="1" t="s">
        <v>131</v>
      </c>
      <c r="I8146" s="1" t="n">
        <v>1281791</v>
      </c>
      <c r="J8146" s="1" t="n">
        <v>61083</v>
      </c>
      <c r="K8146" s="1" t="n">
        <v>7894900503029</v>
      </c>
      <c r="L8146" s="1" t="s">
        <v>3934</v>
      </c>
      <c r="N8146" s="1" t="n">
        <v>6</v>
      </c>
      <c r="O8146" s="1" t="n">
        <v>29.3</v>
      </c>
      <c r="P8146" s="1" t="s">
        <v>2030</v>
      </c>
    </row>
    <row r="8147" customFormat="false" ht="15" hidden="false" customHeight="true" outlineLevel="0" collapsed="false">
      <c r="A8147" s="1" t="n">
        <v>2</v>
      </c>
      <c r="B8147" s="17" t="n">
        <v>46274</v>
      </c>
      <c r="C8147" s="1" t="n">
        <v>11</v>
      </c>
      <c r="D8147" s="1" t="s">
        <v>2057</v>
      </c>
      <c r="E8147" s="1" t="n">
        <v>1705</v>
      </c>
      <c r="F8147" s="1" t="s">
        <v>131</v>
      </c>
      <c r="I8147" s="1" t="n">
        <v>1281791</v>
      </c>
      <c r="J8147" s="1" t="n">
        <v>66038</v>
      </c>
      <c r="K8147" s="1" t="n">
        <v>7898938890076</v>
      </c>
      <c r="L8147" s="1" t="s">
        <v>3027</v>
      </c>
      <c r="N8147" s="1" t="n">
        <v>12</v>
      </c>
      <c r="O8147" s="1" t="n">
        <v>101.71</v>
      </c>
      <c r="P8147" s="1" t="s">
        <v>2030</v>
      </c>
    </row>
    <row r="8148" customFormat="false" ht="15" hidden="false" customHeight="true" outlineLevel="0" collapsed="false">
      <c r="A8148" s="1" t="n">
        <v>2</v>
      </c>
      <c r="B8148" s="17" t="n">
        <v>46274</v>
      </c>
      <c r="C8148" s="1" t="n">
        <v>11</v>
      </c>
      <c r="D8148" s="1" t="s">
        <v>2057</v>
      </c>
      <c r="E8148" s="1" t="n">
        <v>1705</v>
      </c>
      <c r="F8148" s="1" t="s">
        <v>131</v>
      </c>
      <c r="I8148" s="1" t="n">
        <v>1281791</v>
      </c>
      <c r="J8148" s="1" t="n">
        <v>78241</v>
      </c>
      <c r="K8148" s="1" t="n">
        <v>7898938890120</v>
      </c>
      <c r="L8148" s="1" t="s">
        <v>4868</v>
      </c>
      <c r="N8148" s="1" t="n">
        <v>6</v>
      </c>
      <c r="O8148" s="1" t="n">
        <v>50.85</v>
      </c>
      <c r="P8148" s="1" t="s">
        <v>2030</v>
      </c>
    </row>
    <row r="8149" customFormat="false" ht="15" hidden="false" customHeight="true" outlineLevel="0" collapsed="false">
      <c r="A8149" s="1" t="n">
        <v>2</v>
      </c>
      <c r="B8149" s="17" t="n">
        <v>46274</v>
      </c>
      <c r="C8149" s="1" t="n">
        <v>11</v>
      </c>
      <c r="D8149" s="1" t="s">
        <v>2057</v>
      </c>
      <c r="E8149" s="1" t="n">
        <v>1705</v>
      </c>
      <c r="F8149" s="1" t="s">
        <v>131</v>
      </c>
      <c r="I8149" s="1" t="n">
        <v>1281795</v>
      </c>
      <c r="J8149" s="1" t="n">
        <v>29748</v>
      </c>
      <c r="K8149" s="1" t="n">
        <v>70847033301</v>
      </c>
      <c r="L8149" s="1" t="s">
        <v>2148</v>
      </c>
      <c r="N8149" s="1" t="n">
        <v>6</v>
      </c>
      <c r="O8149" s="1" t="n">
        <v>50.85</v>
      </c>
      <c r="P8149" s="1" t="s">
        <v>2030</v>
      </c>
    </row>
    <row r="8150" customFormat="false" ht="15" hidden="false" customHeight="true" outlineLevel="0" collapsed="false">
      <c r="A8150" s="1" t="n">
        <v>2</v>
      </c>
      <c r="B8150" s="17" t="n">
        <v>46274</v>
      </c>
      <c r="C8150" s="1" t="n">
        <v>11</v>
      </c>
      <c r="D8150" s="1" t="s">
        <v>2057</v>
      </c>
      <c r="E8150" s="1" t="n">
        <v>1705</v>
      </c>
      <c r="F8150" s="1" t="s">
        <v>131</v>
      </c>
      <c r="I8150" s="1" t="n">
        <v>1281807</v>
      </c>
      <c r="J8150" s="1" t="n">
        <v>102360</v>
      </c>
      <c r="K8150" s="1" t="n">
        <v>7894900593709</v>
      </c>
      <c r="L8150" s="1" t="s">
        <v>2143</v>
      </c>
      <c r="N8150" s="1" t="n">
        <v>180</v>
      </c>
      <c r="O8150" s="1" t="n">
        <v>353.48</v>
      </c>
      <c r="P8150" s="1" t="s">
        <v>2030</v>
      </c>
    </row>
    <row r="8151" customFormat="false" ht="15" hidden="false" customHeight="true" outlineLevel="0" collapsed="false">
      <c r="A8151" s="1" t="n">
        <v>2</v>
      </c>
      <c r="B8151" s="17" t="n">
        <v>46274</v>
      </c>
      <c r="C8151" s="1" t="n">
        <v>11</v>
      </c>
      <c r="D8151" s="1" t="s">
        <v>2057</v>
      </c>
      <c r="E8151" s="1" t="n">
        <v>1705</v>
      </c>
      <c r="F8151" s="1" t="s">
        <v>131</v>
      </c>
      <c r="I8151" s="1" t="n">
        <v>1281807</v>
      </c>
      <c r="J8151" s="1" t="n">
        <v>102361</v>
      </c>
      <c r="K8151" s="1" t="n">
        <v>7894900573701</v>
      </c>
      <c r="L8151" s="1" t="s">
        <v>3508</v>
      </c>
      <c r="N8151" s="1" t="n">
        <v>24</v>
      </c>
      <c r="O8151" s="1" t="n">
        <v>47.13</v>
      </c>
      <c r="P8151" s="1" t="s">
        <v>2030</v>
      </c>
    </row>
    <row r="8152" customFormat="false" ht="15" hidden="false" customHeight="true" outlineLevel="0" collapsed="false">
      <c r="A8152" s="1" t="n">
        <v>2</v>
      </c>
      <c r="B8152" s="17" t="n">
        <v>46274</v>
      </c>
      <c r="C8152" s="1" t="n">
        <v>11</v>
      </c>
      <c r="D8152" s="1" t="s">
        <v>2057</v>
      </c>
      <c r="E8152" s="1" t="n">
        <v>1705</v>
      </c>
      <c r="F8152" s="1" t="s">
        <v>131</v>
      </c>
      <c r="I8152" s="1" t="n">
        <v>1281807</v>
      </c>
      <c r="J8152" s="1" t="n">
        <v>102362</v>
      </c>
      <c r="K8152" s="1" t="n">
        <v>7894900583700</v>
      </c>
      <c r="L8152" s="1" t="s">
        <v>2840</v>
      </c>
      <c r="N8152" s="1" t="n">
        <v>180</v>
      </c>
      <c r="O8152" s="1" t="n">
        <v>353.48</v>
      </c>
      <c r="P8152" s="1" t="s">
        <v>2030</v>
      </c>
    </row>
    <row r="8153" customFormat="false" ht="15" hidden="false" customHeight="true" outlineLevel="0" collapsed="false">
      <c r="A8153" s="1" t="n">
        <v>2</v>
      </c>
      <c r="B8153" s="17" t="n">
        <v>46274</v>
      </c>
      <c r="C8153" s="1" t="n">
        <v>11</v>
      </c>
      <c r="D8153" s="1" t="s">
        <v>2057</v>
      </c>
      <c r="E8153" s="1" t="n">
        <v>1705</v>
      </c>
      <c r="F8153" s="1" t="s">
        <v>131</v>
      </c>
      <c r="I8153" s="1" t="n">
        <v>1281807</v>
      </c>
      <c r="J8153" s="1" t="n">
        <v>102363</v>
      </c>
      <c r="K8153" s="1" t="n">
        <v>7894900563702</v>
      </c>
      <c r="L8153" s="1" t="s">
        <v>2144</v>
      </c>
      <c r="N8153" s="1" t="n">
        <v>24</v>
      </c>
      <c r="O8153" s="1" t="n">
        <v>47.13</v>
      </c>
      <c r="P8153" s="1" t="s">
        <v>2030</v>
      </c>
    </row>
    <row r="8154" customFormat="false" ht="15" hidden="false" customHeight="true" outlineLevel="0" collapsed="false">
      <c r="A8154" s="1" t="n">
        <v>2</v>
      </c>
      <c r="B8154" s="17" t="n">
        <v>46274</v>
      </c>
      <c r="C8154" s="1" t="n">
        <v>11</v>
      </c>
      <c r="D8154" s="1" t="s">
        <v>2057</v>
      </c>
      <c r="E8154" s="1" t="n">
        <v>1705</v>
      </c>
      <c r="F8154" s="1" t="s">
        <v>131</v>
      </c>
      <c r="I8154" s="1" t="n">
        <v>1281807</v>
      </c>
      <c r="J8154" s="1" t="n">
        <v>104575</v>
      </c>
      <c r="K8154" s="1" t="n">
        <v>7898341430098</v>
      </c>
      <c r="L8154" s="1" t="s">
        <v>2146</v>
      </c>
      <c r="N8154" s="1" t="n">
        <v>6</v>
      </c>
      <c r="O8154" s="1" t="n">
        <v>57.81</v>
      </c>
      <c r="P8154" s="1" t="s">
        <v>2030</v>
      </c>
    </row>
    <row r="8155" customFormat="false" ht="15" hidden="false" customHeight="true" outlineLevel="0" collapsed="false">
      <c r="A8155" s="1" t="n">
        <v>2</v>
      </c>
      <c r="B8155" s="17" t="n">
        <v>46274</v>
      </c>
      <c r="C8155" s="1" t="n">
        <v>11</v>
      </c>
      <c r="D8155" s="1" t="s">
        <v>2057</v>
      </c>
      <c r="E8155" s="1" t="n">
        <v>1705</v>
      </c>
      <c r="F8155" s="1" t="s">
        <v>131</v>
      </c>
      <c r="I8155" s="1" t="n">
        <v>1281807</v>
      </c>
      <c r="J8155" s="1" t="n">
        <v>77914</v>
      </c>
      <c r="K8155" s="1" t="n">
        <v>7894900530001</v>
      </c>
      <c r="L8155" s="1" t="s">
        <v>2842</v>
      </c>
      <c r="N8155" s="1" t="n">
        <v>12</v>
      </c>
      <c r="O8155" s="1" t="n">
        <v>15.14</v>
      </c>
      <c r="P8155" s="1" t="s">
        <v>2030</v>
      </c>
    </row>
    <row r="8156" customFormat="false" ht="15" hidden="false" customHeight="true" outlineLevel="0" collapsed="false">
      <c r="A8156" s="1" t="n">
        <v>2</v>
      </c>
      <c r="B8156" s="17" t="n">
        <v>46274</v>
      </c>
      <c r="C8156" s="1" t="n">
        <v>11</v>
      </c>
      <c r="D8156" s="1" t="s">
        <v>2057</v>
      </c>
      <c r="E8156" s="1" t="n">
        <v>1705</v>
      </c>
      <c r="F8156" s="1" t="s">
        <v>131</v>
      </c>
      <c r="I8156" s="1" t="n">
        <v>1281807</v>
      </c>
      <c r="J8156" s="1" t="n">
        <v>79334</v>
      </c>
      <c r="K8156" s="1" t="n">
        <v>7894900531305</v>
      </c>
      <c r="L8156" s="1" t="s">
        <v>4272</v>
      </c>
      <c r="N8156" s="1" t="n">
        <v>12</v>
      </c>
      <c r="O8156" s="1" t="n">
        <v>16.85</v>
      </c>
      <c r="P8156" s="1" t="s">
        <v>2030</v>
      </c>
    </row>
    <row r="8157" customFormat="false" ht="15" hidden="false" customHeight="true" outlineLevel="0" collapsed="false">
      <c r="A8157" s="1" t="n">
        <v>2</v>
      </c>
      <c r="B8157" s="17" t="n">
        <v>46274</v>
      </c>
      <c r="C8157" s="1" t="n">
        <v>11</v>
      </c>
      <c r="D8157" s="1" t="s">
        <v>2057</v>
      </c>
      <c r="E8157" s="1" t="n">
        <v>1705</v>
      </c>
      <c r="F8157" s="1" t="s">
        <v>131</v>
      </c>
      <c r="I8157" s="1" t="n">
        <v>1281807</v>
      </c>
      <c r="J8157" s="1" t="n">
        <v>80206</v>
      </c>
      <c r="K8157" s="1" t="n">
        <v>7894900506006</v>
      </c>
      <c r="L8157" s="1" t="s">
        <v>3363</v>
      </c>
      <c r="N8157" s="1" t="n">
        <v>6</v>
      </c>
      <c r="O8157" s="1" t="n">
        <v>29.3</v>
      </c>
      <c r="P8157" s="1" t="s">
        <v>2030</v>
      </c>
    </row>
    <row r="8158" customFormat="false" ht="15" hidden="false" customHeight="true" outlineLevel="0" collapsed="false">
      <c r="A8158" s="1" t="n">
        <v>2</v>
      </c>
      <c r="B8158" s="17" t="n">
        <v>46274</v>
      </c>
      <c r="C8158" s="1" t="n">
        <v>11</v>
      </c>
      <c r="D8158" s="1" t="s">
        <v>2057</v>
      </c>
      <c r="E8158" s="1" t="n">
        <v>1705</v>
      </c>
      <c r="F8158" s="1" t="s">
        <v>131</v>
      </c>
      <c r="I8158" s="1" t="n">
        <v>1281807</v>
      </c>
      <c r="J8158" s="1" t="n">
        <v>80906</v>
      </c>
      <c r="K8158" s="1" t="n">
        <v>7894900509700</v>
      </c>
      <c r="L8158" s="1" t="s">
        <v>4869</v>
      </c>
      <c r="N8158" s="1" t="n">
        <v>6</v>
      </c>
      <c r="O8158" s="1" t="n">
        <v>29.3</v>
      </c>
      <c r="P8158" s="1" t="s">
        <v>2030</v>
      </c>
    </row>
    <row r="8159" customFormat="false" ht="15" hidden="false" customHeight="true" outlineLevel="0" collapsed="false">
      <c r="A8159" s="1" t="n">
        <v>2</v>
      </c>
      <c r="B8159" s="17" t="n">
        <v>46274</v>
      </c>
      <c r="C8159" s="1" t="n">
        <v>11</v>
      </c>
      <c r="D8159" s="1" t="s">
        <v>2057</v>
      </c>
      <c r="E8159" s="1" t="n">
        <v>1683</v>
      </c>
      <c r="F8159" s="1" t="s">
        <v>416</v>
      </c>
      <c r="I8159" s="1" t="n">
        <v>1676617</v>
      </c>
      <c r="J8159" s="1" t="n">
        <v>109791</v>
      </c>
      <c r="K8159" s="1" t="n">
        <v>9667</v>
      </c>
      <c r="L8159" s="1" t="s">
        <v>2051</v>
      </c>
      <c r="N8159" s="1" t="n">
        <v>5</v>
      </c>
      <c r="O8159" s="1" t="n">
        <v>7.5</v>
      </c>
      <c r="P8159" s="1" t="s">
        <v>2030</v>
      </c>
    </row>
    <row r="8160" customFormat="false" ht="15" hidden="false" customHeight="true" outlineLevel="0" collapsed="false">
      <c r="A8160" s="1" t="n">
        <v>2</v>
      </c>
      <c r="B8160" s="17" t="n">
        <v>46274</v>
      </c>
      <c r="C8160" s="1" t="n">
        <v>11</v>
      </c>
      <c r="D8160" s="1" t="s">
        <v>2057</v>
      </c>
      <c r="E8160" s="1" t="n">
        <v>1683</v>
      </c>
      <c r="F8160" s="1" t="s">
        <v>416</v>
      </c>
      <c r="I8160" s="1" t="n">
        <v>1676617</v>
      </c>
      <c r="J8160" s="1" t="n">
        <v>37361</v>
      </c>
      <c r="K8160" s="1" t="n">
        <v>2240817</v>
      </c>
      <c r="L8160" s="1" t="s">
        <v>2053</v>
      </c>
      <c r="N8160" s="1" t="n">
        <v>60</v>
      </c>
      <c r="O8160" s="1" t="n">
        <v>108</v>
      </c>
      <c r="P8160" s="1" t="s">
        <v>2030</v>
      </c>
    </row>
    <row r="8161" customFormat="false" ht="15" hidden="false" customHeight="true" outlineLevel="0" collapsed="false">
      <c r="A8161" s="1" t="n">
        <v>2</v>
      </c>
      <c r="B8161" s="17" t="n">
        <v>46274</v>
      </c>
      <c r="C8161" s="1" t="n">
        <v>11</v>
      </c>
      <c r="D8161" s="1" t="s">
        <v>2057</v>
      </c>
      <c r="E8161" s="1" t="n">
        <v>1683</v>
      </c>
      <c r="F8161" s="1" t="s">
        <v>416</v>
      </c>
      <c r="I8161" s="1" t="n">
        <v>1676622</v>
      </c>
      <c r="J8161" s="1" t="n">
        <v>109791</v>
      </c>
      <c r="K8161" s="1" t="n">
        <v>9667</v>
      </c>
      <c r="L8161" s="1" t="s">
        <v>2051</v>
      </c>
      <c r="N8161" s="1" t="n">
        <v>20</v>
      </c>
      <c r="O8161" s="1" t="n">
        <v>30</v>
      </c>
      <c r="P8161" s="1" t="s">
        <v>2030</v>
      </c>
    </row>
    <row r="8162" customFormat="false" ht="15" hidden="false" customHeight="true" outlineLevel="0" collapsed="false">
      <c r="A8162" s="1" t="n">
        <v>2</v>
      </c>
      <c r="B8162" s="17" t="n">
        <v>46274</v>
      </c>
      <c r="C8162" s="1" t="n">
        <v>11</v>
      </c>
      <c r="D8162" s="1" t="s">
        <v>2057</v>
      </c>
      <c r="E8162" s="1" t="n">
        <v>1683</v>
      </c>
      <c r="F8162" s="1" t="s">
        <v>416</v>
      </c>
      <c r="I8162" s="1" t="n">
        <v>1676622</v>
      </c>
      <c r="J8162" s="1" t="n">
        <v>37359</v>
      </c>
      <c r="K8162" s="1" t="n">
        <v>55526</v>
      </c>
      <c r="L8162" s="1" t="s">
        <v>2052</v>
      </c>
      <c r="N8162" s="1" t="n">
        <v>6</v>
      </c>
      <c r="O8162" s="1" t="n">
        <v>27</v>
      </c>
      <c r="P8162" s="1" t="s">
        <v>2030</v>
      </c>
    </row>
    <row r="8163" customFormat="false" ht="15" hidden="false" customHeight="true" outlineLevel="0" collapsed="false">
      <c r="A8163" s="1" t="n">
        <v>2</v>
      </c>
      <c r="B8163" s="17" t="n">
        <v>46274</v>
      </c>
      <c r="C8163" s="1" t="n">
        <v>11</v>
      </c>
      <c r="D8163" s="1" t="s">
        <v>2057</v>
      </c>
      <c r="E8163" s="1" t="n">
        <v>1683</v>
      </c>
      <c r="F8163" s="1" t="s">
        <v>416</v>
      </c>
      <c r="I8163" s="1" t="n">
        <v>1676622</v>
      </c>
      <c r="J8163" s="1" t="n">
        <v>37361</v>
      </c>
      <c r="K8163" s="1" t="n">
        <v>2240817</v>
      </c>
      <c r="L8163" s="1" t="s">
        <v>2053</v>
      </c>
      <c r="N8163" s="1" t="n">
        <v>50</v>
      </c>
      <c r="O8163" s="1" t="n">
        <v>90</v>
      </c>
      <c r="P8163" s="1" t="s">
        <v>2030</v>
      </c>
    </row>
    <row r="8164" customFormat="false" ht="15" hidden="false" customHeight="true" outlineLevel="0" collapsed="false">
      <c r="A8164" s="1" t="n">
        <v>2</v>
      </c>
      <c r="B8164" s="17" t="n">
        <v>46274</v>
      </c>
      <c r="C8164" s="1" t="n">
        <v>11</v>
      </c>
      <c r="D8164" s="1" t="s">
        <v>2057</v>
      </c>
      <c r="E8164" s="1" t="n">
        <v>1683</v>
      </c>
      <c r="F8164" s="1" t="s">
        <v>416</v>
      </c>
      <c r="I8164" s="1" t="n">
        <v>1677338</v>
      </c>
      <c r="J8164" s="1" t="n">
        <v>109791</v>
      </c>
      <c r="K8164" s="1" t="n">
        <v>9667</v>
      </c>
      <c r="L8164" s="1" t="s">
        <v>2051</v>
      </c>
      <c r="N8164" s="1" t="n">
        <v>20</v>
      </c>
      <c r="O8164" s="1" t="n">
        <v>30</v>
      </c>
      <c r="P8164" s="1" t="s">
        <v>2030</v>
      </c>
    </row>
    <row r="8165" customFormat="false" ht="15" hidden="false" customHeight="true" outlineLevel="0" collapsed="false">
      <c r="A8165" s="1" t="n">
        <v>2</v>
      </c>
      <c r="B8165" s="17" t="n">
        <v>46274</v>
      </c>
      <c r="C8165" s="1" t="n">
        <v>11</v>
      </c>
      <c r="D8165" s="1" t="s">
        <v>2057</v>
      </c>
      <c r="E8165" s="1" t="n">
        <v>1683</v>
      </c>
      <c r="F8165" s="1" t="s">
        <v>416</v>
      </c>
      <c r="I8165" s="1" t="n">
        <v>1677338</v>
      </c>
      <c r="J8165" s="1" t="n">
        <v>37359</v>
      </c>
      <c r="K8165" s="1" t="n">
        <v>55526</v>
      </c>
      <c r="L8165" s="1" t="s">
        <v>2052</v>
      </c>
      <c r="N8165" s="1" t="n">
        <v>9</v>
      </c>
      <c r="O8165" s="1" t="n">
        <v>40.5</v>
      </c>
      <c r="P8165" s="1" t="s">
        <v>2030</v>
      </c>
    </row>
    <row r="8166" customFormat="false" ht="15" hidden="false" customHeight="true" outlineLevel="0" collapsed="false">
      <c r="A8166" s="1" t="n">
        <v>2</v>
      </c>
      <c r="B8166" s="17" t="n">
        <v>46274</v>
      </c>
      <c r="C8166" s="1" t="n">
        <v>11</v>
      </c>
      <c r="D8166" s="1" t="s">
        <v>2057</v>
      </c>
      <c r="E8166" s="1" t="n">
        <v>1683</v>
      </c>
      <c r="F8166" s="1" t="s">
        <v>416</v>
      </c>
      <c r="I8166" s="1" t="n">
        <v>1677338</v>
      </c>
      <c r="J8166" s="1" t="n">
        <v>37361</v>
      </c>
      <c r="K8166" s="1" t="n">
        <v>2240817</v>
      </c>
      <c r="L8166" s="1" t="s">
        <v>2053</v>
      </c>
      <c r="N8166" s="1" t="n">
        <v>60</v>
      </c>
      <c r="O8166" s="1" t="n">
        <v>108</v>
      </c>
      <c r="P8166" s="1" t="s">
        <v>2030</v>
      </c>
    </row>
    <row r="8167" customFormat="false" ht="15" hidden="false" customHeight="true" outlineLevel="0" collapsed="false">
      <c r="A8167" s="1" t="n">
        <v>2</v>
      </c>
      <c r="B8167" s="17" t="n">
        <v>46274</v>
      </c>
      <c r="C8167" s="1" t="n">
        <v>11</v>
      </c>
      <c r="D8167" s="1" t="s">
        <v>2057</v>
      </c>
      <c r="E8167" s="1" t="n">
        <v>1705</v>
      </c>
      <c r="F8167" s="1" t="s">
        <v>131</v>
      </c>
      <c r="I8167" s="1" t="n">
        <v>2029788</v>
      </c>
      <c r="J8167" s="1" t="n">
        <v>21426</v>
      </c>
      <c r="K8167" s="1" t="n">
        <v>7894900014211</v>
      </c>
      <c r="L8167" s="1" t="s">
        <v>2056</v>
      </c>
      <c r="N8167" s="1" t="n">
        <v>27</v>
      </c>
      <c r="O8167" s="1" t="n">
        <v>181.04</v>
      </c>
      <c r="P8167" s="1" t="s">
        <v>2030</v>
      </c>
    </row>
    <row r="8168" customFormat="false" ht="15" hidden="false" customHeight="true" outlineLevel="0" collapsed="false">
      <c r="A8168" s="1" t="n">
        <v>2</v>
      </c>
      <c r="B8168" s="17" t="n">
        <v>46274</v>
      </c>
      <c r="C8168" s="1" t="n">
        <v>11</v>
      </c>
      <c r="D8168" s="1" t="s">
        <v>2057</v>
      </c>
      <c r="E8168" s="1" t="n">
        <v>1705</v>
      </c>
      <c r="F8168" s="1" t="s">
        <v>131</v>
      </c>
      <c r="I8168" s="1" t="n">
        <v>2029788</v>
      </c>
      <c r="J8168" s="1" t="n">
        <v>29826</v>
      </c>
      <c r="K8168" s="1" t="n">
        <v>7894900556032</v>
      </c>
      <c r="L8168" s="1" t="s">
        <v>2160</v>
      </c>
      <c r="N8168" s="1" t="n">
        <v>6</v>
      </c>
      <c r="O8168" s="1" t="n">
        <v>36.45</v>
      </c>
      <c r="P8168" s="1" t="s">
        <v>2030</v>
      </c>
    </row>
    <row r="8169" customFormat="false" ht="15" hidden="false" customHeight="true" outlineLevel="0" collapsed="false">
      <c r="A8169" s="1" t="n">
        <v>2</v>
      </c>
      <c r="B8169" s="17" t="n">
        <v>46274</v>
      </c>
      <c r="C8169" s="1" t="n">
        <v>11</v>
      </c>
      <c r="D8169" s="1" t="s">
        <v>2057</v>
      </c>
      <c r="E8169" s="1" t="n">
        <v>1705</v>
      </c>
      <c r="F8169" s="1" t="s">
        <v>131</v>
      </c>
      <c r="I8169" s="1" t="n">
        <v>2030858</v>
      </c>
      <c r="J8169" s="1" t="n">
        <v>30186</v>
      </c>
      <c r="K8169" s="1" t="n">
        <v>78938571</v>
      </c>
      <c r="L8169" s="1" t="s">
        <v>4398</v>
      </c>
      <c r="N8169" s="1" t="n">
        <v>12</v>
      </c>
      <c r="O8169" s="1" t="n">
        <v>24.18</v>
      </c>
      <c r="P8169" s="1" t="s">
        <v>2030</v>
      </c>
    </row>
    <row r="8170" customFormat="false" ht="15" hidden="false" customHeight="true" outlineLevel="0" collapsed="false">
      <c r="A8170" s="1" t="n">
        <v>2</v>
      </c>
      <c r="B8170" s="17" t="n">
        <v>46274</v>
      </c>
      <c r="C8170" s="1" t="n">
        <v>11</v>
      </c>
      <c r="D8170" s="1" t="s">
        <v>2057</v>
      </c>
      <c r="E8170" s="1" t="n">
        <v>1705</v>
      </c>
      <c r="F8170" s="1" t="s">
        <v>131</v>
      </c>
      <c r="I8170" s="1" t="n">
        <v>2030858</v>
      </c>
      <c r="J8170" s="1" t="n">
        <v>103140</v>
      </c>
      <c r="K8170" s="1" t="n">
        <v>7894900031751</v>
      </c>
      <c r="L8170" s="1" t="s">
        <v>2240</v>
      </c>
      <c r="N8170" s="1" t="n">
        <v>18</v>
      </c>
      <c r="O8170" s="1" t="n">
        <v>101.83</v>
      </c>
      <c r="P8170" s="1" t="s">
        <v>2030</v>
      </c>
    </row>
    <row r="8171" customFormat="false" ht="15" hidden="false" customHeight="true" outlineLevel="0" collapsed="false">
      <c r="A8171" s="1" t="n">
        <v>2</v>
      </c>
      <c r="B8171" s="17" t="n">
        <v>46274</v>
      </c>
      <c r="C8171" s="1" t="n">
        <v>11</v>
      </c>
      <c r="D8171" s="1" t="s">
        <v>2057</v>
      </c>
      <c r="E8171" s="1" t="n">
        <v>1705</v>
      </c>
      <c r="F8171" s="1" t="s">
        <v>131</v>
      </c>
      <c r="I8171" s="1" t="n">
        <v>2030858</v>
      </c>
      <c r="J8171" s="1" t="n">
        <v>103145</v>
      </c>
      <c r="K8171" s="1" t="n">
        <v>7894900051513</v>
      </c>
      <c r="L8171" s="1" t="s">
        <v>2580</v>
      </c>
      <c r="N8171" s="1" t="n">
        <v>18</v>
      </c>
      <c r="O8171" s="1" t="n">
        <v>134.98</v>
      </c>
      <c r="P8171" s="1" t="s">
        <v>2030</v>
      </c>
    </row>
    <row r="8172" customFormat="false" ht="15" hidden="false" customHeight="true" outlineLevel="0" collapsed="false">
      <c r="A8172" s="1" t="n">
        <v>2</v>
      </c>
      <c r="B8172" s="17" t="n">
        <v>46274</v>
      </c>
      <c r="C8172" s="1" t="n">
        <v>11</v>
      </c>
      <c r="D8172" s="1" t="s">
        <v>2057</v>
      </c>
      <c r="E8172" s="1" t="n">
        <v>1705</v>
      </c>
      <c r="F8172" s="1" t="s">
        <v>131</v>
      </c>
      <c r="I8172" s="1" t="n">
        <v>2030858</v>
      </c>
      <c r="J8172" s="1" t="n">
        <v>103146</v>
      </c>
      <c r="K8172" s="1" t="n">
        <v>7894900031515</v>
      </c>
      <c r="L8172" s="1" t="s">
        <v>2153</v>
      </c>
      <c r="N8172" s="1" t="n">
        <v>18</v>
      </c>
      <c r="O8172" s="1" t="n">
        <v>134.98</v>
      </c>
      <c r="P8172" s="1" t="s">
        <v>2030</v>
      </c>
    </row>
    <row r="8173" customFormat="false" ht="15" hidden="false" customHeight="true" outlineLevel="0" collapsed="false">
      <c r="A8173" s="1" t="n">
        <v>2</v>
      </c>
      <c r="B8173" s="17" t="n">
        <v>46274</v>
      </c>
      <c r="C8173" s="1" t="n">
        <v>11</v>
      </c>
      <c r="D8173" s="1" t="s">
        <v>2057</v>
      </c>
      <c r="E8173" s="1" t="n">
        <v>1705</v>
      </c>
      <c r="F8173" s="1" t="s">
        <v>131</v>
      </c>
      <c r="I8173" s="1" t="n">
        <v>2030858</v>
      </c>
      <c r="J8173" s="1" t="n">
        <v>103160</v>
      </c>
      <c r="K8173" s="1" t="n">
        <v>7894900030013</v>
      </c>
      <c r="L8173" s="1" t="s">
        <v>2154</v>
      </c>
      <c r="N8173" s="1" t="n">
        <v>12</v>
      </c>
      <c r="O8173" s="1" t="n">
        <v>34.31</v>
      </c>
      <c r="P8173" s="1" t="s">
        <v>2030</v>
      </c>
    </row>
    <row r="8174" customFormat="false" ht="15" hidden="false" customHeight="true" outlineLevel="0" collapsed="false">
      <c r="A8174" s="1" t="n">
        <v>2</v>
      </c>
      <c r="B8174" s="17" t="n">
        <v>46274</v>
      </c>
      <c r="C8174" s="1" t="n">
        <v>11</v>
      </c>
      <c r="D8174" s="1" t="s">
        <v>2057</v>
      </c>
      <c r="E8174" s="1" t="n">
        <v>1705</v>
      </c>
      <c r="F8174" s="1" t="s">
        <v>131</v>
      </c>
      <c r="I8174" s="1" t="n">
        <v>2030858</v>
      </c>
      <c r="J8174" s="1" t="n">
        <v>103161</v>
      </c>
      <c r="K8174" s="1" t="n">
        <v>7894900010015</v>
      </c>
      <c r="L8174" s="1" t="s">
        <v>2155</v>
      </c>
      <c r="N8174" s="1" t="n">
        <v>48</v>
      </c>
      <c r="O8174" s="1" t="n">
        <v>153.85</v>
      </c>
      <c r="P8174" s="1" t="s">
        <v>2030</v>
      </c>
    </row>
    <row r="8175" customFormat="false" ht="15" hidden="false" customHeight="true" outlineLevel="0" collapsed="false">
      <c r="A8175" s="1" t="n">
        <v>2</v>
      </c>
      <c r="B8175" s="17" t="n">
        <v>46274</v>
      </c>
      <c r="C8175" s="1" t="n">
        <v>11</v>
      </c>
      <c r="D8175" s="1" t="s">
        <v>2057</v>
      </c>
      <c r="E8175" s="1" t="n">
        <v>1705</v>
      </c>
      <c r="F8175" s="1" t="s">
        <v>131</v>
      </c>
      <c r="I8175" s="1" t="n">
        <v>2030858</v>
      </c>
      <c r="J8175" s="1" t="n">
        <v>104051</v>
      </c>
      <c r="K8175" s="1" t="n">
        <v>7894900300017</v>
      </c>
      <c r="L8175" s="1" t="s">
        <v>4243</v>
      </c>
      <c r="N8175" s="1" t="n">
        <v>6</v>
      </c>
      <c r="O8175" s="1" t="n">
        <v>16.79</v>
      </c>
      <c r="P8175" s="1" t="s">
        <v>2030</v>
      </c>
    </row>
    <row r="8176" customFormat="false" ht="15" hidden="false" customHeight="true" outlineLevel="0" collapsed="false">
      <c r="A8176" s="1" t="n">
        <v>2</v>
      </c>
      <c r="B8176" s="17" t="n">
        <v>46274</v>
      </c>
      <c r="C8176" s="1" t="n">
        <v>11</v>
      </c>
      <c r="D8176" s="1" t="s">
        <v>2057</v>
      </c>
      <c r="E8176" s="1" t="n">
        <v>1705</v>
      </c>
      <c r="F8176" s="1" t="s">
        <v>131</v>
      </c>
      <c r="I8176" s="1" t="n">
        <v>2030858</v>
      </c>
      <c r="J8176" s="1" t="n">
        <v>104472</v>
      </c>
      <c r="K8176" s="1" t="n">
        <v>7897105200038</v>
      </c>
      <c r="L8176" s="1" t="s">
        <v>2242</v>
      </c>
      <c r="N8176" s="1" t="n">
        <v>36</v>
      </c>
      <c r="O8176" s="1" t="n">
        <v>163.37</v>
      </c>
      <c r="P8176" s="1" t="s">
        <v>2030</v>
      </c>
    </row>
    <row r="8177" customFormat="false" ht="15" hidden="false" customHeight="true" outlineLevel="0" collapsed="false">
      <c r="A8177" s="1" t="n">
        <v>2</v>
      </c>
      <c r="B8177" s="17" t="n">
        <v>46274</v>
      </c>
      <c r="C8177" s="1" t="n">
        <v>11</v>
      </c>
      <c r="D8177" s="1" t="s">
        <v>2057</v>
      </c>
      <c r="E8177" s="1" t="n">
        <v>1705</v>
      </c>
      <c r="F8177" s="1" t="s">
        <v>131</v>
      </c>
      <c r="I8177" s="1" t="n">
        <v>2030858</v>
      </c>
      <c r="J8177" s="1" t="n">
        <v>107100</v>
      </c>
      <c r="K8177" s="1" t="n">
        <v>7894900700015</v>
      </c>
      <c r="L8177" s="1" t="s">
        <v>2158</v>
      </c>
      <c r="N8177" s="1" t="n">
        <v>24</v>
      </c>
      <c r="O8177" s="1" t="n">
        <v>74.97</v>
      </c>
      <c r="P8177" s="1" t="s">
        <v>2030</v>
      </c>
    </row>
    <row r="8178" customFormat="false" ht="15" hidden="false" customHeight="true" outlineLevel="0" collapsed="false">
      <c r="A8178" s="1" t="n">
        <v>2</v>
      </c>
      <c r="B8178" s="17" t="n">
        <v>46274</v>
      </c>
      <c r="C8178" s="1" t="n">
        <v>11</v>
      </c>
      <c r="D8178" s="1" t="s">
        <v>2057</v>
      </c>
      <c r="E8178" s="1" t="n">
        <v>1705</v>
      </c>
      <c r="F8178" s="1" t="s">
        <v>131</v>
      </c>
      <c r="I8178" s="1" t="n">
        <v>2030858</v>
      </c>
      <c r="J8178" s="1" t="n">
        <v>10830</v>
      </c>
      <c r="K8178" s="1" t="n">
        <v>7894900701517</v>
      </c>
      <c r="L8178" s="1" t="s">
        <v>2159</v>
      </c>
      <c r="N8178" s="1" t="n">
        <v>30</v>
      </c>
      <c r="O8178" s="1" t="n">
        <v>256.72</v>
      </c>
      <c r="P8178" s="1" t="s">
        <v>2030</v>
      </c>
    </row>
    <row r="8179" customFormat="false" ht="15" hidden="false" customHeight="true" outlineLevel="0" collapsed="false">
      <c r="A8179" s="1" t="n">
        <v>2</v>
      </c>
      <c r="B8179" s="17" t="n">
        <v>46274</v>
      </c>
      <c r="C8179" s="1" t="n">
        <v>11</v>
      </c>
      <c r="D8179" s="1" t="s">
        <v>2057</v>
      </c>
      <c r="E8179" s="1" t="n">
        <v>1705</v>
      </c>
      <c r="F8179" s="1" t="s">
        <v>131</v>
      </c>
      <c r="I8179" s="1" t="n">
        <v>2030858</v>
      </c>
      <c r="J8179" s="1" t="n">
        <v>11678</v>
      </c>
      <c r="K8179" s="1" t="n">
        <v>7894900701593</v>
      </c>
      <c r="L8179" s="1" t="s">
        <v>2054</v>
      </c>
      <c r="N8179" s="1" t="n">
        <v>12</v>
      </c>
      <c r="O8179" s="1" t="n">
        <v>116</v>
      </c>
      <c r="P8179" s="1" t="s">
        <v>2030</v>
      </c>
    </row>
    <row r="8180" customFormat="false" ht="15" hidden="false" customHeight="true" outlineLevel="0" collapsed="false">
      <c r="A8180" s="1" t="n">
        <v>2</v>
      </c>
      <c r="B8180" s="17" t="n">
        <v>46274</v>
      </c>
      <c r="C8180" s="1" t="n">
        <v>11</v>
      </c>
      <c r="D8180" s="1" t="s">
        <v>2057</v>
      </c>
      <c r="E8180" s="1" t="n">
        <v>1705</v>
      </c>
      <c r="F8180" s="1" t="s">
        <v>131</v>
      </c>
      <c r="I8180" s="1" t="n">
        <v>2030858</v>
      </c>
      <c r="J8180" s="1" t="n">
        <v>18192</v>
      </c>
      <c r="K8180" s="1" t="n">
        <v>7894900320015</v>
      </c>
      <c r="L8180" s="1" t="s">
        <v>4214</v>
      </c>
      <c r="N8180" s="1" t="n">
        <v>12</v>
      </c>
      <c r="O8180" s="1" t="n">
        <v>38.46</v>
      </c>
      <c r="P8180" s="1" t="s">
        <v>2030</v>
      </c>
    </row>
    <row r="8181" customFormat="false" ht="15" hidden="false" customHeight="true" outlineLevel="0" collapsed="false">
      <c r="A8181" s="1" t="n">
        <v>2</v>
      </c>
      <c r="B8181" s="17" t="n">
        <v>46274</v>
      </c>
      <c r="C8181" s="1" t="n">
        <v>11</v>
      </c>
      <c r="D8181" s="1" t="s">
        <v>2057</v>
      </c>
      <c r="E8181" s="1" t="n">
        <v>1705</v>
      </c>
      <c r="F8181" s="1" t="s">
        <v>131</v>
      </c>
      <c r="I8181" s="1" t="n">
        <v>2030858</v>
      </c>
      <c r="J8181" s="1" t="n">
        <v>21426</v>
      </c>
      <c r="K8181" s="1" t="n">
        <v>7894900014211</v>
      </c>
      <c r="L8181" s="1" t="s">
        <v>2056</v>
      </c>
      <c r="N8181" s="1" t="n">
        <v>36</v>
      </c>
      <c r="O8181" s="1" t="n">
        <v>241.39</v>
      </c>
      <c r="P8181" s="1" t="s">
        <v>2030</v>
      </c>
    </row>
    <row r="8182" customFormat="false" ht="15" hidden="false" customHeight="true" outlineLevel="0" collapsed="false">
      <c r="A8182" s="1" t="n">
        <v>2</v>
      </c>
      <c r="B8182" s="17" t="n">
        <v>46274</v>
      </c>
      <c r="C8182" s="1" t="n">
        <v>11</v>
      </c>
      <c r="D8182" s="1" t="s">
        <v>2057</v>
      </c>
      <c r="E8182" s="1" t="n">
        <v>1705</v>
      </c>
      <c r="F8182" s="1" t="s">
        <v>131</v>
      </c>
      <c r="I8182" s="1" t="n">
        <v>2030858</v>
      </c>
      <c r="J8182" s="1" t="n">
        <v>30017</v>
      </c>
      <c r="K8182" s="1" t="n">
        <v>7894900680508</v>
      </c>
      <c r="L8182" s="1" t="s">
        <v>3174</v>
      </c>
      <c r="N8182" s="1" t="n">
        <v>24</v>
      </c>
      <c r="O8182" s="1" t="n">
        <v>84.25</v>
      </c>
      <c r="P8182" s="1" t="s">
        <v>2030</v>
      </c>
    </row>
    <row r="8183" customFormat="false" ht="15" hidden="false" customHeight="true" outlineLevel="0" collapsed="false">
      <c r="A8183" s="1" t="n">
        <v>2</v>
      </c>
      <c r="B8183" s="17" t="n">
        <v>46274</v>
      </c>
      <c r="C8183" s="1" t="n">
        <v>11</v>
      </c>
      <c r="D8183" s="1" t="s">
        <v>2057</v>
      </c>
      <c r="E8183" s="1" t="n">
        <v>1705</v>
      </c>
      <c r="F8183" s="1" t="s">
        <v>131</v>
      </c>
      <c r="I8183" s="1" t="n">
        <v>2030858</v>
      </c>
      <c r="J8183" s="1" t="n">
        <v>30085</v>
      </c>
      <c r="K8183" s="1" t="n">
        <v>7894900054217</v>
      </c>
      <c r="L8183" s="1" t="s">
        <v>3173</v>
      </c>
      <c r="N8183" s="1" t="n">
        <v>9</v>
      </c>
      <c r="O8183" s="1" t="n">
        <v>52.56</v>
      </c>
      <c r="P8183" s="1" t="s">
        <v>2030</v>
      </c>
    </row>
    <row r="8184" customFormat="false" ht="15" hidden="false" customHeight="true" outlineLevel="0" collapsed="false">
      <c r="A8184" s="1" t="n">
        <v>2</v>
      </c>
      <c r="B8184" s="17" t="n">
        <v>46274</v>
      </c>
      <c r="C8184" s="1" t="n">
        <v>11</v>
      </c>
      <c r="D8184" s="1" t="s">
        <v>2057</v>
      </c>
      <c r="E8184" s="1" t="n">
        <v>1705</v>
      </c>
      <c r="F8184" s="1" t="s">
        <v>131</v>
      </c>
      <c r="I8184" s="1" t="n">
        <v>2030858</v>
      </c>
      <c r="J8184" s="1" t="n">
        <v>31221</v>
      </c>
      <c r="K8184" s="1" t="n">
        <v>78940260</v>
      </c>
      <c r="L8184" s="1" t="s">
        <v>4763</v>
      </c>
      <c r="N8184" s="1" t="n">
        <v>12</v>
      </c>
      <c r="O8184" s="1" t="n">
        <v>21.73</v>
      </c>
      <c r="P8184" s="1" t="s">
        <v>2030</v>
      </c>
    </row>
    <row r="8185" customFormat="false" ht="15" hidden="false" customHeight="true" outlineLevel="0" collapsed="false">
      <c r="A8185" s="1" t="n">
        <v>2</v>
      </c>
      <c r="B8185" s="17" t="n">
        <v>46274</v>
      </c>
      <c r="C8185" s="1" t="n">
        <v>11</v>
      </c>
      <c r="D8185" s="1" t="s">
        <v>2057</v>
      </c>
      <c r="E8185" s="1" t="n">
        <v>1705</v>
      </c>
      <c r="F8185" s="1" t="s">
        <v>131</v>
      </c>
      <c r="I8185" s="1" t="n">
        <v>2030858</v>
      </c>
      <c r="J8185" s="1" t="n">
        <v>31367</v>
      </c>
      <c r="K8185" s="1" t="n">
        <v>7894900704211</v>
      </c>
      <c r="L8185" s="1" t="s">
        <v>2843</v>
      </c>
      <c r="N8185" s="1" t="n">
        <v>9</v>
      </c>
      <c r="O8185" s="1" t="n">
        <v>52.56</v>
      </c>
      <c r="P8185" s="1" t="s">
        <v>2030</v>
      </c>
    </row>
    <row r="8186" customFormat="false" ht="15" hidden="false" customHeight="true" outlineLevel="0" collapsed="false">
      <c r="A8186" s="1" t="n">
        <v>2</v>
      </c>
      <c r="B8186" s="17" t="n">
        <v>46274</v>
      </c>
      <c r="C8186" s="1" t="n">
        <v>11</v>
      </c>
      <c r="D8186" s="1" t="s">
        <v>2057</v>
      </c>
      <c r="E8186" s="1" t="n">
        <v>1705</v>
      </c>
      <c r="F8186" s="1" t="s">
        <v>131</v>
      </c>
      <c r="I8186" s="1" t="n">
        <v>2030858</v>
      </c>
      <c r="J8186" s="1" t="n">
        <v>34629</v>
      </c>
      <c r="K8186" s="1" t="n">
        <v>7894900027020</v>
      </c>
      <c r="L8186" s="1" t="s">
        <v>2064</v>
      </c>
      <c r="N8186" s="1" t="n">
        <v>30</v>
      </c>
      <c r="O8186" s="1" t="n">
        <v>297.92</v>
      </c>
      <c r="P8186" s="1" t="s">
        <v>2030</v>
      </c>
    </row>
    <row r="8187" customFormat="false" ht="15" hidden="false" customHeight="true" outlineLevel="0" collapsed="false">
      <c r="A8187" s="1" t="n">
        <v>2</v>
      </c>
      <c r="B8187" s="17" t="n">
        <v>46274</v>
      </c>
      <c r="C8187" s="1" t="n">
        <v>11</v>
      </c>
      <c r="D8187" s="1" t="s">
        <v>2057</v>
      </c>
      <c r="E8187" s="1" t="n">
        <v>1705</v>
      </c>
      <c r="F8187" s="1" t="s">
        <v>131</v>
      </c>
      <c r="I8187" s="1" t="n">
        <v>2030858</v>
      </c>
      <c r="J8187" s="1" t="n">
        <v>37279</v>
      </c>
      <c r="K8187" s="1" t="n">
        <v>7894900027013</v>
      </c>
      <c r="L8187" s="1" t="s">
        <v>2161</v>
      </c>
      <c r="N8187" s="1" t="n">
        <v>60</v>
      </c>
      <c r="O8187" s="1" t="n">
        <v>529.3</v>
      </c>
      <c r="P8187" s="1" t="s">
        <v>2030</v>
      </c>
    </row>
    <row r="8188" customFormat="false" ht="15" hidden="false" customHeight="true" outlineLevel="0" collapsed="false">
      <c r="A8188" s="1" t="n">
        <v>2</v>
      </c>
      <c r="B8188" s="17" t="n">
        <v>46274</v>
      </c>
      <c r="C8188" s="1" t="n">
        <v>11</v>
      </c>
      <c r="D8188" s="1" t="s">
        <v>2057</v>
      </c>
      <c r="E8188" s="1" t="n">
        <v>1705</v>
      </c>
      <c r="F8188" s="1" t="s">
        <v>131</v>
      </c>
      <c r="I8188" s="1" t="n">
        <v>2030858</v>
      </c>
      <c r="J8188" s="1" t="n">
        <v>38060</v>
      </c>
      <c r="K8188" s="1" t="n">
        <v>7894900701609</v>
      </c>
      <c r="L8188" s="1" t="s">
        <v>2162</v>
      </c>
      <c r="N8188" s="1" t="n">
        <v>12</v>
      </c>
      <c r="O8188" s="1" t="n">
        <v>44.08</v>
      </c>
      <c r="P8188" s="1" t="s">
        <v>2030</v>
      </c>
    </row>
    <row r="8189" customFormat="false" ht="15" hidden="false" customHeight="true" outlineLevel="0" collapsed="false">
      <c r="A8189" s="1" t="n">
        <v>2</v>
      </c>
      <c r="B8189" s="17" t="n">
        <v>46274</v>
      </c>
      <c r="C8189" s="1" t="n">
        <v>11</v>
      </c>
      <c r="D8189" s="1" t="s">
        <v>2057</v>
      </c>
      <c r="E8189" s="1" t="n">
        <v>1705</v>
      </c>
      <c r="F8189" s="1" t="s">
        <v>131</v>
      </c>
      <c r="I8189" s="1" t="n">
        <v>2030858</v>
      </c>
      <c r="J8189" s="1" t="n">
        <v>38984</v>
      </c>
      <c r="K8189" s="1" t="n">
        <v>7894900027457</v>
      </c>
      <c r="L8189" s="1" t="s">
        <v>3139</v>
      </c>
      <c r="N8189" s="1" t="n">
        <v>24</v>
      </c>
      <c r="O8189" s="1" t="n">
        <v>109.16</v>
      </c>
      <c r="P8189" s="1" t="s">
        <v>2030</v>
      </c>
    </row>
    <row r="8190" customFormat="false" ht="15" hidden="false" customHeight="true" outlineLevel="0" collapsed="false">
      <c r="A8190" s="1" t="n">
        <v>2</v>
      </c>
      <c r="B8190" s="17" t="n">
        <v>46274</v>
      </c>
      <c r="C8190" s="1" t="n">
        <v>11</v>
      </c>
      <c r="D8190" s="1" t="s">
        <v>2057</v>
      </c>
      <c r="E8190" s="1" t="n">
        <v>1705</v>
      </c>
      <c r="F8190" s="1" t="s">
        <v>131</v>
      </c>
      <c r="I8190" s="1" t="n">
        <v>2030858</v>
      </c>
      <c r="J8190" s="1" t="n">
        <v>59947</v>
      </c>
      <c r="K8190" s="1" t="n">
        <v>7894900015034</v>
      </c>
      <c r="L8190" s="1" t="s">
        <v>4130</v>
      </c>
      <c r="N8190" s="1" t="n">
        <v>48</v>
      </c>
      <c r="O8190" s="1" t="n">
        <v>131.87</v>
      </c>
      <c r="P8190" s="1" t="s">
        <v>2030</v>
      </c>
    </row>
    <row r="8191" customFormat="false" ht="15" hidden="false" customHeight="true" outlineLevel="0" collapsed="false">
      <c r="A8191" s="1" t="n">
        <v>2</v>
      </c>
      <c r="B8191" s="17" t="n">
        <v>46274</v>
      </c>
      <c r="C8191" s="1" t="n">
        <v>171</v>
      </c>
      <c r="D8191" s="1" t="s">
        <v>2602</v>
      </c>
      <c r="E8191" s="1" t="n">
        <v>1196</v>
      </c>
      <c r="F8191" s="1" t="s">
        <v>1423</v>
      </c>
      <c r="I8191" s="1" t="n">
        <v>13244</v>
      </c>
      <c r="J8191" s="1" t="n">
        <v>53324</v>
      </c>
      <c r="K8191" s="1" t="n">
        <v>7896253401472</v>
      </c>
      <c r="L8191" s="1" t="s">
        <v>4464</v>
      </c>
      <c r="N8191" s="1" t="n">
        <v>60</v>
      </c>
      <c r="O8191" s="1" t="n">
        <v>242.84</v>
      </c>
      <c r="P8191" s="1" t="s">
        <v>2604</v>
      </c>
    </row>
    <row r="8192" customFormat="false" ht="15" hidden="false" customHeight="true" outlineLevel="0" collapsed="false">
      <c r="A8192" s="1" t="n">
        <v>2</v>
      </c>
      <c r="B8192" s="17" t="n">
        <v>46275</v>
      </c>
      <c r="C8192" s="1" t="n">
        <v>6</v>
      </c>
      <c r="D8192" s="1" t="s">
        <v>2139</v>
      </c>
      <c r="E8192" s="1" t="n">
        <v>48</v>
      </c>
      <c r="F8192" s="1" t="s">
        <v>146</v>
      </c>
      <c r="I8192" s="1" t="n">
        <v>2667</v>
      </c>
      <c r="J8192" s="1" t="n">
        <v>42564</v>
      </c>
      <c r="K8192" s="1" t="n">
        <v>574</v>
      </c>
      <c r="L8192" s="1" t="s">
        <v>2120</v>
      </c>
      <c r="N8192" s="1" t="n">
        <v>20</v>
      </c>
      <c r="O8192" s="1" t="n">
        <v>300</v>
      </c>
      <c r="P8192" s="1" t="s">
        <v>2030</v>
      </c>
    </row>
    <row r="8193" customFormat="false" ht="15" hidden="false" customHeight="true" outlineLevel="0" collapsed="false">
      <c r="A8193" s="1" t="n">
        <v>2</v>
      </c>
      <c r="B8193" s="17" t="n">
        <v>46275</v>
      </c>
      <c r="C8193" s="1" t="n">
        <v>11</v>
      </c>
      <c r="D8193" s="1" t="s">
        <v>2057</v>
      </c>
      <c r="E8193" s="1" t="n">
        <v>33</v>
      </c>
      <c r="F8193" s="1" t="s">
        <v>305</v>
      </c>
      <c r="I8193" s="1" t="n">
        <v>5642</v>
      </c>
      <c r="J8193" s="1" t="n">
        <v>100035</v>
      </c>
      <c r="K8193" s="1" t="n">
        <v>36</v>
      </c>
      <c r="L8193" s="1" t="s">
        <v>2302</v>
      </c>
      <c r="N8193" s="1" t="n">
        <v>30</v>
      </c>
      <c r="O8193" s="1" t="n">
        <v>219</v>
      </c>
      <c r="P8193" s="1" t="s">
        <v>2030</v>
      </c>
    </row>
    <row r="8194" customFormat="false" ht="15" hidden="false" customHeight="true" outlineLevel="0" collapsed="false">
      <c r="A8194" s="1" t="n">
        <v>2</v>
      </c>
      <c r="B8194" s="17" t="n">
        <v>46275</v>
      </c>
      <c r="C8194" s="1" t="n">
        <v>11</v>
      </c>
      <c r="D8194" s="1" t="s">
        <v>2057</v>
      </c>
      <c r="E8194" s="1" t="n">
        <v>33</v>
      </c>
      <c r="F8194" s="1" t="s">
        <v>305</v>
      </c>
      <c r="I8194" s="1" t="n">
        <v>5642</v>
      </c>
      <c r="J8194" s="1" t="n">
        <v>100045</v>
      </c>
      <c r="K8194" s="1" t="n">
        <v>46</v>
      </c>
      <c r="L8194" s="1" t="s">
        <v>2210</v>
      </c>
      <c r="N8194" s="1" t="n">
        <v>60</v>
      </c>
      <c r="O8194" s="1" t="n">
        <v>676.2</v>
      </c>
      <c r="P8194" s="1" t="s">
        <v>2030</v>
      </c>
    </row>
    <row r="8195" customFormat="false" ht="15" hidden="false" customHeight="true" outlineLevel="0" collapsed="false">
      <c r="A8195" s="1" t="n">
        <v>2</v>
      </c>
      <c r="B8195" s="17" t="n">
        <v>46275</v>
      </c>
      <c r="C8195" s="1" t="n">
        <v>11</v>
      </c>
      <c r="D8195" s="1" t="s">
        <v>2057</v>
      </c>
      <c r="E8195" s="1" t="n">
        <v>33</v>
      </c>
      <c r="F8195" s="1" t="s">
        <v>305</v>
      </c>
      <c r="I8195" s="1" t="n">
        <v>5642</v>
      </c>
      <c r="J8195" s="1" t="n">
        <v>100073</v>
      </c>
      <c r="K8195" s="1" t="n">
        <v>74</v>
      </c>
      <c r="L8195" s="1" t="s">
        <v>2211</v>
      </c>
      <c r="N8195" s="1" t="n">
        <v>20</v>
      </c>
      <c r="O8195" s="1" t="n">
        <v>379.8</v>
      </c>
      <c r="P8195" s="1" t="s">
        <v>2030</v>
      </c>
    </row>
    <row r="8196" customFormat="false" ht="15" hidden="false" customHeight="true" outlineLevel="0" collapsed="false">
      <c r="A8196" s="1" t="n">
        <v>2</v>
      </c>
      <c r="B8196" s="17" t="n">
        <v>46275</v>
      </c>
      <c r="C8196" s="1" t="n">
        <v>11</v>
      </c>
      <c r="D8196" s="1" t="s">
        <v>2057</v>
      </c>
      <c r="E8196" s="1" t="n">
        <v>33</v>
      </c>
      <c r="F8196" s="1" t="s">
        <v>305</v>
      </c>
      <c r="I8196" s="1" t="n">
        <v>5642</v>
      </c>
      <c r="J8196" s="1" t="n">
        <v>11153</v>
      </c>
      <c r="K8196" s="1" t="n">
        <v>7897412400152</v>
      </c>
      <c r="L8196" s="1" t="s">
        <v>4870</v>
      </c>
      <c r="N8196" s="1" t="n">
        <v>48</v>
      </c>
      <c r="O8196" s="1" t="n">
        <v>35.52</v>
      </c>
      <c r="P8196" s="1" t="s">
        <v>2030</v>
      </c>
    </row>
    <row r="8197" customFormat="false" ht="15" hidden="false" customHeight="true" outlineLevel="0" collapsed="false">
      <c r="A8197" s="1" t="n">
        <v>2</v>
      </c>
      <c r="B8197" s="17" t="n">
        <v>46275</v>
      </c>
      <c r="C8197" s="1" t="n">
        <v>11</v>
      </c>
      <c r="D8197" s="1" t="s">
        <v>2057</v>
      </c>
      <c r="E8197" s="1" t="n">
        <v>33</v>
      </c>
      <c r="F8197" s="1" t="s">
        <v>305</v>
      </c>
      <c r="I8197" s="1" t="n">
        <v>5642</v>
      </c>
      <c r="J8197" s="1" t="n">
        <v>11165</v>
      </c>
      <c r="K8197" s="1" t="n">
        <v>7897412400176</v>
      </c>
      <c r="L8197" s="1" t="s">
        <v>4871</v>
      </c>
      <c r="N8197" s="1" t="n">
        <v>48</v>
      </c>
      <c r="O8197" s="1" t="n">
        <v>35.52</v>
      </c>
      <c r="P8197" s="1" t="s">
        <v>2030</v>
      </c>
    </row>
    <row r="8198" customFormat="false" ht="15" hidden="false" customHeight="true" outlineLevel="0" collapsed="false">
      <c r="A8198" s="1" t="n">
        <v>2</v>
      </c>
      <c r="B8198" s="17" t="n">
        <v>46275</v>
      </c>
      <c r="C8198" s="1" t="n">
        <v>11</v>
      </c>
      <c r="D8198" s="1" t="s">
        <v>2057</v>
      </c>
      <c r="E8198" s="1" t="n">
        <v>33</v>
      </c>
      <c r="F8198" s="1" t="s">
        <v>305</v>
      </c>
      <c r="I8198" s="1" t="n">
        <v>5642</v>
      </c>
      <c r="J8198" s="1" t="n">
        <v>11285</v>
      </c>
      <c r="K8198" s="1" t="n">
        <v>7897412400169</v>
      </c>
      <c r="L8198" s="1" t="s">
        <v>4872</v>
      </c>
      <c r="N8198" s="1" t="n">
        <v>48</v>
      </c>
      <c r="O8198" s="1" t="n">
        <v>35.52</v>
      </c>
      <c r="P8198" s="1" t="s">
        <v>2030</v>
      </c>
    </row>
    <row r="8199" customFormat="false" ht="15" hidden="false" customHeight="true" outlineLevel="0" collapsed="false">
      <c r="A8199" s="1" t="n">
        <v>2</v>
      </c>
      <c r="B8199" s="17" t="n">
        <v>46275</v>
      </c>
      <c r="C8199" s="1" t="n">
        <v>11</v>
      </c>
      <c r="D8199" s="1" t="s">
        <v>2057</v>
      </c>
      <c r="E8199" s="1" t="n">
        <v>33</v>
      </c>
      <c r="F8199" s="1" t="s">
        <v>305</v>
      </c>
      <c r="I8199" s="1" t="n">
        <v>5642</v>
      </c>
      <c r="J8199" s="1" t="n">
        <v>110184</v>
      </c>
      <c r="K8199" s="1" t="n">
        <v>37393</v>
      </c>
      <c r="L8199" s="1" t="s">
        <v>3052</v>
      </c>
      <c r="N8199" s="1" t="n">
        <v>100</v>
      </c>
      <c r="O8199" s="1" t="n">
        <v>870</v>
      </c>
      <c r="P8199" s="1" t="s">
        <v>2030</v>
      </c>
    </row>
    <row r="8200" customFormat="false" ht="15" hidden="false" customHeight="true" outlineLevel="0" collapsed="false">
      <c r="A8200" s="1" t="n">
        <v>2</v>
      </c>
      <c r="B8200" s="17" t="n">
        <v>46275</v>
      </c>
      <c r="C8200" s="1" t="n">
        <v>11</v>
      </c>
      <c r="D8200" s="1" t="s">
        <v>2057</v>
      </c>
      <c r="E8200" s="1" t="n">
        <v>33</v>
      </c>
      <c r="F8200" s="1" t="s">
        <v>305</v>
      </c>
      <c r="I8200" s="1" t="n">
        <v>5642</v>
      </c>
      <c r="J8200" s="1" t="n">
        <v>57687</v>
      </c>
      <c r="K8200" s="1" t="n">
        <v>7898286191467</v>
      </c>
      <c r="L8200" s="1" t="s">
        <v>4873</v>
      </c>
      <c r="N8200" s="1" t="n">
        <v>24</v>
      </c>
      <c r="O8200" s="1" t="n">
        <v>52.56</v>
      </c>
      <c r="P8200" s="1" t="s">
        <v>2030</v>
      </c>
    </row>
    <row r="8201" customFormat="false" ht="15" hidden="false" customHeight="true" outlineLevel="0" collapsed="false">
      <c r="A8201" s="1" t="n">
        <v>2</v>
      </c>
      <c r="B8201" s="17" t="n">
        <v>46275</v>
      </c>
      <c r="C8201" s="1" t="n">
        <v>11</v>
      </c>
      <c r="D8201" s="1" t="s">
        <v>2057</v>
      </c>
      <c r="E8201" s="1" t="n">
        <v>33</v>
      </c>
      <c r="F8201" s="1" t="s">
        <v>305</v>
      </c>
      <c r="I8201" s="1" t="n">
        <v>5642</v>
      </c>
      <c r="J8201" s="1" t="n">
        <v>73357</v>
      </c>
      <c r="K8201" s="1" t="n">
        <v>7896022208059</v>
      </c>
      <c r="L8201" s="1" t="s">
        <v>4874</v>
      </c>
      <c r="N8201" s="1" t="n">
        <v>14</v>
      </c>
      <c r="O8201" s="1" t="n">
        <v>40.04</v>
      </c>
      <c r="P8201" s="1" t="s">
        <v>2030</v>
      </c>
    </row>
    <row r="8202" customFormat="false" ht="15" hidden="false" customHeight="true" outlineLevel="0" collapsed="false">
      <c r="A8202" s="1" t="n">
        <v>2</v>
      </c>
      <c r="B8202" s="17" t="n">
        <v>46275</v>
      </c>
      <c r="C8202" s="1" t="n">
        <v>11</v>
      </c>
      <c r="D8202" s="1" t="s">
        <v>2057</v>
      </c>
      <c r="E8202" s="1" t="n">
        <v>1625</v>
      </c>
      <c r="F8202" s="1" t="s">
        <v>272</v>
      </c>
      <c r="I8202" s="1" t="n">
        <v>15323</v>
      </c>
      <c r="J8202" s="1" t="n">
        <v>29079</v>
      </c>
      <c r="K8202" s="1" t="n">
        <v>55515</v>
      </c>
      <c r="L8202" s="1" t="s">
        <v>2035</v>
      </c>
      <c r="N8202" s="1" t="n">
        <v>85.8</v>
      </c>
      <c r="O8202" s="1" t="n">
        <v>2745.6</v>
      </c>
      <c r="P8202" s="1" t="s">
        <v>2030</v>
      </c>
    </row>
    <row r="8203" customFormat="false" ht="15" hidden="false" customHeight="true" outlineLevel="0" collapsed="false">
      <c r="A8203" s="1" t="n">
        <v>2</v>
      </c>
      <c r="B8203" s="17" t="n">
        <v>46275</v>
      </c>
      <c r="C8203" s="1" t="n">
        <v>11</v>
      </c>
      <c r="D8203" s="1" t="s">
        <v>2057</v>
      </c>
      <c r="E8203" s="1" t="n">
        <v>1625</v>
      </c>
      <c r="F8203" s="1" t="s">
        <v>272</v>
      </c>
      <c r="I8203" s="1" t="n">
        <v>15323</v>
      </c>
      <c r="J8203" s="1" t="n">
        <v>29080</v>
      </c>
      <c r="K8203" s="1" t="n">
        <v>55516</v>
      </c>
      <c r="L8203" s="1" t="s">
        <v>2036</v>
      </c>
      <c r="N8203" s="1" t="n">
        <v>60.2</v>
      </c>
      <c r="O8203" s="1" t="n">
        <v>1324.4</v>
      </c>
      <c r="P8203" s="1" t="s">
        <v>2030</v>
      </c>
    </row>
    <row r="8204" customFormat="false" ht="15" hidden="false" customHeight="true" outlineLevel="0" collapsed="false">
      <c r="A8204" s="1" t="n">
        <v>2</v>
      </c>
      <c r="B8204" s="17" t="n">
        <v>46275</v>
      </c>
      <c r="C8204" s="1" t="n">
        <v>11</v>
      </c>
      <c r="D8204" s="1" t="s">
        <v>2057</v>
      </c>
      <c r="E8204" s="1" t="n">
        <v>10019</v>
      </c>
      <c r="F8204" s="1" t="s">
        <v>274</v>
      </c>
      <c r="I8204" s="1" t="n">
        <v>33492</v>
      </c>
      <c r="J8204" s="1" t="n">
        <v>100012</v>
      </c>
      <c r="K8204" s="1" t="n">
        <v>13</v>
      </c>
      <c r="L8204" s="1" t="s">
        <v>2075</v>
      </c>
      <c r="N8204" s="1" t="n">
        <v>57.63</v>
      </c>
      <c r="O8204" s="1" t="n">
        <v>2218.75</v>
      </c>
      <c r="P8204" s="1" t="s">
        <v>2030</v>
      </c>
    </row>
    <row r="8205" customFormat="false" ht="15" hidden="false" customHeight="true" outlineLevel="0" collapsed="false">
      <c r="A8205" s="1" t="n">
        <v>2</v>
      </c>
      <c r="B8205" s="17" t="n">
        <v>46275</v>
      </c>
      <c r="C8205" s="1" t="n">
        <v>11</v>
      </c>
      <c r="D8205" s="1" t="s">
        <v>2057</v>
      </c>
      <c r="E8205" s="1" t="n">
        <v>10019</v>
      </c>
      <c r="F8205" s="1" t="s">
        <v>274</v>
      </c>
      <c r="I8205" s="1" t="n">
        <v>33492</v>
      </c>
      <c r="J8205" s="1" t="n">
        <v>100013</v>
      </c>
      <c r="K8205" s="1" t="n">
        <v>14</v>
      </c>
      <c r="L8205" s="1" t="s">
        <v>2076</v>
      </c>
      <c r="N8205" s="1" t="n">
        <v>55.13</v>
      </c>
      <c r="O8205" s="1" t="n">
        <v>2122.5</v>
      </c>
      <c r="P8205" s="1" t="s">
        <v>2030</v>
      </c>
    </row>
    <row r="8206" customFormat="false" ht="15" hidden="false" customHeight="true" outlineLevel="0" collapsed="false">
      <c r="A8206" s="1" t="n">
        <v>2</v>
      </c>
      <c r="B8206" s="17" t="n">
        <v>46275</v>
      </c>
      <c r="C8206" s="1" t="n">
        <v>11</v>
      </c>
      <c r="D8206" s="1" t="s">
        <v>2057</v>
      </c>
      <c r="E8206" s="1" t="n">
        <v>10019</v>
      </c>
      <c r="F8206" s="1" t="s">
        <v>274</v>
      </c>
      <c r="I8206" s="1" t="n">
        <v>38204</v>
      </c>
      <c r="J8206" s="1" t="n">
        <v>100014</v>
      </c>
      <c r="K8206" s="1" t="n">
        <v>15</v>
      </c>
      <c r="L8206" s="1" t="s">
        <v>2077</v>
      </c>
      <c r="N8206" s="1" t="n">
        <v>20.18</v>
      </c>
      <c r="O8206" s="1" t="n">
        <v>865.52</v>
      </c>
      <c r="P8206" s="1" t="s">
        <v>2030</v>
      </c>
    </row>
    <row r="8207" customFormat="false" ht="15" hidden="false" customHeight="true" outlineLevel="0" collapsed="false">
      <c r="A8207" s="1" t="n">
        <v>2</v>
      </c>
      <c r="B8207" s="17" t="n">
        <v>46275</v>
      </c>
      <c r="C8207" s="1" t="n">
        <v>11</v>
      </c>
      <c r="D8207" s="1" t="s">
        <v>2057</v>
      </c>
      <c r="E8207" s="1" t="n">
        <v>1665</v>
      </c>
      <c r="F8207" s="1" t="s">
        <v>556</v>
      </c>
      <c r="I8207" s="1" t="n">
        <v>138039</v>
      </c>
      <c r="J8207" s="1" t="n">
        <v>25716</v>
      </c>
      <c r="K8207" s="1" t="n">
        <v>7896353301184</v>
      </c>
      <c r="L8207" s="1" t="s">
        <v>2902</v>
      </c>
      <c r="N8207" s="1" t="n">
        <v>24</v>
      </c>
      <c r="O8207" s="1" t="n">
        <v>194.4</v>
      </c>
      <c r="P8207" s="1" t="s">
        <v>2030</v>
      </c>
    </row>
    <row r="8208" customFormat="false" ht="15" hidden="false" customHeight="true" outlineLevel="0" collapsed="false">
      <c r="A8208" s="1" t="n">
        <v>2</v>
      </c>
      <c r="B8208" s="17" t="n">
        <v>46275</v>
      </c>
      <c r="C8208" s="1" t="n">
        <v>11</v>
      </c>
      <c r="D8208" s="1" t="s">
        <v>2057</v>
      </c>
      <c r="E8208" s="1" t="n">
        <v>1665</v>
      </c>
      <c r="F8208" s="1" t="s">
        <v>556</v>
      </c>
      <c r="I8208" s="1" t="n">
        <v>138039</v>
      </c>
      <c r="J8208" s="1" t="n">
        <v>25717</v>
      </c>
      <c r="K8208" s="1" t="n">
        <v>7896353301191</v>
      </c>
      <c r="L8208" s="1" t="s">
        <v>2932</v>
      </c>
      <c r="N8208" s="1" t="n">
        <v>6</v>
      </c>
      <c r="O8208" s="1" t="n">
        <v>48.6</v>
      </c>
      <c r="P8208" s="1" t="s">
        <v>2030</v>
      </c>
    </row>
    <row r="8209" customFormat="false" ht="15" hidden="false" customHeight="true" outlineLevel="0" collapsed="false">
      <c r="A8209" s="1" t="n">
        <v>2</v>
      </c>
      <c r="B8209" s="17" t="n">
        <v>46275</v>
      </c>
      <c r="C8209" s="1" t="n">
        <v>11</v>
      </c>
      <c r="D8209" s="1" t="s">
        <v>2057</v>
      </c>
      <c r="E8209" s="1" t="n">
        <v>1024</v>
      </c>
      <c r="F8209" s="1" t="s">
        <v>464</v>
      </c>
      <c r="I8209" s="1" t="n">
        <v>639283</v>
      </c>
      <c r="J8209" s="1" t="n">
        <v>103169</v>
      </c>
      <c r="K8209" s="1" t="n">
        <v>7898919635016</v>
      </c>
      <c r="L8209" s="1" t="s">
        <v>4174</v>
      </c>
      <c r="N8209" s="1" t="n">
        <v>27</v>
      </c>
      <c r="O8209" s="1" t="n">
        <v>111</v>
      </c>
      <c r="P8209" s="1" t="s">
        <v>2030</v>
      </c>
    </row>
    <row r="8210" customFormat="false" ht="15" hidden="false" customHeight="true" outlineLevel="0" collapsed="false">
      <c r="A8210" s="1" t="n">
        <v>2</v>
      </c>
      <c r="B8210" s="17" t="n">
        <v>46275</v>
      </c>
      <c r="C8210" s="1" t="n">
        <v>11</v>
      </c>
      <c r="D8210" s="1" t="s">
        <v>2057</v>
      </c>
      <c r="E8210" s="1" t="n">
        <v>1024</v>
      </c>
      <c r="F8210" s="1" t="s">
        <v>464</v>
      </c>
      <c r="I8210" s="1" t="n">
        <v>639283</v>
      </c>
      <c r="J8210" s="1" t="n">
        <v>103170</v>
      </c>
      <c r="K8210" s="1" t="n">
        <v>7896792000020</v>
      </c>
      <c r="L8210" s="1" t="s">
        <v>4175</v>
      </c>
      <c r="N8210" s="1" t="n">
        <v>27</v>
      </c>
      <c r="O8210" s="1" t="n">
        <v>111</v>
      </c>
      <c r="P8210" s="1" t="s">
        <v>2030</v>
      </c>
    </row>
    <row r="8211" customFormat="false" ht="15" hidden="false" customHeight="true" outlineLevel="0" collapsed="false">
      <c r="A8211" s="1" t="n">
        <v>2</v>
      </c>
      <c r="B8211" s="17" t="n">
        <v>46275</v>
      </c>
      <c r="C8211" s="1" t="n">
        <v>11</v>
      </c>
      <c r="D8211" s="1" t="s">
        <v>2057</v>
      </c>
      <c r="E8211" s="1" t="n">
        <v>1024</v>
      </c>
      <c r="F8211" s="1" t="s">
        <v>464</v>
      </c>
      <c r="I8211" s="1" t="n">
        <v>639283</v>
      </c>
      <c r="J8211" s="1" t="n">
        <v>28733</v>
      </c>
      <c r="K8211" s="1" t="n">
        <v>7898654710108</v>
      </c>
      <c r="L8211" s="1" t="s">
        <v>2376</v>
      </c>
      <c r="N8211" s="1" t="n">
        <v>60</v>
      </c>
      <c r="O8211" s="1" t="n">
        <v>70</v>
      </c>
      <c r="P8211" s="1" t="s">
        <v>2030</v>
      </c>
    </row>
    <row r="8212" customFormat="false" ht="15" hidden="false" customHeight="true" outlineLevel="0" collapsed="false">
      <c r="A8212" s="1" t="n">
        <v>2</v>
      </c>
      <c r="B8212" s="17" t="n">
        <v>46275</v>
      </c>
      <c r="C8212" s="1" t="n">
        <v>11</v>
      </c>
      <c r="D8212" s="1" t="s">
        <v>2057</v>
      </c>
      <c r="E8212" s="1" t="n">
        <v>1024</v>
      </c>
      <c r="F8212" s="1" t="s">
        <v>464</v>
      </c>
      <c r="I8212" s="1" t="n">
        <v>639283</v>
      </c>
      <c r="J8212" s="1" t="n">
        <v>34695</v>
      </c>
      <c r="K8212" s="1" t="n">
        <v>7898654710085</v>
      </c>
      <c r="L8212" s="1" t="s">
        <v>3286</v>
      </c>
      <c r="N8212" s="1" t="n">
        <v>60</v>
      </c>
      <c r="O8212" s="1" t="n">
        <v>70</v>
      </c>
      <c r="P8212" s="1" t="s">
        <v>2030</v>
      </c>
    </row>
    <row r="8213" customFormat="false" ht="15" hidden="false" customHeight="true" outlineLevel="0" collapsed="false">
      <c r="A8213" s="1" t="n">
        <v>2</v>
      </c>
      <c r="B8213" s="17" t="n">
        <v>46275</v>
      </c>
      <c r="C8213" s="1" t="n">
        <v>11</v>
      </c>
      <c r="D8213" s="1" t="s">
        <v>2057</v>
      </c>
      <c r="E8213" s="1" t="n">
        <v>1740</v>
      </c>
      <c r="F8213" s="1" t="s">
        <v>462</v>
      </c>
      <c r="I8213" s="1" t="n">
        <v>1268629</v>
      </c>
      <c r="J8213" s="1" t="n">
        <v>106130</v>
      </c>
      <c r="K8213" s="1" t="n">
        <v>7891000340004</v>
      </c>
      <c r="L8213" s="1" t="s">
        <v>2404</v>
      </c>
      <c r="N8213" s="1" t="n">
        <v>5</v>
      </c>
      <c r="O8213" s="1" t="n">
        <v>18.9</v>
      </c>
      <c r="P8213" s="1" t="s">
        <v>2030</v>
      </c>
    </row>
    <row r="8214" customFormat="false" ht="15" hidden="false" customHeight="true" outlineLevel="0" collapsed="false">
      <c r="A8214" s="1" t="n">
        <v>2</v>
      </c>
      <c r="B8214" s="17" t="n">
        <v>46275</v>
      </c>
      <c r="C8214" s="1" t="n">
        <v>11</v>
      </c>
      <c r="D8214" s="1" t="s">
        <v>2057</v>
      </c>
      <c r="E8214" s="1" t="n">
        <v>1740</v>
      </c>
      <c r="F8214" s="1" t="s">
        <v>462</v>
      </c>
      <c r="I8214" s="1" t="n">
        <v>1268629</v>
      </c>
      <c r="J8214" s="1" t="n">
        <v>14219</v>
      </c>
      <c r="K8214" s="1" t="n">
        <v>7891000072950</v>
      </c>
      <c r="L8214" s="1" t="s">
        <v>2405</v>
      </c>
      <c r="N8214" s="1" t="n">
        <v>3</v>
      </c>
      <c r="O8214" s="1" t="n">
        <v>13.62</v>
      </c>
      <c r="P8214" s="1" t="s">
        <v>2030</v>
      </c>
    </row>
    <row r="8215" customFormat="false" ht="15" hidden="false" customHeight="true" outlineLevel="0" collapsed="false">
      <c r="A8215" s="1" t="n">
        <v>2</v>
      </c>
      <c r="B8215" s="17" t="n">
        <v>46275</v>
      </c>
      <c r="C8215" s="1" t="n">
        <v>11</v>
      </c>
      <c r="D8215" s="1" t="s">
        <v>2057</v>
      </c>
      <c r="E8215" s="1" t="n">
        <v>1740</v>
      </c>
      <c r="F8215" s="1" t="s">
        <v>462</v>
      </c>
      <c r="I8215" s="1" t="n">
        <v>1268629</v>
      </c>
      <c r="J8215" s="1" t="n">
        <v>14220</v>
      </c>
      <c r="K8215" s="1" t="n">
        <v>7891000072998</v>
      </c>
      <c r="L8215" s="1" t="s">
        <v>4225</v>
      </c>
      <c r="N8215" s="1" t="n">
        <v>2</v>
      </c>
      <c r="O8215" s="1" t="n">
        <v>9.08</v>
      </c>
      <c r="P8215" s="1" t="s">
        <v>2030</v>
      </c>
    </row>
    <row r="8216" customFormat="false" ht="15" hidden="false" customHeight="true" outlineLevel="0" collapsed="false">
      <c r="A8216" s="1" t="n">
        <v>2</v>
      </c>
      <c r="B8216" s="17" t="n">
        <v>46275</v>
      </c>
      <c r="C8216" s="1" t="n">
        <v>11</v>
      </c>
      <c r="D8216" s="1" t="s">
        <v>2057</v>
      </c>
      <c r="E8216" s="1" t="n">
        <v>1740</v>
      </c>
      <c r="F8216" s="1" t="s">
        <v>462</v>
      </c>
      <c r="I8216" s="1" t="n">
        <v>1268629</v>
      </c>
      <c r="J8216" s="1" t="n">
        <v>16602</v>
      </c>
      <c r="K8216" s="1" t="n">
        <v>7891000084649</v>
      </c>
      <c r="L8216" s="1" t="s">
        <v>2406</v>
      </c>
      <c r="N8216" s="1" t="n">
        <v>4</v>
      </c>
      <c r="O8216" s="1" t="n">
        <v>43.96</v>
      </c>
      <c r="P8216" s="1" t="s">
        <v>2030</v>
      </c>
    </row>
    <row r="8217" customFormat="false" ht="15" hidden="false" customHeight="true" outlineLevel="0" collapsed="false">
      <c r="A8217" s="1" t="n">
        <v>2</v>
      </c>
      <c r="B8217" s="17" t="n">
        <v>46275</v>
      </c>
      <c r="C8217" s="1" t="n">
        <v>11</v>
      </c>
      <c r="D8217" s="1" t="s">
        <v>2057</v>
      </c>
      <c r="E8217" s="1" t="n">
        <v>1740</v>
      </c>
      <c r="F8217" s="1" t="s">
        <v>462</v>
      </c>
      <c r="I8217" s="1" t="n">
        <v>1268629</v>
      </c>
      <c r="J8217" s="1" t="n">
        <v>20021</v>
      </c>
      <c r="K8217" s="1" t="n">
        <v>7891000103937</v>
      </c>
      <c r="L8217" s="1" t="s">
        <v>2407</v>
      </c>
      <c r="N8217" s="1" t="n">
        <v>2</v>
      </c>
      <c r="O8217" s="1" t="n">
        <v>18.5</v>
      </c>
      <c r="P8217" s="1" t="s">
        <v>2030</v>
      </c>
    </row>
    <row r="8218" customFormat="false" ht="15" hidden="false" customHeight="true" outlineLevel="0" collapsed="false">
      <c r="A8218" s="1" t="n">
        <v>2</v>
      </c>
      <c r="B8218" s="17" t="n">
        <v>46275</v>
      </c>
      <c r="C8218" s="1" t="n">
        <v>11</v>
      </c>
      <c r="D8218" s="1" t="s">
        <v>2057</v>
      </c>
      <c r="E8218" s="1" t="n">
        <v>1740</v>
      </c>
      <c r="F8218" s="1" t="s">
        <v>462</v>
      </c>
      <c r="I8218" s="1" t="n">
        <v>1268629</v>
      </c>
      <c r="J8218" s="1" t="n">
        <v>20584</v>
      </c>
      <c r="K8218" s="1" t="n">
        <v>7891000103876</v>
      </c>
      <c r="L8218" s="1" t="s">
        <v>4226</v>
      </c>
      <c r="N8218" s="1" t="n">
        <v>4</v>
      </c>
      <c r="O8218" s="1" t="n">
        <v>13.68</v>
      </c>
      <c r="P8218" s="1" t="s">
        <v>2030</v>
      </c>
    </row>
    <row r="8219" customFormat="false" ht="15" hidden="false" customHeight="true" outlineLevel="0" collapsed="false">
      <c r="A8219" s="1" t="n">
        <v>2</v>
      </c>
      <c r="B8219" s="17" t="n">
        <v>46275</v>
      </c>
      <c r="C8219" s="1" t="n">
        <v>11</v>
      </c>
      <c r="D8219" s="1" t="s">
        <v>2057</v>
      </c>
      <c r="E8219" s="1" t="n">
        <v>1740</v>
      </c>
      <c r="F8219" s="1" t="s">
        <v>462</v>
      </c>
      <c r="I8219" s="1" t="n">
        <v>1268629</v>
      </c>
      <c r="J8219" s="1" t="n">
        <v>22055</v>
      </c>
      <c r="K8219" s="1" t="n">
        <v>78936195</v>
      </c>
      <c r="L8219" s="1" t="s">
        <v>4875</v>
      </c>
      <c r="N8219" s="1" t="n">
        <v>2</v>
      </c>
      <c r="O8219" s="1" t="n">
        <v>9.18</v>
      </c>
      <c r="P8219" s="1" t="s">
        <v>2030</v>
      </c>
    </row>
    <row r="8220" customFormat="false" ht="15" hidden="false" customHeight="true" outlineLevel="0" collapsed="false">
      <c r="A8220" s="1" t="n">
        <v>2</v>
      </c>
      <c r="B8220" s="17" t="n">
        <v>46275</v>
      </c>
      <c r="C8220" s="1" t="n">
        <v>11</v>
      </c>
      <c r="D8220" s="1" t="s">
        <v>2057</v>
      </c>
      <c r="E8220" s="1" t="n">
        <v>1740</v>
      </c>
      <c r="F8220" s="1" t="s">
        <v>462</v>
      </c>
      <c r="I8220" s="1" t="n">
        <v>1268629</v>
      </c>
      <c r="J8220" s="1" t="n">
        <v>23285</v>
      </c>
      <c r="K8220" s="1" t="n">
        <v>78936171</v>
      </c>
      <c r="L8220" s="1" t="s">
        <v>2408</v>
      </c>
      <c r="N8220" s="1" t="n">
        <v>2</v>
      </c>
      <c r="O8220" s="1" t="n">
        <v>6.98</v>
      </c>
      <c r="P8220" s="1" t="s">
        <v>2030</v>
      </c>
    </row>
    <row r="8221" customFormat="false" ht="15" hidden="false" customHeight="true" outlineLevel="0" collapsed="false">
      <c r="A8221" s="1" t="n">
        <v>2</v>
      </c>
      <c r="B8221" s="17" t="n">
        <v>46275</v>
      </c>
      <c r="C8221" s="1" t="n">
        <v>11</v>
      </c>
      <c r="D8221" s="1" t="s">
        <v>2057</v>
      </c>
      <c r="E8221" s="1" t="n">
        <v>1740</v>
      </c>
      <c r="F8221" s="1" t="s">
        <v>462</v>
      </c>
      <c r="I8221" s="1" t="n">
        <v>1268629</v>
      </c>
      <c r="J8221" s="1" t="n">
        <v>25112</v>
      </c>
      <c r="K8221" s="1" t="n">
        <v>7891000244425</v>
      </c>
      <c r="L8221" s="1" t="s">
        <v>2409</v>
      </c>
      <c r="N8221" s="1" t="n">
        <v>3</v>
      </c>
      <c r="O8221" s="1" t="n">
        <v>36.87</v>
      </c>
      <c r="P8221" s="1" t="s">
        <v>2030</v>
      </c>
    </row>
    <row r="8222" customFormat="false" ht="15" hidden="false" customHeight="true" outlineLevel="0" collapsed="false">
      <c r="A8222" s="1" t="n">
        <v>2</v>
      </c>
      <c r="B8222" s="17" t="n">
        <v>46275</v>
      </c>
      <c r="C8222" s="1" t="n">
        <v>11</v>
      </c>
      <c r="D8222" s="1" t="s">
        <v>2057</v>
      </c>
      <c r="E8222" s="1" t="n">
        <v>1740</v>
      </c>
      <c r="F8222" s="1" t="s">
        <v>462</v>
      </c>
      <c r="I8222" s="1" t="n">
        <v>1268629</v>
      </c>
      <c r="J8222" s="1" t="n">
        <v>25113</v>
      </c>
      <c r="K8222" s="1" t="n">
        <v>7891000244265</v>
      </c>
      <c r="L8222" s="1" t="s">
        <v>4328</v>
      </c>
      <c r="N8222" s="1" t="n">
        <v>5</v>
      </c>
      <c r="O8222" s="1" t="n">
        <v>14.55</v>
      </c>
      <c r="P8222" s="1" t="s">
        <v>2030</v>
      </c>
    </row>
    <row r="8223" customFormat="false" ht="15" hidden="false" customHeight="true" outlineLevel="0" collapsed="false">
      <c r="A8223" s="1" t="n">
        <v>2</v>
      </c>
      <c r="B8223" s="17" t="n">
        <v>46275</v>
      </c>
      <c r="C8223" s="1" t="n">
        <v>11</v>
      </c>
      <c r="D8223" s="1" t="s">
        <v>2057</v>
      </c>
      <c r="E8223" s="1" t="n">
        <v>1740</v>
      </c>
      <c r="F8223" s="1" t="s">
        <v>462</v>
      </c>
      <c r="I8223" s="1" t="n">
        <v>1268629</v>
      </c>
      <c r="J8223" s="1" t="n">
        <v>26554</v>
      </c>
      <c r="K8223" s="1" t="n">
        <v>7891000252819</v>
      </c>
      <c r="L8223" s="1" t="s">
        <v>2411</v>
      </c>
      <c r="N8223" s="1" t="n">
        <v>3</v>
      </c>
      <c r="O8223" s="1" t="n">
        <v>10.65</v>
      </c>
      <c r="P8223" s="1" t="s">
        <v>2030</v>
      </c>
    </row>
    <row r="8224" customFormat="false" ht="15" hidden="false" customHeight="true" outlineLevel="0" collapsed="false">
      <c r="A8224" s="1" t="n">
        <v>2</v>
      </c>
      <c r="B8224" s="17" t="n">
        <v>46275</v>
      </c>
      <c r="C8224" s="1" t="n">
        <v>11</v>
      </c>
      <c r="D8224" s="1" t="s">
        <v>2057</v>
      </c>
      <c r="E8224" s="1" t="n">
        <v>1740</v>
      </c>
      <c r="F8224" s="1" t="s">
        <v>462</v>
      </c>
      <c r="I8224" s="1" t="n">
        <v>1268629</v>
      </c>
      <c r="J8224" s="1" t="n">
        <v>27878</v>
      </c>
      <c r="K8224" s="1" t="n">
        <v>7891000261026</v>
      </c>
      <c r="L8224" s="1" t="s">
        <v>2413</v>
      </c>
      <c r="N8224" s="1" t="n">
        <v>10</v>
      </c>
      <c r="O8224" s="1" t="n">
        <v>88.5</v>
      </c>
      <c r="P8224" s="1" t="s">
        <v>2030</v>
      </c>
    </row>
    <row r="8225" customFormat="false" ht="15" hidden="false" customHeight="true" outlineLevel="0" collapsed="false">
      <c r="A8225" s="1" t="n">
        <v>2</v>
      </c>
      <c r="B8225" s="17" t="n">
        <v>46275</v>
      </c>
      <c r="C8225" s="1" t="n">
        <v>11</v>
      </c>
      <c r="D8225" s="1" t="s">
        <v>2057</v>
      </c>
      <c r="E8225" s="1" t="n">
        <v>1740</v>
      </c>
      <c r="F8225" s="1" t="s">
        <v>462</v>
      </c>
      <c r="I8225" s="1" t="n">
        <v>1268629</v>
      </c>
      <c r="J8225" s="1" t="n">
        <v>47789</v>
      </c>
      <c r="K8225" s="1" t="n">
        <v>7891000362037</v>
      </c>
      <c r="L8225" s="1" t="s">
        <v>2416</v>
      </c>
      <c r="N8225" s="1" t="n">
        <v>4</v>
      </c>
      <c r="O8225" s="1" t="n">
        <v>32.76</v>
      </c>
      <c r="P8225" s="1" t="s">
        <v>2030</v>
      </c>
    </row>
    <row r="8226" customFormat="false" ht="15" hidden="false" customHeight="true" outlineLevel="0" collapsed="false">
      <c r="A8226" s="1" t="n">
        <v>2</v>
      </c>
      <c r="B8226" s="17" t="n">
        <v>46275</v>
      </c>
      <c r="C8226" s="1" t="n">
        <v>11</v>
      </c>
      <c r="D8226" s="1" t="s">
        <v>2057</v>
      </c>
      <c r="E8226" s="1" t="n">
        <v>1740</v>
      </c>
      <c r="F8226" s="1" t="s">
        <v>462</v>
      </c>
      <c r="I8226" s="1" t="n">
        <v>1268629</v>
      </c>
      <c r="J8226" s="1" t="n">
        <v>50420</v>
      </c>
      <c r="K8226" s="1" t="n">
        <v>7898953148701</v>
      </c>
      <c r="L8226" s="1" t="s">
        <v>4228</v>
      </c>
      <c r="N8226" s="1" t="n">
        <v>6</v>
      </c>
      <c r="O8226" s="1" t="n">
        <v>25.74</v>
      </c>
      <c r="P8226" s="1" t="s">
        <v>2030</v>
      </c>
    </row>
    <row r="8227" customFormat="false" ht="15" hidden="false" customHeight="true" outlineLevel="0" collapsed="false">
      <c r="A8227" s="1" t="n">
        <v>2</v>
      </c>
      <c r="B8227" s="17" t="n">
        <v>46275</v>
      </c>
      <c r="C8227" s="1" t="n">
        <v>11</v>
      </c>
      <c r="D8227" s="1" t="s">
        <v>2057</v>
      </c>
      <c r="E8227" s="1" t="n">
        <v>1740</v>
      </c>
      <c r="F8227" s="1" t="s">
        <v>462</v>
      </c>
      <c r="I8227" s="1" t="n">
        <v>1268629</v>
      </c>
      <c r="J8227" s="1" t="n">
        <v>50424</v>
      </c>
      <c r="K8227" s="1" t="n">
        <v>7898953148169</v>
      </c>
      <c r="L8227" s="1" t="s">
        <v>4230</v>
      </c>
      <c r="N8227" s="1" t="n">
        <v>6</v>
      </c>
      <c r="O8227" s="1" t="n">
        <v>59.88</v>
      </c>
      <c r="P8227" s="1" t="s">
        <v>2030</v>
      </c>
    </row>
    <row r="8228" customFormat="false" ht="15" hidden="false" customHeight="true" outlineLevel="0" collapsed="false">
      <c r="A8228" s="1" t="n">
        <v>2</v>
      </c>
      <c r="B8228" s="17" t="n">
        <v>46275</v>
      </c>
      <c r="C8228" s="1" t="n">
        <v>11</v>
      </c>
      <c r="D8228" s="1" t="s">
        <v>2057</v>
      </c>
      <c r="E8228" s="1" t="n">
        <v>1740</v>
      </c>
      <c r="F8228" s="1" t="s">
        <v>462</v>
      </c>
      <c r="I8228" s="1" t="n">
        <v>1268629</v>
      </c>
      <c r="J8228" s="1" t="n">
        <v>56982</v>
      </c>
      <c r="K8228" s="1" t="n">
        <v>7891000382349</v>
      </c>
      <c r="L8228" s="1" t="s">
        <v>2418</v>
      </c>
      <c r="N8228" s="1" t="n">
        <v>2</v>
      </c>
      <c r="O8228" s="1" t="n">
        <v>6.98</v>
      </c>
      <c r="P8228" s="1" t="s">
        <v>2030</v>
      </c>
    </row>
    <row r="8229" customFormat="false" ht="15" hidden="false" customHeight="true" outlineLevel="0" collapsed="false">
      <c r="A8229" s="1" t="n">
        <v>2</v>
      </c>
      <c r="B8229" s="17" t="n">
        <v>46275</v>
      </c>
      <c r="C8229" s="1" t="n">
        <v>11</v>
      </c>
      <c r="D8229" s="1" t="s">
        <v>2057</v>
      </c>
      <c r="E8229" s="1" t="n">
        <v>1740</v>
      </c>
      <c r="F8229" s="1" t="s">
        <v>462</v>
      </c>
      <c r="I8229" s="1" t="n">
        <v>1268629</v>
      </c>
      <c r="J8229" s="1" t="n">
        <v>62922</v>
      </c>
      <c r="K8229" s="1" t="n">
        <v>7891000260623</v>
      </c>
      <c r="L8229" s="1" t="s">
        <v>3522</v>
      </c>
      <c r="N8229" s="1" t="n">
        <v>1</v>
      </c>
      <c r="O8229" s="1" t="n">
        <v>14.21</v>
      </c>
      <c r="P8229" s="1" t="s">
        <v>2030</v>
      </c>
    </row>
    <row r="8230" customFormat="false" ht="15" hidden="false" customHeight="true" outlineLevel="0" collapsed="false">
      <c r="A8230" s="1" t="n">
        <v>2</v>
      </c>
      <c r="B8230" s="17" t="n">
        <v>46275</v>
      </c>
      <c r="C8230" s="1" t="n">
        <v>11</v>
      </c>
      <c r="D8230" s="1" t="s">
        <v>2057</v>
      </c>
      <c r="E8230" s="1" t="n">
        <v>1740</v>
      </c>
      <c r="F8230" s="1" t="s">
        <v>462</v>
      </c>
      <c r="I8230" s="1" t="n">
        <v>1268629</v>
      </c>
      <c r="J8230" s="1" t="n">
        <v>64165</v>
      </c>
      <c r="K8230" s="1" t="n">
        <v>7891000396452</v>
      </c>
      <c r="L8230" s="1" t="s">
        <v>4329</v>
      </c>
      <c r="N8230" s="1" t="n">
        <v>3</v>
      </c>
      <c r="O8230" s="1" t="n">
        <v>13.77</v>
      </c>
      <c r="P8230" s="1" t="s">
        <v>2030</v>
      </c>
    </row>
    <row r="8231" customFormat="false" ht="15" hidden="false" customHeight="true" outlineLevel="0" collapsed="false">
      <c r="A8231" s="1" t="n">
        <v>2</v>
      </c>
      <c r="B8231" s="17" t="n">
        <v>46275</v>
      </c>
      <c r="C8231" s="1" t="n">
        <v>11</v>
      </c>
      <c r="D8231" s="1" t="s">
        <v>2057</v>
      </c>
      <c r="E8231" s="1" t="n">
        <v>1740</v>
      </c>
      <c r="F8231" s="1" t="s">
        <v>462</v>
      </c>
      <c r="I8231" s="1" t="n">
        <v>1268629</v>
      </c>
      <c r="J8231" s="1" t="n">
        <v>69214</v>
      </c>
      <c r="K8231" s="1" t="n">
        <v>7898755200041</v>
      </c>
      <c r="L8231" s="1" t="s">
        <v>4231</v>
      </c>
      <c r="N8231" s="1" t="n">
        <v>4</v>
      </c>
      <c r="O8231" s="1" t="n">
        <v>13.76</v>
      </c>
      <c r="P8231" s="1" t="s">
        <v>2030</v>
      </c>
    </row>
    <row r="8232" customFormat="false" ht="15" hidden="false" customHeight="true" outlineLevel="0" collapsed="false">
      <c r="A8232" s="1" t="n">
        <v>2</v>
      </c>
      <c r="B8232" s="17" t="n">
        <v>46275</v>
      </c>
      <c r="C8232" s="1" t="n">
        <v>11</v>
      </c>
      <c r="D8232" s="1" t="s">
        <v>2057</v>
      </c>
      <c r="E8232" s="1" t="n">
        <v>1740</v>
      </c>
      <c r="F8232" s="1" t="s">
        <v>462</v>
      </c>
      <c r="I8232" s="1" t="n">
        <v>1268629</v>
      </c>
      <c r="J8232" s="1" t="n">
        <v>80572</v>
      </c>
      <c r="K8232" s="1" t="n">
        <v>7898755200188</v>
      </c>
      <c r="L8232" s="1" t="s">
        <v>4876</v>
      </c>
      <c r="N8232" s="1" t="n">
        <v>2</v>
      </c>
      <c r="O8232" s="1" t="n">
        <v>7.36</v>
      </c>
      <c r="P8232" s="1" t="s">
        <v>2030</v>
      </c>
    </row>
    <row r="8233" customFormat="false" ht="15" hidden="false" customHeight="true" outlineLevel="0" collapsed="false">
      <c r="A8233" s="1" t="n">
        <v>2</v>
      </c>
      <c r="B8233" s="17" t="n">
        <v>46275</v>
      </c>
      <c r="C8233" s="1" t="n">
        <v>11</v>
      </c>
      <c r="D8233" s="1" t="s">
        <v>2057</v>
      </c>
      <c r="E8233" s="1" t="n">
        <v>1608</v>
      </c>
      <c r="F8233" s="1" t="s">
        <v>224</v>
      </c>
      <c r="I8233" s="1" t="n">
        <v>1726308</v>
      </c>
      <c r="J8233" s="1" t="n">
        <v>30307</v>
      </c>
      <c r="K8233" s="1" t="n">
        <v>7896009301179</v>
      </c>
      <c r="L8233" s="1" t="s">
        <v>4199</v>
      </c>
      <c r="N8233" s="1" t="n">
        <v>12</v>
      </c>
      <c r="O8233" s="1" t="n">
        <v>83.16</v>
      </c>
      <c r="P8233" s="1" t="s">
        <v>2030</v>
      </c>
    </row>
    <row r="8234" customFormat="false" ht="15" hidden="false" customHeight="true" outlineLevel="0" collapsed="false">
      <c r="A8234" s="1" t="n">
        <v>2</v>
      </c>
      <c r="B8234" s="17" t="n">
        <v>46275</v>
      </c>
      <c r="C8234" s="1" t="n">
        <v>11</v>
      </c>
      <c r="D8234" s="1" t="s">
        <v>2057</v>
      </c>
      <c r="E8234" s="1" t="n">
        <v>1608</v>
      </c>
      <c r="F8234" s="1" t="s">
        <v>224</v>
      </c>
      <c r="I8234" s="1" t="n">
        <v>1726308</v>
      </c>
      <c r="J8234" s="1" t="n">
        <v>101947</v>
      </c>
      <c r="K8234" s="1" t="n">
        <v>7891079001028</v>
      </c>
      <c r="L8234" s="1" t="s">
        <v>3288</v>
      </c>
      <c r="N8234" s="1" t="n">
        <v>50</v>
      </c>
      <c r="O8234" s="1" t="n">
        <v>108</v>
      </c>
      <c r="P8234" s="1" t="s">
        <v>2030</v>
      </c>
    </row>
    <row r="8235" customFormat="false" ht="15" hidden="false" customHeight="true" outlineLevel="0" collapsed="false">
      <c r="A8235" s="1" t="n">
        <v>2</v>
      </c>
      <c r="B8235" s="17" t="n">
        <v>46275</v>
      </c>
      <c r="C8235" s="1" t="n">
        <v>11</v>
      </c>
      <c r="D8235" s="1" t="s">
        <v>2057</v>
      </c>
      <c r="E8235" s="1" t="n">
        <v>1608</v>
      </c>
      <c r="F8235" s="1" t="s">
        <v>224</v>
      </c>
      <c r="I8235" s="1" t="n">
        <v>1726308</v>
      </c>
      <c r="J8235" s="1" t="n">
        <v>101948</v>
      </c>
      <c r="K8235" s="1" t="n">
        <v>7891079001011</v>
      </c>
      <c r="L8235" s="1" t="s">
        <v>3289</v>
      </c>
      <c r="N8235" s="1" t="n">
        <v>50</v>
      </c>
      <c r="O8235" s="1" t="n">
        <v>108</v>
      </c>
      <c r="P8235" s="1" t="s">
        <v>2030</v>
      </c>
    </row>
    <row r="8236" customFormat="false" ht="15" hidden="false" customHeight="true" outlineLevel="0" collapsed="false">
      <c r="A8236" s="1" t="n">
        <v>2</v>
      </c>
      <c r="B8236" s="17" t="n">
        <v>46275</v>
      </c>
      <c r="C8236" s="1" t="n">
        <v>11</v>
      </c>
      <c r="D8236" s="1" t="s">
        <v>2057</v>
      </c>
      <c r="E8236" s="1" t="n">
        <v>1608</v>
      </c>
      <c r="F8236" s="1" t="s">
        <v>224</v>
      </c>
      <c r="I8236" s="1" t="n">
        <v>1726308</v>
      </c>
      <c r="J8236" s="1" t="n">
        <v>101949</v>
      </c>
      <c r="K8236" s="1" t="n">
        <v>7891079001004</v>
      </c>
      <c r="L8236" s="1" t="s">
        <v>3290</v>
      </c>
      <c r="N8236" s="1" t="n">
        <v>50</v>
      </c>
      <c r="O8236" s="1" t="n">
        <v>108</v>
      </c>
      <c r="P8236" s="1" t="s">
        <v>2030</v>
      </c>
    </row>
    <row r="8237" customFormat="false" ht="15" hidden="false" customHeight="true" outlineLevel="0" collapsed="false">
      <c r="A8237" s="1" t="n">
        <v>2</v>
      </c>
      <c r="B8237" s="17" t="n">
        <v>46275</v>
      </c>
      <c r="C8237" s="1" t="n">
        <v>11</v>
      </c>
      <c r="D8237" s="1" t="s">
        <v>2057</v>
      </c>
      <c r="E8237" s="1" t="n">
        <v>1608</v>
      </c>
      <c r="F8237" s="1" t="s">
        <v>224</v>
      </c>
      <c r="I8237" s="1" t="n">
        <v>1726308</v>
      </c>
      <c r="J8237" s="1" t="n">
        <v>101953</v>
      </c>
      <c r="K8237" s="1" t="n">
        <v>7891079000229</v>
      </c>
      <c r="L8237" s="1" t="s">
        <v>3291</v>
      </c>
      <c r="N8237" s="1" t="n">
        <v>50</v>
      </c>
      <c r="O8237" s="1" t="n">
        <v>104</v>
      </c>
      <c r="P8237" s="1" t="s">
        <v>2030</v>
      </c>
    </row>
    <row r="8238" customFormat="false" ht="15" hidden="false" customHeight="true" outlineLevel="0" collapsed="false">
      <c r="A8238" s="1" t="n">
        <v>2</v>
      </c>
      <c r="B8238" s="17" t="n">
        <v>46275</v>
      </c>
      <c r="C8238" s="1" t="n">
        <v>11</v>
      </c>
      <c r="D8238" s="1" t="s">
        <v>2057</v>
      </c>
      <c r="E8238" s="1" t="n">
        <v>1608</v>
      </c>
      <c r="F8238" s="1" t="s">
        <v>224</v>
      </c>
      <c r="I8238" s="1" t="n">
        <v>1726308</v>
      </c>
      <c r="J8238" s="1" t="n">
        <v>101954</v>
      </c>
      <c r="K8238" s="1" t="n">
        <v>7891079000212</v>
      </c>
      <c r="L8238" s="1" t="s">
        <v>4200</v>
      </c>
      <c r="N8238" s="1" t="n">
        <v>50</v>
      </c>
      <c r="O8238" s="1" t="n">
        <v>104</v>
      </c>
      <c r="P8238" s="1" t="s">
        <v>2030</v>
      </c>
    </row>
    <row r="8239" customFormat="false" ht="15" hidden="false" customHeight="true" outlineLevel="0" collapsed="false">
      <c r="A8239" s="1" t="n">
        <v>2</v>
      </c>
      <c r="B8239" s="17" t="n">
        <v>46275</v>
      </c>
      <c r="C8239" s="1" t="n">
        <v>11</v>
      </c>
      <c r="D8239" s="1" t="s">
        <v>2057</v>
      </c>
      <c r="E8239" s="1" t="n">
        <v>1608</v>
      </c>
      <c r="F8239" s="1" t="s">
        <v>224</v>
      </c>
      <c r="I8239" s="1" t="n">
        <v>1726308</v>
      </c>
      <c r="J8239" s="1" t="n">
        <v>101957</v>
      </c>
      <c r="K8239" s="1" t="n">
        <v>7891079000205</v>
      </c>
      <c r="L8239" s="1" t="s">
        <v>3292</v>
      </c>
      <c r="N8239" s="1" t="n">
        <v>50</v>
      </c>
      <c r="O8239" s="1" t="n">
        <v>104</v>
      </c>
      <c r="P8239" s="1" t="s">
        <v>2030</v>
      </c>
    </row>
    <row r="8240" customFormat="false" ht="15" hidden="false" customHeight="true" outlineLevel="0" collapsed="false">
      <c r="A8240" s="1" t="n">
        <v>2</v>
      </c>
      <c r="B8240" s="17" t="n">
        <v>46275</v>
      </c>
      <c r="C8240" s="1" t="n">
        <v>11</v>
      </c>
      <c r="D8240" s="1" t="s">
        <v>2057</v>
      </c>
      <c r="E8240" s="1" t="n">
        <v>1608</v>
      </c>
      <c r="F8240" s="1" t="s">
        <v>224</v>
      </c>
      <c r="I8240" s="1" t="n">
        <v>1726308</v>
      </c>
      <c r="J8240" s="1" t="n">
        <v>103351</v>
      </c>
      <c r="K8240" s="1" t="n">
        <v>7891910000197</v>
      </c>
      <c r="L8240" s="1" t="s">
        <v>4877</v>
      </c>
      <c r="N8240" s="1" t="n">
        <v>10</v>
      </c>
      <c r="O8240" s="1" t="n">
        <v>75.9</v>
      </c>
      <c r="P8240" s="1" t="s">
        <v>2030</v>
      </c>
    </row>
    <row r="8241" customFormat="false" ht="15" hidden="false" customHeight="true" outlineLevel="0" collapsed="false">
      <c r="A8241" s="1" t="n">
        <v>2</v>
      </c>
      <c r="B8241" s="17" t="n">
        <v>46275</v>
      </c>
      <c r="C8241" s="1" t="n">
        <v>11</v>
      </c>
      <c r="D8241" s="1" t="s">
        <v>2057</v>
      </c>
      <c r="E8241" s="1" t="n">
        <v>1608</v>
      </c>
      <c r="F8241" s="1" t="s">
        <v>224</v>
      </c>
      <c r="I8241" s="1" t="n">
        <v>1726308</v>
      </c>
      <c r="J8241" s="1" t="n">
        <v>19594</v>
      </c>
      <c r="K8241" s="1" t="n">
        <v>7891079000434</v>
      </c>
      <c r="L8241" s="1" t="s">
        <v>3296</v>
      </c>
      <c r="N8241" s="1" t="n">
        <v>12</v>
      </c>
      <c r="O8241" s="1" t="n">
        <v>33.84</v>
      </c>
      <c r="P8241" s="1" t="s">
        <v>2030</v>
      </c>
    </row>
    <row r="8242" customFormat="false" ht="15" hidden="false" customHeight="true" outlineLevel="0" collapsed="false">
      <c r="A8242" s="1" t="n">
        <v>2</v>
      </c>
      <c r="B8242" s="17" t="n">
        <v>46275</v>
      </c>
      <c r="C8242" s="1" t="n">
        <v>11</v>
      </c>
      <c r="D8242" s="1" t="s">
        <v>2057</v>
      </c>
      <c r="E8242" s="1" t="n">
        <v>1608</v>
      </c>
      <c r="F8242" s="1" t="s">
        <v>224</v>
      </c>
      <c r="I8242" s="1" t="n">
        <v>1726308</v>
      </c>
      <c r="J8242" s="1" t="n">
        <v>24305</v>
      </c>
      <c r="K8242" s="1" t="n">
        <v>7891079000427</v>
      </c>
      <c r="L8242" s="1" t="s">
        <v>3298</v>
      </c>
      <c r="N8242" s="1" t="n">
        <v>12</v>
      </c>
      <c r="O8242" s="1" t="n">
        <v>33.84</v>
      </c>
      <c r="P8242" s="1" t="s">
        <v>2030</v>
      </c>
    </row>
    <row r="8243" customFormat="false" ht="15" hidden="false" customHeight="true" outlineLevel="0" collapsed="false">
      <c r="A8243" s="1" t="n">
        <v>2</v>
      </c>
      <c r="B8243" s="17" t="n">
        <v>46275</v>
      </c>
      <c r="C8243" s="1" t="n">
        <v>11</v>
      </c>
      <c r="D8243" s="1" t="s">
        <v>2057</v>
      </c>
      <c r="E8243" s="1" t="n">
        <v>1608</v>
      </c>
      <c r="F8243" s="1" t="s">
        <v>224</v>
      </c>
      <c r="I8243" s="1" t="n">
        <v>1726308</v>
      </c>
      <c r="J8243" s="1" t="n">
        <v>27996</v>
      </c>
      <c r="K8243" s="1" t="n">
        <v>7891079013083</v>
      </c>
      <c r="L8243" s="1" t="s">
        <v>3299</v>
      </c>
      <c r="N8243" s="1" t="n">
        <v>12</v>
      </c>
      <c r="O8243" s="1" t="n">
        <v>50.04</v>
      </c>
      <c r="P8243" s="1" t="s">
        <v>2030</v>
      </c>
    </row>
    <row r="8244" customFormat="false" ht="15" hidden="false" customHeight="true" outlineLevel="0" collapsed="false">
      <c r="A8244" s="1" t="n">
        <v>2</v>
      </c>
      <c r="B8244" s="17" t="n">
        <v>46275</v>
      </c>
      <c r="C8244" s="1" t="n">
        <v>11</v>
      </c>
      <c r="D8244" s="1" t="s">
        <v>2057</v>
      </c>
      <c r="E8244" s="1" t="n">
        <v>1608</v>
      </c>
      <c r="F8244" s="1" t="s">
        <v>224</v>
      </c>
      <c r="I8244" s="1" t="n">
        <v>1726308</v>
      </c>
      <c r="J8244" s="1" t="n">
        <v>27997</v>
      </c>
      <c r="K8244" s="1" t="n">
        <v>7891079013106</v>
      </c>
      <c r="L8244" s="1" t="s">
        <v>3300</v>
      </c>
      <c r="N8244" s="1" t="n">
        <v>6</v>
      </c>
      <c r="O8244" s="1" t="n">
        <v>25.02</v>
      </c>
      <c r="P8244" s="1" t="s">
        <v>2030</v>
      </c>
    </row>
    <row r="8245" customFormat="false" ht="15" hidden="false" customHeight="true" outlineLevel="0" collapsed="false">
      <c r="A8245" s="1" t="n">
        <v>2</v>
      </c>
      <c r="B8245" s="17" t="n">
        <v>46275</v>
      </c>
      <c r="C8245" s="1" t="n">
        <v>11</v>
      </c>
      <c r="D8245" s="1" t="s">
        <v>2057</v>
      </c>
      <c r="E8245" s="1" t="n">
        <v>1608</v>
      </c>
      <c r="F8245" s="1" t="s">
        <v>224</v>
      </c>
      <c r="I8245" s="1" t="n">
        <v>1726308</v>
      </c>
      <c r="J8245" s="1" t="n">
        <v>27998</v>
      </c>
      <c r="K8245" s="1" t="n">
        <v>7891079013045</v>
      </c>
      <c r="L8245" s="1" t="s">
        <v>4878</v>
      </c>
      <c r="N8245" s="1" t="n">
        <v>6</v>
      </c>
      <c r="O8245" s="1" t="n">
        <v>25.02</v>
      </c>
      <c r="P8245" s="1" t="s">
        <v>2030</v>
      </c>
    </row>
    <row r="8246" customFormat="false" ht="15" hidden="false" customHeight="true" outlineLevel="0" collapsed="false">
      <c r="A8246" s="1" t="n">
        <v>2</v>
      </c>
      <c r="B8246" s="17" t="n">
        <v>46275</v>
      </c>
      <c r="C8246" s="1" t="n">
        <v>11</v>
      </c>
      <c r="D8246" s="1" t="s">
        <v>2057</v>
      </c>
      <c r="E8246" s="1" t="n">
        <v>1608</v>
      </c>
      <c r="F8246" s="1" t="s">
        <v>224</v>
      </c>
      <c r="I8246" s="1" t="n">
        <v>1726308</v>
      </c>
      <c r="J8246" s="1" t="n">
        <v>27999</v>
      </c>
      <c r="K8246" s="1" t="n">
        <v>7891079013113</v>
      </c>
      <c r="L8246" s="1" t="s">
        <v>4879</v>
      </c>
      <c r="N8246" s="1" t="n">
        <v>6</v>
      </c>
      <c r="O8246" s="1" t="n">
        <v>25.02</v>
      </c>
      <c r="P8246" s="1" t="s">
        <v>2030</v>
      </c>
    </row>
    <row r="8247" customFormat="false" ht="15" hidden="false" customHeight="true" outlineLevel="0" collapsed="false">
      <c r="A8247" s="1" t="n">
        <v>2</v>
      </c>
      <c r="B8247" s="17" t="n">
        <v>46275</v>
      </c>
      <c r="C8247" s="1" t="n">
        <v>11</v>
      </c>
      <c r="D8247" s="1" t="s">
        <v>2057</v>
      </c>
      <c r="E8247" s="1" t="n">
        <v>1608</v>
      </c>
      <c r="F8247" s="1" t="s">
        <v>224</v>
      </c>
      <c r="I8247" s="1" t="n">
        <v>1726308</v>
      </c>
      <c r="J8247" s="1" t="n">
        <v>28032</v>
      </c>
      <c r="K8247" s="1" t="n">
        <v>7891079013038</v>
      </c>
      <c r="L8247" s="1" t="s">
        <v>3301</v>
      </c>
      <c r="N8247" s="1" t="n">
        <v>48</v>
      </c>
      <c r="O8247" s="1" t="n">
        <v>200.16</v>
      </c>
      <c r="P8247" s="1" t="s">
        <v>2030</v>
      </c>
    </row>
    <row r="8248" customFormat="false" ht="15" hidden="false" customHeight="true" outlineLevel="0" collapsed="false">
      <c r="A8248" s="1" t="n">
        <v>2</v>
      </c>
      <c r="B8248" s="17" t="n">
        <v>46275</v>
      </c>
      <c r="C8248" s="1" t="n">
        <v>11</v>
      </c>
      <c r="D8248" s="1" t="s">
        <v>2057</v>
      </c>
      <c r="E8248" s="1" t="n">
        <v>1608</v>
      </c>
      <c r="F8248" s="1" t="s">
        <v>224</v>
      </c>
      <c r="I8248" s="1" t="n">
        <v>1726308</v>
      </c>
      <c r="J8248" s="1" t="n">
        <v>28033</v>
      </c>
      <c r="K8248" s="1" t="n">
        <v>7891079013120</v>
      </c>
      <c r="L8248" s="1" t="s">
        <v>3302</v>
      </c>
      <c r="N8248" s="1" t="n">
        <v>12</v>
      </c>
      <c r="O8248" s="1" t="n">
        <v>50.04</v>
      </c>
      <c r="P8248" s="1" t="s">
        <v>2030</v>
      </c>
    </row>
    <row r="8249" customFormat="false" ht="15" hidden="false" customHeight="true" outlineLevel="0" collapsed="false">
      <c r="A8249" s="1" t="n">
        <v>2</v>
      </c>
      <c r="B8249" s="17" t="n">
        <v>46275</v>
      </c>
      <c r="C8249" s="1" t="n">
        <v>11</v>
      </c>
      <c r="D8249" s="1" t="s">
        <v>2057</v>
      </c>
      <c r="E8249" s="1" t="n">
        <v>1608</v>
      </c>
      <c r="F8249" s="1" t="s">
        <v>224</v>
      </c>
      <c r="I8249" s="1" t="n">
        <v>1726308</v>
      </c>
      <c r="J8249" s="1" t="n">
        <v>28034</v>
      </c>
      <c r="K8249" s="1" t="n">
        <v>7891079013069</v>
      </c>
      <c r="L8249" s="1" t="s">
        <v>3303</v>
      </c>
      <c r="N8249" s="1" t="n">
        <v>12</v>
      </c>
      <c r="O8249" s="1" t="n">
        <v>50.04</v>
      </c>
      <c r="P8249" s="1" t="s">
        <v>2030</v>
      </c>
    </row>
    <row r="8250" customFormat="false" ht="15" hidden="false" customHeight="true" outlineLevel="0" collapsed="false">
      <c r="A8250" s="1" t="n">
        <v>2</v>
      </c>
      <c r="B8250" s="17" t="n">
        <v>46275</v>
      </c>
      <c r="C8250" s="1" t="n">
        <v>11</v>
      </c>
      <c r="D8250" s="1" t="s">
        <v>2057</v>
      </c>
      <c r="E8250" s="1" t="n">
        <v>1608</v>
      </c>
      <c r="F8250" s="1" t="s">
        <v>224</v>
      </c>
      <c r="I8250" s="1" t="n">
        <v>1726308</v>
      </c>
      <c r="J8250" s="1" t="n">
        <v>28035</v>
      </c>
      <c r="K8250" s="1" t="n">
        <v>7891079013052</v>
      </c>
      <c r="L8250" s="1" t="s">
        <v>3304</v>
      </c>
      <c r="N8250" s="1" t="n">
        <v>48</v>
      </c>
      <c r="O8250" s="1" t="n">
        <v>200.16</v>
      </c>
      <c r="P8250" s="1" t="s">
        <v>2030</v>
      </c>
    </row>
    <row r="8251" customFormat="false" ht="15" hidden="false" customHeight="true" outlineLevel="0" collapsed="false">
      <c r="A8251" s="1" t="n">
        <v>2</v>
      </c>
      <c r="B8251" s="17" t="n">
        <v>46275</v>
      </c>
      <c r="C8251" s="1" t="n">
        <v>11</v>
      </c>
      <c r="D8251" s="1" t="s">
        <v>2057</v>
      </c>
      <c r="E8251" s="1" t="n">
        <v>1608</v>
      </c>
      <c r="F8251" s="1" t="s">
        <v>224</v>
      </c>
      <c r="I8251" s="1" t="n">
        <v>1726308</v>
      </c>
      <c r="J8251" s="1" t="n">
        <v>29473</v>
      </c>
      <c r="K8251" s="1" t="n">
        <v>7891079013090</v>
      </c>
      <c r="L8251" s="1" t="s">
        <v>4880</v>
      </c>
      <c r="N8251" s="1" t="n">
        <v>12</v>
      </c>
      <c r="O8251" s="1" t="n">
        <v>50.04</v>
      </c>
      <c r="P8251" s="1" t="s">
        <v>2030</v>
      </c>
    </row>
    <row r="8252" customFormat="false" ht="15" hidden="false" customHeight="true" outlineLevel="0" collapsed="false">
      <c r="A8252" s="1" t="n">
        <v>2</v>
      </c>
      <c r="B8252" s="17" t="n">
        <v>46275</v>
      </c>
      <c r="C8252" s="1" t="n">
        <v>11</v>
      </c>
      <c r="D8252" s="1" t="s">
        <v>2057</v>
      </c>
      <c r="E8252" s="1" t="n">
        <v>1608</v>
      </c>
      <c r="F8252" s="1" t="s">
        <v>224</v>
      </c>
      <c r="I8252" s="1" t="n">
        <v>1726308</v>
      </c>
      <c r="J8252" s="1" t="n">
        <v>29860</v>
      </c>
      <c r="K8252" s="1" t="n">
        <v>7896009301193</v>
      </c>
      <c r="L8252" s="1" t="s">
        <v>4881</v>
      </c>
      <c r="N8252" s="1" t="n">
        <v>24</v>
      </c>
      <c r="O8252" s="1" t="n">
        <v>166.32</v>
      </c>
      <c r="P8252" s="1" t="s">
        <v>2030</v>
      </c>
    </row>
    <row r="8253" customFormat="false" ht="15" hidden="false" customHeight="true" outlineLevel="0" collapsed="false">
      <c r="A8253" s="1" t="n">
        <v>2</v>
      </c>
      <c r="B8253" s="17" t="n">
        <v>46275</v>
      </c>
      <c r="C8253" s="1" t="n">
        <v>11</v>
      </c>
      <c r="D8253" s="1" t="s">
        <v>2057</v>
      </c>
      <c r="E8253" s="1" t="n">
        <v>1608</v>
      </c>
      <c r="F8253" s="1" t="s">
        <v>224</v>
      </c>
      <c r="I8253" s="1" t="n">
        <v>1726308</v>
      </c>
      <c r="J8253" s="1" t="n">
        <v>30992</v>
      </c>
      <c r="K8253" s="1" t="n">
        <v>7891079013427</v>
      </c>
      <c r="L8253" s="1" t="s">
        <v>4882</v>
      </c>
      <c r="N8253" s="1" t="n">
        <v>6</v>
      </c>
      <c r="O8253" s="1" t="n">
        <v>25.02</v>
      </c>
      <c r="P8253" s="1" t="s">
        <v>2030</v>
      </c>
    </row>
    <row r="8254" customFormat="false" ht="15" hidden="false" customHeight="true" outlineLevel="0" collapsed="false">
      <c r="A8254" s="1" t="n">
        <v>2</v>
      </c>
      <c r="B8254" s="17" t="n">
        <v>46275</v>
      </c>
      <c r="C8254" s="1" t="n">
        <v>11</v>
      </c>
      <c r="D8254" s="1" t="s">
        <v>2057</v>
      </c>
      <c r="E8254" s="1" t="n">
        <v>1608</v>
      </c>
      <c r="F8254" s="1" t="s">
        <v>224</v>
      </c>
      <c r="I8254" s="1" t="n">
        <v>1726308</v>
      </c>
      <c r="J8254" s="1" t="n">
        <v>34732</v>
      </c>
      <c r="K8254" s="1" t="n">
        <v>7896009301186</v>
      </c>
      <c r="L8254" s="1" t="s">
        <v>4883</v>
      </c>
      <c r="N8254" s="1" t="n">
        <v>6</v>
      </c>
      <c r="O8254" s="1" t="n">
        <v>41.58</v>
      </c>
      <c r="P8254" s="1" t="s">
        <v>2030</v>
      </c>
    </row>
    <row r="8255" customFormat="false" ht="15" hidden="false" customHeight="true" outlineLevel="0" collapsed="false">
      <c r="A8255" s="1" t="n">
        <v>2</v>
      </c>
      <c r="B8255" s="17" t="n">
        <v>46275</v>
      </c>
      <c r="C8255" s="1" t="n">
        <v>11</v>
      </c>
      <c r="D8255" s="1" t="s">
        <v>2057</v>
      </c>
      <c r="E8255" s="1" t="n">
        <v>1608</v>
      </c>
      <c r="F8255" s="1" t="s">
        <v>224</v>
      </c>
      <c r="I8255" s="1" t="n">
        <v>1726308</v>
      </c>
      <c r="J8255" s="1" t="n">
        <v>37391</v>
      </c>
      <c r="K8255" s="1" t="n">
        <v>7896114901738</v>
      </c>
      <c r="L8255" s="1" t="s">
        <v>4884</v>
      </c>
      <c r="N8255" s="1" t="n">
        <v>24</v>
      </c>
      <c r="O8255" s="1" t="n">
        <v>142.56</v>
      </c>
      <c r="P8255" s="1" t="s">
        <v>2030</v>
      </c>
    </row>
    <row r="8256" customFormat="false" ht="15" hidden="false" customHeight="true" outlineLevel="0" collapsed="false">
      <c r="A8256" s="1" t="n">
        <v>2</v>
      </c>
      <c r="B8256" s="17" t="n">
        <v>46275</v>
      </c>
      <c r="C8256" s="1" t="n">
        <v>11</v>
      </c>
      <c r="D8256" s="1" t="s">
        <v>2057</v>
      </c>
      <c r="E8256" s="1" t="n">
        <v>1608</v>
      </c>
      <c r="F8256" s="1" t="s">
        <v>224</v>
      </c>
      <c r="I8256" s="1" t="n">
        <v>1726308</v>
      </c>
      <c r="J8256" s="1" t="n">
        <v>61507</v>
      </c>
      <c r="K8256" s="1" t="n">
        <v>7891079014028</v>
      </c>
      <c r="L8256" s="1" t="s">
        <v>4202</v>
      </c>
      <c r="N8256" s="1" t="n">
        <v>25</v>
      </c>
      <c r="O8256" s="1" t="n">
        <v>52</v>
      </c>
      <c r="P8256" s="1" t="s">
        <v>2030</v>
      </c>
    </row>
    <row r="8257" customFormat="false" ht="15" hidden="false" customHeight="true" outlineLevel="0" collapsed="false">
      <c r="A8257" s="1" t="n">
        <v>2</v>
      </c>
      <c r="B8257" s="17" t="n">
        <v>46275</v>
      </c>
      <c r="C8257" s="1" t="n">
        <v>11</v>
      </c>
      <c r="D8257" s="1" t="s">
        <v>2057</v>
      </c>
      <c r="E8257" s="1" t="n">
        <v>1608</v>
      </c>
      <c r="F8257" s="1" t="s">
        <v>224</v>
      </c>
      <c r="I8257" s="1" t="n">
        <v>1726308</v>
      </c>
      <c r="J8257" s="1" t="n">
        <v>61853</v>
      </c>
      <c r="K8257" s="1" t="n">
        <v>7896071030021</v>
      </c>
      <c r="L8257" s="1" t="s">
        <v>4885</v>
      </c>
      <c r="N8257" s="1" t="n">
        <v>32</v>
      </c>
      <c r="O8257" s="1" t="n">
        <v>164.48</v>
      </c>
      <c r="P8257" s="1" t="s">
        <v>2030</v>
      </c>
    </row>
    <row r="8258" customFormat="false" ht="15" hidden="false" customHeight="true" outlineLevel="0" collapsed="false">
      <c r="A8258" s="1" t="n">
        <v>2</v>
      </c>
      <c r="B8258" s="17" t="n">
        <v>46275</v>
      </c>
      <c r="C8258" s="1" t="n">
        <v>11</v>
      </c>
      <c r="D8258" s="1" t="s">
        <v>2057</v>
      </c>
      <c r="E8258" s="1" t="n">
        <v>1608</v>
      </c>
      <c r="F8258" s="1" t="s">
        <v>224</v>
      </c>
      <c r="I8258" s="1" t="n">
        <v>1726308</v>
      </c>
      <c r="J8258" s="1" t="n">
        <v>62566</v>
      </c>
      <c r="K8258" s="1" t="n">
        <v>7896071030007</v>
      </c>
      <c r="L8258" s="1" t="s">
        <v>4886</v>
      </c>
      <c r="N8258" s="1" t="n">
        <v>32</v>
      </c>
      <c r="O8258" s="1" t="n">
        <v>164.48</v>
      </c>
      <c r="P8258" s="1" t="s">
        <v>2030</v>
      </c>
    </row>
    <row r="8259" customFormat="false" ht="15" hidden="false" customHeight="true" outlineLevel="0" collapsed="false">
      <c r="A8259" s="1" t="n">
        <v>2</v>
      </c>
      <c r="B8259" s="17" t="n">
        <v>46275</v>
      </c>
      <c r="C8259" s="1" t="n">
        <v>11</v>
      </c>
      <c r="D8259" s="1" t="s">
        <v>2057</v>
      </c>
      <c r="E8259" s="1" t="n">
        <v>1608</v>
      </c>
      <c r="F8259" s="1" t="s">
        <v>224</v>
      </c>
      <c r="I8259" s="1" t="n">
        <v>1726308</v>
      </c>
      <c r="J8259" s="1" t="n">
        <v>62567</v>
      </c>
      <c r="K8259" s="1" t="n">
        <v>7896071030014</v>
      </c>
      <c r="L8259" s="1" t="s">
        <v>4887</v>
      </c>
      <c r="N8259" s="1" t="n">
        <v>32</v>
      </c>
      <c r="O8259" s="1" t="n">
        <v>164.48</v>
      </c>
      <c r="P8259" s="1" t="s">
        <v>2030</v>
      </c>
    </row>
    <row r="8260" customFormat="false" ht="15" hidden="false" customHeight="true" outlineLevel="0" collapsed="false">
      <c r="A8260" s="1" t="n">
        <v>2</v>
      </c>
      <c r="B8260" s="17" t="n">
        <v>46275</v>
      </c>
      <c r="C8260" s="1" t="n">
        <v>11</v>
      </c>
      <c r="D8260" s="1" t="s">
        <v>2057</v>
      </c>
      <c r="E8260" s="1" t="n">
        <v>1608</v>
      </c>
      <c r="F8260" s="1" t="s">
        <v>224</v>
      </c>
      <c r="I8260" s="1" t="n">
        <v>1726308</v>
      </c>
      <c r="J8260" s="1" t="n">
        <v>62697</v>
      </c>
      <c r="K8260" s="1" t="n">
        <v>7896071030038</v>
      </c>
      <c r="L8260" s="1" t="s">
        <v>4888</v>
      </c>
      <c r="N8260" s="1" t="n">
        <v>16</v>
      </c>
      <c r="O8260" s="1" t="n">
        <v>82.24</v>
      </c>
      <c r="P8260" s="1" t="s">
        <v>2030</v>
      </c>
    </row>
    <row r="8261" customFormat="false" ht="15" hidden="false" customHeight="true" outlineLevel="0" collapsed="false">
      <c r="A8261" s="1" t="n">
        <v>2</v>
      </c>
      <c r="B8261" s="17" t="n">
        <v>46275</v>
      </c>
      <c r="C8261" s="1" t="n">
        <v>11</v>
      </c>
      <c r="D8261" s="1" t="s">
        <v>2057</v>
      </c>
      <c r="E8261" s="1" t="n">
        <v>1608</v>
      </c>
      <c r="F8261" s="1" t="s">
        <v>224</v>
      </c>
      <c r="I8261" s="1" t="n">
        <v>1726308</v>
      </c>
      <c r="J8261" s="1" t="n">
        <v>66635</v>
      </c>
      <c r="K8261" s="1" t="n">
        <v>7891910030330</v>
      </c>
      <c r="L8261" s="1" t="s">
        <v>3306</v>
      </c>
      <c r="N8261" s="1" t="n">
        <v>10</v>
      </c>
      <c r="O8261" s="1" t="n">
        <v>80.5</v>
      </c>
      <c r="P8261" s="1" t="s">
        <v>2030</v>
      </c>
    </row>
    <row r="8262" customFormat="false" ht="15" hidden="false" customHeight="true" outlineLevel="0" collapsed="false">
      <c r="A8262" s="1" t="n">
        <v>2</v>
      </c>
      <c r="B8262" s="17" t="n">
        <v>46275</v>
      </c>
      <c r="C8262" s="1" t="n">
        <v>11</v>
      </c>
      <c r="D8262" s="1" t="s">
        <v>2057</v>
      </c>
      <c r="E8262" s="1" t="n">
        <v>1608</v>
      </c>
      <c r="F8262" s="1" t="s">
        <v>224</v>
      </c>
      <c r="I8262" s="1" t="n">
        <v>1726308</v>
      </c>
      <c r="J8262" s="1" t="n">
        <v>71873</v>
      </c>
      <c r="K8262" s="1" t="n">
        <v>7891079013984</v>
      </c>
      <c r="L8262" s="1" t="s">
        <v>4889</v>
      </c>
      <c r="N8262" s="1" t="n">
        <v>12</v>
      </c>
      <c r="O8262" s="1" t="n">
        <v>50.04</v>
      </c>
      <c r="P8262" s="1" t="s">
        <v>2030</v>
      </c>
    </row>
    <row r="8263" customFormat="false" ht="15" hidden="false" customHeight="true" outlineLevel="0" collapsed="false">
      <c r="A8263" s="1" t="n">
        <v>2</v>
      </c>
      <c r="B8263" s="17" t="n">
        <v>46275</v>
      </c>
      <c r="C8263" s="1" t="n">
        <v>11</v>
      </c>
      <c r="D8263" s="1" t="s">
        <v>2057</v>
      </c>
      <c r="E8263" s="1" t="n">
        <v>1608</v>
      </c>
      <c r="F8263" s="1" t="s">
        <v>224</v>
      </c>
      <c r="I8263" s="1" t="n">
        <v>1726308</v>
      </c>
      <c r="J8263" s="1" t="n">
        <v>75714</v>
      </c>
      <c r="K8263" s="1" t="n">
        <v>7891079014233</v>
      </c>
      <c r="L8263" s="1" t="s">
        <v>4203</v>
      </c>
      <c r="N8263" s="1" t="n">
        <v>12</v>
      </c>
      <c r="O8263" s="1" t="n">
        <v>50.04</v>
      </c>
      <c r="P8263" s="1" t="s">
        <v>2030</v>
      </c>
    </row>
    <row r="8264" customFormat="false" ht="15" hidden="false" customHeight="true" outlineLevel="0" collapsed="false">
      <c r="A8264" s="1" t="n">
        <v>2</v>
      </c>
      <c r="B8264" s="17" t="n">
        <v>46275</v>
      </c>
      <c r="C8264" s="1" t="n">
        <v>11</v>
      </c>
      <c r="D8264" s="1" t="s">
        <v>2057</v>
      </c>
      <c r="E8264" s="1" t="n">
        <v>1608</v>
      </c>
      <c r="F8264" s="1" t="s">
        <v>224</v>
      </c>
      <c r="I8264" s="1" t="n">
        <v>1726308</v>
      </c>
      <c r="J8264" s="1" t="n">
        <v>76679</v>
      </c>
      <c r="K8264" s="1" t="n">
        <v>7891079014295</v>
      </c>
      <c r="L8264" s="1" t="s">
        <v>4204</v>
      </c>
      <c r="N8264" s="1" t="n">
        <v>8</v>
      </c>
      <c r="O8264" s="1" t="n">
        <v>16.64</v>
      </c>
      <c r="P8264" s="1" t="s">
        <v>2030</v>
      </c>
    </row>
    <row r="8265" customFormat="false" ht="15" hidden="false" customHeight="true" outlineLevel="0" collapsed="false">
      <c r="A8265" s="1" t="n">
        <v>2</v>
      </c>
      <c r="B8265" s="17" t="n">
        <v>46275</v>
      </c>
      <c r="C8265" s="1" t="n">
        <v>11</v>
      </c>
      <c r="D8265" s="1" t="s">
        <v>2057</v>
      </c>
      <c r="E8265" s="1" t="n">
        <v>1608</v>
      </c>
      <c r="F8265" s="1" t="s">
        <v>224</v>
      </c>
      <c r="I8265" s="1" t="n">
        <v>1726860</v>
      </c>
      <c r="J8265" s="1" t="n">
        <v>50232</v>
      </c>
      <c r="K8265" s="1" t="n">
        <v>7891025123057</v>
      </c>
      <c r="L8265" s="1" t="s">
        <v>2224</v>
      </c>
      <c r="N8265" s="1" t="n">
        <v>6</v>
      </c>
      <c r="O8265" s="1" t="n">
        <v>15.78</v>
      </c>
      <c r="P8265" s="1" t="s">
        <v>2030</v>
      </c>
    </row>
    <row r="8266" customFormat="false" ht="15" hidden="false" customHeight="true" outlineLevel="0" collapsed="false">
      <c r="A8266" s="1" t="n">
        <v>2</v>
      </c>
      <c r="B8266" s="17" t="n">
        <v>46275</v>
      </c>
      <c r="C8266" s="1" t="n">
        <v>11</v>
      </c>
      <c r="D8266" s="1" t="s">
        <v>2057</v>
      </c>
      <c r="E8266" s="1" t="n">
        <v>1608</v>
      </c>
      <c r="F8266" s="1" t="s">
        <v>224</v>
      </c>
      <c r="I8266" s="1" t="n">
        <v>1726860</v>
      </c>
      <c r="J8266" s="1" t="n">
        <v>18949</v>
      </c>
      <c r="K8266" s="1" t="n">
        <v>7891025699880</v>
      </c>
      <c r="L8266" s="1" t="s">
        <v>2225</v>
      </c>
      <c r="N8266" s="1" t="n">
        <v>3</v>
      </c>
      <c r="O8266" s="1" t="n">
        <v>26.67</v>
      </c>
      <c r="P8266" s="1" t="s">
        <v>2030</v>
      </c>
    </row>
    <row r="8267" customFormat="false" ht="15" hidden="false" customHeight="true" outlineLevel="0" collapsed="false">
      <c r="A8267" s="1" t="n">
        <v>2</v>
      </c>
      <c r="B8267" s="17" t="n">
        <v>46275</v>
      </c>
      <c r="C8267" s="1" t="n">
        <v>11</v>
      </c>
      <c r="D8267" s="1" t="s">
        <v>2057</v>
      </c>
      <c r="E8267" s="1" t="n">
        <v>1608</v>
      </c>
      <c r="F8267" s="1" t="s">
        <v>224</v>
      </c>
      <c r="I8267" s="1" t="n">
        <v>1726860</v>
      </c>
      <c r="J8267" s="1" t="n">
        <v>19906</v>
      </c>
      <c r="K8267" s="1" t="n">
        <v>7898553442933</v>
      </c>
      <c r="L8267" s="1" t="s">
        <v>2567</v>
      </c>
      <c r="N8267" s="1" t="n">
        <v>6</v>
      </c>
      <c r="O8267" s="1" t="n">
        <v>62.88</v>
      </c>
      <c r="P8267" s="1" t="s">
        <v>2030</v>
      </c>
    </row>
    <row r="8268" customFormat="false" ht="15" hidden="false" customHeight="true" outlineLevel="0" collapsed="false">
      <c r="A8268" s="1" t="n">
        <v>2</v>
      </c>
      <c r="B8268" s="17" t="n">
        <v>46275</v>
      </c>
      <c r="C8268" s="1" t="n">
        <v>11</v>
      </c>
      <c r="D8268" s="1" t="s">
        <v>2057</v>
      </c>
      <c r="E8268" s="1" t="n">
        <v>1608</v>
      </c>
      <c r="F8268" s="1" t="s">
        <v>224</v>
      </c>
      <c r="I8268" s="1" t="n">
        <v>1726860</v>
      </c>
      <c r="J8268" s="1" t="n">
        <v>24832</v>
      </c>
      <c r="K8268" s="1" t="n">
        <v>7891025109891</v>
      </c>
      <c r="L8268" s="1" t="s">
        <v>2231</v>
      </c>
      <c r="N8268" s="1" t="n">
        <v>3</v>
      </c>
      <c r="O8268" s="1" t="n">
        <v>22.23</v>
      </c>
      <c r="P8268" s="1" t="s">
        <v>2030</v>
      </c>
    </row>
    <row r="8269" customFormat="false" ht="15" hidden="false" customHeight="true" outlineLevel="0" collapsed="false">
      <c r="A8269" s="1" t="n">
        <v>2</v>
      </c>
      <c r="B8269" s="17" t="n">
        <v>46275</v>
      </c>
      <c r="C8269" s="1" t="n">
        <v>11</v>
      </c>
      <c r="D8269" s="1" t="s">
        <v>2057</v>
      </c>
      <c r="E8269" s="1" t="n">
        <v>1608</v>
      </c>
      <c r="F8269" s="1" t="s">
        <v>224</v>
      </c>
      <c r="I8269" s="1" t="n">
        <v>1726860</v>
      </c>
      <c r="J8269" s="1" t="n">
        <v>32614</v>
      </c>
      <c r="K8269" s="1" t="n">
        <v>7891025119456</v>
      </c>
      <c r="L8269" s="1" t="s">
        <v>2235</v>
      </c>
      <c r="N8269" s="1" t="n">
        <v>12</v>
      </c>
      <c r="O8269" s="1" t="n">
        <v>37.68</v>
      </c>
      <c r="P8269" s="1" t="s">
        <v>2030</v>
      </c>
    </row>
    <row r="8270" customFormat="false" ht="15" hidden="false" customHeight="true" outlineLevel="0" collapsed="false">
      <c r="A8270" s="1" t="n">
        <v>2</v>
      </c>
      <c r="B8270" s="17" t="n">
        <v>46275</v>
      </c>
      <c r="C8270" s="1" t="n">
        <v>11</v>
      </c>
      <c r="D8270" s="1" t="s">
        <v>2057</v>
      </c>
      <c r="E8270" s="1" t="n">
        <v>1608</v>
      </c>
      <c r="F8270" s="1" t="s">
        <v>224</v>
      </c>
      <c r="I8270" s="1" t="n">
        <v>1726860</v>
      </c>
      <c r="J8270" s="1" t="n">
        <v>35395</v>
      </c>
      <c r="K8270" s="1" t="n">
        <v>7891025119852</v>
      </c>
      <c r="L8270" s="1" t="s">
        <v>2572</v>
      </c>
      <c r="N8270" s="1" t="n">
        <v>2</v>
      </c>
      <c r="O8270" s="1" t="n">
        <v>25.62</v>
      </c>
      <c r="P8270" s="1" t="s">
        <v>2030</v>
      </c>
    </row>
    <row r="8271" customFormat="false" ht="15" hidden="false" customHeight="true" outlineLevel="0" collapsed="false">
      <c r="A8271" s="1" t="n">
        <v>2</v>
      </c>
      <c r="B8271" s="17" t="n">
        <v>46275</v>
      </c>
      <c r="C8271" s="1" t="n">
        <v>11</v>
      </c>
      <c r="D8271" s="1" t="s">
        <v>2057</v>
      </c>
      <c r="E8271" s="1" t="n">
        <v>1608</v>
      </c>
      <c r="F8271" s="1" t="s">
        <v>224</v>
      </c>
      <c r="I8271" s="1" t="n">
        <v>1726860</v>
      </c>
      <c r="J8271" s="1" t="n">
        <v>35842</v>
      </c>
      <c r="K8271" s="1" t="n">
        <v>7891025120230</v>
      </c>
      <c r="L8271" s="1" t="s">
        <v>2108</v>
      </c>
      <c r="N8271" s="1" t="n">
        <v>6</v>
      </c>
      <c r="O8271" s="1" t="n">
        <v>22.8</v>
      </c>
      <c r="P8271" s="1" t="s">
        <v>2030</v>
      </c>
    </row>
    <row r="8272" customFormat="false" ht="15" hidden="false" customHeight="true" outlineLevel="0" collapsed="false">
      <c r="A8272" s="1" t="n">
        <v>2</v>
      </c>
      <c r="B8272" s="17" t="n">
        <v>46275</v>
      </c>
      <c r="C8272" s="1" t="n">
        <v>11</v>
      </c>
      <c r="D8272" s="1" t="s">
        <v>2057</v>
      </c>
      <c r="E8272" s="1" t="n">
        <v>1608</v>
      </c>
      <c r="F8272" s="1" t="s">
        <v>224</v>
      </c>
      <c r="I8272" s="1" t="n">
        <v>1726860</v>
      </c>
      <c r="J8272" s="1" t="n">
        <v>37980</v>
      </c>
      <c r="K8272" s="1" t="n">
        <v>7891025121640</v>
      </c>
      <c r="L8272" s="1" t="s">
        <v>2574</v>
      </c>
      <c r="N8272" s="1" t="n">
        <v>6</v>
      </c>
      <c r="O8272" s="1" t="n">
        <v>44.16</v>
      </c>
      <c r="P8272" s="1" t="s">
        <v>2030</v>
      </c>
    </row>
    <row r="8273" customFormat="false" ht="15" hidden="false" customHeight="true" outlineLevel="0" collapsed="false">
      <c r="A8273" s="1" t="n">
        <v>2</v>
      </c>
      <c r="B8273" s="17" t="n">
        <v>46275</v>
      </c>
      <c r="C8273" s="1" t="n">
        <v>11</v>
      </c>
      <c r="D8273" s="1" t="s">
        <v>2057</v>
      </c>
      <c r="E8273" s="1" t="n">
        <v>1608</v>
      </c>
      <c r="F8273" s="1" t="s">
        <v>224</v>
      </c>
      <c r="I8273" s="1" t="n">
        <v>1726860</v>
      </c>
      <c r="J8273" s="1" t="n">
        <v>48139</v>
      </c>
      <c r="K8273" s="1" t="n">
        <v>7891025122067</v>
      </c>
      <c r="L8273" s="1" t="s">
        <v>2110</v>
      </c>
      <c r="N8273" s="1" t="n">
        <v>6</v>
      </c>
      <c r="O8273" s="1" t="n">
        <v>43.92</v>
      </c>
      <c r="P8273" s="1" t="s">
        <v>2030</v>
      </c>
    </row>
    <row r="8274" customFormat="false" ht="15" hidden="false" customHeight="true" outlineLevel="0" collapsed="false">
      <c r="A8274" s="1" t="n">
        <v>2</v>
      </c>
      <c r="B8274" s="17" t="n">
        <v>46275</v>
      </c>
      <c r="C8274" s="1" t="n">
        <v>11</v>
      </c>
      <c r="D8274" s="1" t="s">
        <v>2057</v>
      </c>
      <c r="E8274" s="1" t="n">
        <v>1608</v>
      </c>
      <c r="F8274" s="1" t="s">
        <v>224</v>
      </c>
      <c r="I8274" s="1" t="n">
        <v>1726860</v>
      </c>
      <c r="J8274" s="1" t="n">
        <v>80681</v>
      </c>
      <c r="K8274" s="1" t="n">
        <v>7891025125495</v>
      </c>
      <c r="L8274" s="1" t="s">
        <v>2118</v>
      </c>
      <c r="N8274" s="1" t="n">
        <v>6</v>
      </c>
      <c r="O8274" s="1" t="n">
        <v>17.04</v>
      </c>
      <c r="P8274" s="1" t="s">
        <v>2030</v>
      </c>
    </row>
    <row r="8275" customFormat="false" ht="15" hidden="false" customHeight="true" outlineLevel="0" collapsed="false">
      <c r="A8275" s="1" t="n">
        <v>2</v>
      </c>
      <c r="B8275" s="17" t="n">
        <v>46275</v>
      </c>
      <c r="C8275" s="1" t="n">
        <v>11</v>
      </c>
      <c r="D8275" s="1" t="s">
        <v>2057</v>
      </c>
      <c r="E8275" s="1" t="n">
        <v>1637</v>
      </c>
      <c r="F8275" s="1" t="s">
        <v>870</v>
      </c>
      <c r="I8275" s="1" t="n">
        <v>1930761</v>
      </c>
      <c r="J8275" s="1" t="n">
        <v>50153</v>
      </c>
      <c r="K8275" s="1" t="n">
        <v>7896005403587</v>
      </c>
      <c r="L8275" s="1" t="s">
        <v>4890</v>
      </c>
      <c r="N8275" s="1" t="n">
        <v>24</v>
      </c>
      <c r="O8275" s="1" t="n">
        <v>102.96</v>
      </c>
      <c r="P8275" s="1" t="s">
        <v>2030</v>
      </c>
    </row>
    <row r="8276" customFormat="false" ht="15" hidden="false" customHeight="true" outlineLevel="0" collapsed="false">
      <c r="A8276" s="1" t="n">
        <v>2</v>
      </c>
      <c r="B8276" s="17" t="n">
        <v>46275</v>
      </c>
      <c r="C8276" s="1" t="n">
        <v>11</v>
      </c>
      <c r="D8276" s="1" t="s">
        <v>2057</v>
      </c>
      <c r="E8276" s="1" t="n">
        <v>1637</v>
      </c>
      <c r="F8276" s="1" t="s">
        <v>870</v>
      </c>
      <c r="I8276" s="1" t="n">
        <v>1930761</v>
      </c>
      <c r="J8276" s="1" t="n">
        <v>11460</v>
      </c>
      <c r="K8276" s="1" t="n">
        <v>7896005401200</v>
      </c>
      <c r="L8276" s="1" t="s">
        <v>3476</v>
      </c>
      <c r="N8276" s="1" t="n">
        <v>54</v>
      </c>
      <c r="O8276" s="1" t="n">
        <v>64.4</v>
      </c>
      <c r="P8276" s="1" t="s">
        <v>2030</v>
      </c>
    </row>
    <row r="8277" customFormat="false" ht="15" hidden="false" customHeight="true" outlineLevel="0" collapsed="false">
      <c r="A8277" s="1" t="n">
        <v>2</v>
      </c>
      <c r="B8277" s="17" t="n">
        <v>46275</v>
      </c>
      <c r="C8277" s="1" t="n">
        <v>11</v>
      </c>
      <c r="D8277" s="1" t="s">
        <v>2057</v>
      </c>
      <c r="E8277" s="1" t="n">
        <v>1637</v>
      </c>
      <c r="F8277" s="1" t="s">
        <v>870</v>
      </c>
      <c r="I8277" s="1" t="n">
        <v>1930761</v>
      </c>
      <c r="J8277" s="1" t="n">
        <v>29088</v>
      </c>
      <c r="K8277" s="1" t="n">
        <v>7896005401279</v>
      </c>
      <c r="L8277" s="1" t="s">
        <v>4891</v>
      </c>
      <c r="N8277" s="1" t="n">
        <v>24</v>
      </c>
      <c r="O8277" s="1" t="n">
        <v>102.96</v>
      </c>
      <c r="P8277" s="1" t="s">
        <v>2030</v>
      </c>
    </row>
    <row r="8278" customFormat="false" ht="15" hidden="false" customHeight="true" outlineLevel="0" collapsed="false">
      <c r="A8278" s="1" t="n">
        <v>2</v>
      </c>
      <c r="B8278" s="17" t="n">
        <v>46275</v>
      </c>
      <c r="C8278" s="1" t="n">
        <v>11</v>
      </c>
      <c r="D8278" s="1" t="s">
        <v>2057</v>
      </c>
      <c r="E8278" s="1" t="n">
        <v>1637</v>
      </c>
      <c r="F8278" s="1" t="s">
        <v>870</v>
      </c>
      <c r="I8278" s="1" t="n">
        <v>1930761</v>
      </c>
      <c r="J8278" s="1" t="n">
        <v>48216</v>
      </c>
      <c r="K8278" s="1" t="n">
        <v>7896005403518</v>
      </c>
      <c r="L8278" s="1" t="s">
        <v>4892</v>
      </c>
      <c r="N8278" s="1" t="n">
        <v>36</v>
      </c>
      <c r="O8278" s="1" t="n">
        <v>154.44</v>
      </c>
      <c r="P8278" s="1" t="s">
        <v>2030</v>
      </c>
    </row>
    <row r="8279" customFormat="false" ht="15" hidden="false" customHeight="true" outlineLevel="0" collapsed="false">
      <c r="A8279" s="1" t="n">
        <v>2</v>
      </c>
      <c r="B8279" s="17" t="n">
        <v>46275</v>
      </c>
      <c r="C8279" s="1" t="n">
        <v>11</v>
      </c>
      <c r="D8279" s="1" t="s">
        <v>2057</v>
      </c>
      <c r="E8279" s="1" t="n">
        <v>1637</v>
      </c>
      <c r="F8279" s="1" t="s">
        <v>870</v>
      </c>
      <c r="I8279" s="1" t="n">
        <v>1930761</v>
      </c>
      <c r="J8279" s="1" t="n">
        <v>48432</v>
      </c>
      <c r="K8279" s="1" t="n">
        <v>7896005403525</v>
      </c>
      <c r="L8279" s="1" t="s">
        <v>4893</v>
      </c>
      <c r="N8279" s="1" t="n">
        <v>12</v>
      </c>
      <c r="O8279" s="1" t="n">
        <v>51.48</v>
      </c>
      <c r="P8279" s="1" t="s">
        <v>2030</v>
      </c>
    </row>
    <row r="8280" customFormat="false" ht="15" hidden="false" customHeight="true" outlineLevel="0" collapsed="false">
      <c r="A8280" s="1" t="n">
        <v>2</v>
      </c>
      <c r="B8280" s="17" t="n">
        <v>46275</v>
      </c>
      <c r="C8280" s="1" t="n">
        <v>22</v>
      </c>
      <c r="D8280" s="1" t="s">
        <v>2065</v>
      </c>
      <c r="E8280" s="1" t="n">
        <v>48</v>
      </c>
      <c r="F8280" s="1" t="s">
        <v>146</v>
      </c>
      <c r="I8280" s="1" t="n">
        <v>2666</v>
      </c>
      <c r="J8280" s="1" t="n">
        <v>100000</v>
      </c>
      <c r="K8280" s="1" t="n">
        <v>1</v>
      </c>
      <c r="L8280" s="1" t="s">
        <v>2066</v>
      </c>
      <c r="N8280" s="1" t="n">
        <v>2.488</v>
      </c>
      <c r="O8280" s="1" t="n">
        <v>45.9</v>
      </c>
      <c r="P8280" s="1" t="s">
        <v>2030</v>
      </c>
    </row>
    <row r="8281" customFormat="false" ht="15" hidden="false" customHeight="true" outlineLevel="0" collapsed="false">
      <c r="A8281" s="1" t="n">
        <v>2</v>
      </c>
      <c r="B8281" s="17" t="n">
        <v>46275</v>
      </c>
      <c r="C8281" s="1" t="n">
        <v>22</v>
      </c>
      <c r="D8281" s="1" t="s">
        <v>2065</v>
      </c>
      <c r="E8281" s="1" t="n">
        <v>48</v>
      </c>
      <c r="F8281" s="1" t="s">
        <v>146</v>
      </c>
      <c r="I8281" s="1" t="n">
        <v>2666</v>
      </c>
      <c r="J8281" s="1" t="n">
        <v>100000</v>
      </c>
      <c r="K8281" s="1" t="n">
        <v>1</v>
      </c>
      <c r="L8281" s="1" t="s">
        <v>2066</v>
      </c>
      <c r="N8281" s="1" t="n">
        <v>3.21</v>
      </c>
      <c r="O8281" s="1" t="n">
        <v>63.28</v>
      </c>
      <c r="P8281" s="1" t="s">
        <v>2030</v>
      </c>
    </row>
    <row r="8282" customFormat="false" ht="15" hidden="false" customHeight="true" outlineLevel="0" collapsed="false">
      <c r="A8282" s="1" t="n">
        <v>2</v>
      </c>
      <c r="B8282" s="17" t="n">
        <v>46275</v>
      </c>
      <c r="C8282" s="1" t="n">
        <v>22</v>
      </c>
      <c r="D8282" s="1" t="s">
        <v>2065</v>
      </c>
      <c r="E8282" s="1" t="n">
        <v>48</v>
      </c>
      <c r="F8282" s="1" t="s">
        <v>146</v>
      </c>
      <c r="I8282" s="1" t="n">
        <v>2666</v>
      </c>
      <c r="J8282" s="1" t="n">
        <v>100001</v>
      </c>
      <c r="K8282" s="1" t="n">
        <v>2</v>
      </c>
      <c r="L8282" s="1" t="s">
        <v>2067</v>
      </c>
      <c r="N8282" s="1" t="n">
        <v>10.1</v>
      </c>
      <c r="O8282" s="1" t="n">
        <v>201.86</v>
      </c>
      <c r="P8282" s="1" t="s">
        <v>2030</v>
      </c>
    </row>
    <row r="8283" customFormat="false" ht="15" hidden="false" customHeight="true" outlineLevel="0" collapsed="false">
      <c r="A8283" s="1" t="n">
        <v>2</v>
      </c>
      <c r="B8283" s="17" t="n">
        <v>46275</v>
      </c>
      <c r="C8283" s="1" t="n">
        <v>22</v>
      </c>
      <c r="D8283" s="1" t="s">
        <v>2065</v>
      </c>
      <c r="E8283" s="1" t="n">
        <v>48</v>
      </c>
      <c r="F8283" s="1" t="s">
        <v>146</v>
      </c>
      <c r="I8283" s="1" t="n">
        <v>2666</v>
      </c>
      <c r="J8283" s="1" t="n">
        <v>100002</v>
      </c>
      <c r="K8283" s="1" t="n">
        <v>3</v>
      </c>
      <c r="L8283" s="1" t="s">
        <v>2068</v>
      </c>
      <c r="N8283" s="1" t="n">
        <v>21.73</v>
      </c>
      <c r="O8283" s="1" t="n">
        <v>501.14</v>
      </c>
      <c r="P8283" s="1" t="s">
        <v>2030</v>
      </c>
    </row>
    <row r="8284" customFormat="false" ht="15" hidden="false" customHeight="true" outlineLevel="0" collapsed="false">
      <c r="A8284" s="1" t="n">
        <v>2</v>
      </c>
      <c r="B8284" s="17" t="n">
        <v>46275</v>
      </c>
      <c r="C8284" s="1" t="n">
        <v>22</v>
      </c>
      <c r="D8284" s="1" t="s">
        <v>2065</v>
      </c>
      <c r="E8284" s="1" t="n">
        <v>48</v>
      </c>
      <c r="F8284" s="1" t="s">
        <v>146</v>
      </c>
      <c r="I8284" s="1" t="n">
        <v>2666</v>
      </c>
      <c r="J8284" s="1" t="n">
        <v>100003</v>
      </c>
      <c r="K8284" s="1" t="n">
        <v>4</v>
      </c>
      <c r="L8284" s="1" t="s">
        <v>2069</v>
      </c>
      <c r="N8284" s="1" t="n">
        <v>13.54</v>
      </c>
      <c r="O8284" s="1" t="n">
        <v>333.08</v>
      </c>
      <c r="P8284" s="1" t="s">
        <v>2030</v>
      </c>
    </row>
    <row r="8285" customFormat="false" ht="15" hidden="false" customHeight="true" outlineLevel="0" collapsed="false">
      <c r="A8285" s="1" t="n">
        <v>2</v>
      </c>
      <c r="B8285" s="17" t="n">
        <v>46275</v>
      </c>
      <c r="C8285" s="1" t="n">
        <v>22</v>
      </c>
      <c r="D8285" s="1" t="s">
        <v>2065</v>
      </c>
      <c r="E8285" s="1" t="n">
        <v>48</v>
      </c>
      <c r="F8285" s="1" t="s">
        <v>146</v>
      </c>
      <c r="I8285" s="1" t="n">
        <v>2666</v>
      </c>
      <c r="J8285" s="1" t="n">
        <v>100004</v>
      </c>
      <c r="K8285" s="1" t="n">
        <v>5</v>
      </c>
      <c r="L8285" s="1" t="s">
        <v>2070</v>
      </c>
      <c r="N8285" s="1" t="n">
        <v>0.69</v>
      </c>
      <c r="O8285" s="1" t="n">
        <v>14.85</v>
      </c>
      <c r="P8285" s="1" t="s">
        <v>2030</v>
      </c>
    </row>
    <row r="8286" customFormat="false" ht="15" hidden="false" customHeight="true" outlineLevel="0" collapsed="false">
      <c r="A8286" s="1" t="n">
        <v>2</v>
      </c>
      <c r="B8286" s="17" t="n">
        <v>46275</v>
      </c>
      <c r="C8286" s="1" t="n">
        <v>22</v>
      </c>
      <c r="D8286" s="1" t="s">
        <v>2065</v>
      </c>
      <c r="E8286" s="1" t="n">
        <v>48</v>
      </c>
      <c r="F8286" s="1" t="s">
        <v>146</v>
      </c>
      <c r="I8286" s="1" t="n">
        <v>2666</v>
      </c>
      <c r="J8286" s="1" t="n">
        <v>100006</v>
      </c>
      <c r="K8286" s="1" t="n">
        <v>7</v>
      </c>
      <c r="L8286" s="1" t="s">
        <v>2071</v>
      </c>
      <c r="N8286" s="1" t="n">
        <v>2.35</v>
      </c>
      <c r="O8286" s="1" t="n">
        <v>65.64</v>
      </c>
      <c r="P8286" s="1" t="s">
        <v>2030</v>
      </c>
    </row>
    <row r="8287" customFormat="false" ht="15" hidden="false" customHeight="true" outlineLevel="0" collapsed="false">
      <c r="A8287" s="1" t="n">
        <v>2</v>
      </c>
      <c r="B8287" s="17" t="n">
        <v>46275</v>
      </c>
      <c r="C8287" s="1" t="n">
        <v>22</v>
      </c>
      <c r="D8287" s="1" t="s">
        <v>2065</v>
      </c>
      <c r="E8287" s="1" t="n">
        <v>48</v>
      </c>
      <c r="F8287" s="1" t="s">
        <v>146</v>
      </c>
      <c r="I8287" s="1" t="n">
        <v>2666</v>
      </c>
      <c r="J8287" s="1" t="n">
        <v>100007</v>
      </c>
      <c r="K8287" s="1" t="n">
        <v>8</v>
      </c>
      <c r="L8287" s="1" t="s">
        <v>2072</v>
      </c>
      <c r="N8287" s="1" t="n">
        <v>4.31</v>
      </c>
      <c r="O8287" s="1" t="n">
        <v>99.4</v>
      </c>
      <c r="P8287" s="1" t="s">
        <v>2030</v>
      </c>
    </row>
    <row r="8288" customFormat="false" ht="15" hidden="false" customHeight="true" outlineLevel="0" collapsed="false">
      <c r="A8288" s="1" t="n">
        <v>2</v>
      </c>
      <c r="B8288" s="17" t="n">
        <v>46275</v>
      </c>
      <c r="C8288" s="1" t="n">
        <v>22</v>
      </c>
      <c r="D8288" s="1" t="s">
        <v>2065</v>
      </c>
      <c r="E8288" s="1" t="n">
        <v>48</v>
      </c>
      <c r="F8288" s="1" t="s">
        <v>146</v>
      </c>
      <c r="I8288" s="1" t="n">
        <v>2666</v>
      </c>
      <c r="J8288" s="1" t="n">
        <v>100007</v>
      </c>
      <c r="K8288" s="1" t="n">
        <v>8</v>
      </c>
      <c r="L8288" s="1" t="s">
        <v>2072</v>
      </c>
      <c r="N8288" s="1" t="n">
        <v>2.414</v>
      </c>
      <c r="O8288" s="1" t="n">
        <v>59.49</v>
      </c>
      <c r="P8288" s="1" t="s">
        <v>2030</v>
      </c>
    </row>
    <row r="8289" customFormat="false" ht="15" hidden="false" customHeight="true" outlineLevel="0" collapsed="false">
      <c r="A8289" s="1" t="n">
        <v>2</v>
      </c>
      <c r="B8289" s="17" t="n">
        <v>46275</v>
      </c>
      <c r="C8289" s="1" t="n">
        <v>22</v>
      </c>
      <c r="D8289" s="1" t="s">
        <v>2065</v>
      </c>
      <c r="E8289" s="1" t="n">
        <v>48</v>
      </c>
      <c r="F8289" s="1" t="s">
        <v>146</v>
      </c>
      <c r="I8289" s="1" t="n">
        <v>2666</v>
      </c>
      <c r="J8289" s="1" t="n">
        <v>100008</v>
      </c>
      <c r="K8289" s="1" t="n">
        <v>9</v>
      </c>
      <c r="L8289" s="1" t="s">
        <v>2073</v>
      </c>
      <c r="N8289" s="1" t="n">
        <v>18.1</v>
      </c>
      <c r="O8289" s="1" t="n">
        <v>579.96</v>
      </c>
      <c r="P8289" s="1" t="s">
        <v>2030</v>
      </c>
    </row>
    <row r="8290" customFormat="false" ht="15" hidden="false" customHeight="true" outlineLevel="0" collapsed="false">
      <c r="A8290" s="1" t="n">
        <v>2</v>
      </c>
      <c r="B8290" s="17" t="n">
        <v>46275</v>
      </c>
      <c r="C8290" s="1" t="n">
        <v>22</v>
      </c>
      <c r="D8290" s="1" t="s">
        <v>2065</v>
      </c>
      <c r="E8290" s="1" t="n">
        <v>48</v>
      </c>
      <c r="F8290" s="1" t="s">
        <v>146</v>
      </c>
      <c r="I8290" s="1" t="n">
        <v>2666</v>
      </c>
      <c r="J8290" s="1" t="n">
        <v>100011</v>
      </c>
      <c r="K8290" s="1" t="n">
        <v>12</v>
      </c>
      <c r="L8290" s="1" t="s">
        <v>2074</v>
      </c>
      <c r="N8290" s="1" t="n">
        <v>11.01</v>
      </c>
      <c r="O8290" s="1" t="n">
        <v>407.07</v>
      </c>
      <c r="P8290" s="1" t="s">
        <v>2030</v>
      </c>
    </row>
    <row r="8291" customFormat="false" ht="15" hidden="false" customHeight="true" outlineLevel="0" collapsed="false">
      <c r="A8291" s="1" t="n">
        <v>2</v>
      </c>
      <c r="B8291" s="17" t="n">
        <v>46275</v>
      </c>
      <c r="C8291" s="1" t="n">
        <v>22</v>
      </c>
      <c r="D8291" s="1" t="s">
        <v>2065</v>
      </c>
      <c r="E8291" s="1" t="n">
        <v>48</v>
      </c>
      <c r="F8291" s="1" t="s">
        <v>146</v>
      </c>
      <c r="I8291" s="1" t="n">
        <v>2666</v>
      </c>
      <c r="J8291" s="1" t="n">
        <v>100012</v>
      </c>
      <c r="K8291" s="1" t="n">
        <v>13</v>
      </c>
      <c r="L8291" s="1" t="s">
        <v>2075</v>
      </c>
      <c r="N8291" s="1" t="n">
        <v>5.892</v>
      </c>
      <c r="O8291" s="1" t="n">
        <v>242.05</v>
      </c>
      <c r="P8291" s="1" t="s">
        <v>2030</v>
      </c>
    </row>
    <row r="8292" customFormat="false" ht="15" hidden="false" customHeight="true" outlineLevel="0" collapsed="false">
      <c r="A8292" s="1" t="n">
        <v>2</v>
      </c>
      <c r="B8292" s="17" t="n">
        <v>46275</v>
      </c>
      <c r="C8292" s="1" t="n">
        <v>22</v>
      </c>
      <c r="D8292" s="1" t="s">
        <v>2065</v>
      </c>
      <c r="E8292" s="1" t="n">
        <v>48</v>
      </c>
      <c r="F8292" s="1" t="s">
        <v>146</v>
      </c>
      <c r="I8292" s="1" t="n">
        <v>2666</v>
      </c>
      <c r="J8292" s="1" t="n">
        <v>100013</v>
      </c>
      <c r="K8292" s="1" t="n">
        <v>14</v>
      </c>
      <c r="L8292" s="1" t="s">
        <v>2076</v>
      </c>
      <c r="N8292" s="1" t="n">
        <v>12.875</v>
      </c>
      <c r="O8292" s="1" t="n">
        <v>560.67</v>
      </c>
      <c r="P8292" s="1" t="s">
        <v>2030</v>
      </c>
    </row>
    <row r="8293" customFormat="false" ht="15" hidden="false" customHeight="true" outlineLevel="0" collapsed="false">
      <c r="A8293" s="1" t="n">
        <v>2</v>
      </c>
      <c r="B8293" s="17" t="n">
        <v>46275</v>
      </c>
      <c r="C8293" s="1" t="n">
        <v>22</v>
      </c>
      <c r="D8293" s="1" t="s">
        <v>2065</v>
      </c>
      <c r="E8293" s="1" t="n">
        <v>48</v>
      </c>
      <c r="F8293" s="1" t="s">
        <v>146</v>
      </c>
      <c r="I8293" s="1" t="n">
        <v>2666</v>
      </c>
      <c r="J8293" s="1" t="n">
        <v>100014</v>
      </c>
      <c r="K8293" s="1" t="n">
        <v>15</v>
      </c>
      <c r="L8293" s="1" t="s">
        <v>2077</v>
      </c>
      <c r="N8293" s="1" t="n">
        <v>5.32</v>
      </c>
      <c r="O8293" s="1" t="n">
        <v>236.04</v>
      </c>
      <c r="P8293" s="1" t="s">
        <v>2030</v>
      </c>
    </row>
    <row r="8294" customFormat="false" ht="15" hidden="false" customHeight="true" outlineLevel="0" collapsed="false">
      <c r="A8294" s="1" t="n">
        <v>2</v>
      </c>
      <c r="B8294" s="17" t="n">
        <v>46275</v>
      </c>
      <c r="C8294" s="1" t="n">
        <v>22</v>
      </c>
      <c r="D8294" s="1" t="s">
        <v>2065</v>
      </c>
      <c r="E8294" s="1" t="n">
        <v>48</v>
      </c>
      <c r="F8294" s="1" t="s">
        <v>146</v>
      </c>
      <c r="I8294" s="1" t="n">
        <v>2666</v>
      </c>
      <c r="J8294" s="1" t="n">
        <v>100015</v>
      </c>
      <c r="K8294" s="1" t="n">
        <v>16</v>
      </c>
      <c r="L8294" s="1" t="s">
        <v>2078</v>
      </c>
      <c r="N8294" s="1" t="n">
        <v>1.99</v>
      </c>
      <c r="O8294" s="1" t="n">
        <v>78.48</v>
      </c>
      <c r="P8294" s="1" t="s">
        <v>2030</v>
      </c>
    </row>
    <row r="8295" customFormat="false" ht="15" hidden="false" customHeight="true" outlineLevel="0" collapsed="false">
      <c r="A8295" s="1" t="n">
        <v>2</v>
      </c>
      <c r="B8295" s="17" t="n">
        <v>46275</v>
      </c>
      <c r="C8295" s="1" t="n">
        <v>22</v>
      </c>
      <c r="D8295" s="1" t="s">
        <v>2065</v>
      </c>
      <c r="E8295" s="1" t="n">
        <v>48</v>
      </c>
      <c r="F8295" s="1" t="s">
        <v>146</v>
      </c>
      <c r="I8295" s="1" t="n">
        <v>2666</v>
      </c>
      <c r="J8295" s="1" t="n">
        <v>100016</v>
      </c>
      <c r="K8295" s="1" t="n">
        <v>17</v>
      </c>
      <c r="L8295" s="1" t="s">
        <v>2079</v>
      </c>
      <c r="N8295" s="1" t="n">
        <v>2.734</v>
      </c>
      <c r="O8295" s="1" t="n">
        <v>134.79</v>
      </c>
      <c r="P8295" s="1" t="s">
        <v>2030</v>
      </c>
    </row>
    <row r="8296" customFormat="false" ht="15" hidden="false" customHeight="true" outlineLevel="0" collapsed="false">
      <c r="A8296" s="1" t="n">
        <v>2</v>
      </c>
      <c r="B8296" s="17" t="n">
        <v>46275</v>
      </c>
      <c r="C8296" s="1" t="n">
        <v>22</v>
      </c>
      <c r="D8296" s="1" t="s">
        <v>2065</v>
      </c>
      <c r="E8296" s="1" t="n">
        <v>48</v>
      </c>
      <c r="F8296" s="1" t="s">
        <v>146</v>
      </c>
      <c r="I8296" s="1" t="n">
        <v>2666</v>
      </c>
      <c r="J8296" s="1" t="n">
        <v>100017</v>
      </c>
      <c r="K8296" s="1" t="n">
        <v>18</v>
      </c>
      <c r="L8296" s="1" t="s">
        <v>2080</v>
      </c>
      <c r="N8296" s="1" t="n">
        <v>3.116</v>
      </c>
      <c r="O8296" s="1" t="n">
        <v>179.22</v>
      </c>
      <c r="P8296" s="1" t="s">
        <v>2030</v>
      </c>
    </row>
    <row r="8297" customFormat="false" ht="15" hidden="false" customHeight="true" outlineLevel="0" collapsed="false">
      <c r="A8297" s="1" t="n">
        <v>2</v>
      </c>
      <c r="B8297" s="17" t="n">
        <v>46275</v>
      </c>
      <c r="C8297" s="1" t="n">
        <v>22</v>
      </c>
      <c r="D8297" s="1" t="s">
        <v>2065</v>
      </c>
      <c r="E8297" s="1" t="n">
        <v>48</v>
      </c>
      <c r="F8297" s="1" t="s">
        <v>146</v>
      </c>
      <c r="I8297" s="1" t="n">
        <v>2666</v>
      </c>
      <c r="J8297" s="1" t="n">
        <v>100019</v>
      </c>
      <c r="K8297" s="1" t="n">
        <v>20</v>
      </c>
      <c r="L8297" s="1" t="s">
        <v>3364</v>
      </c>
      <c r="N8297" s="1" t="n">
        <v>3.586</v>
      </c>
      <c r="O8297" s="1" t="n">
        <v>115.79</v>
      </c>
      <c r="P8297" s="1" t="s">
        <v>2030</v>
      </c>
    </row>
    <row r="8298" customFormat="false" ht="15" hidden="false" customHeight="true" outlineLevel="0" collapsed="false">
      <c r="A8298" s="1" t="n">
        <v>2</v>
      </c>
      <c r="B8298" s="17" t="n">
        <v>46275</v>
      </c>
      <c r="C8298" s="1" t="n">
        <v>22</v>
      </c>
      <c r="D8298" s="1" t="s">
        <v>2065</v>
      </c>
      <c r="E8298" s="1" t="n">
        <v>48</v>
      </c>
      <c r="F8298" s="1" t="s">
        <v>146</v>
      </c>
      <c r="I8298" s="1" t="n">
        <v>2666</v>
      </c>
      <c r="J8298" s="1" t="n">
        <v>100053</v>
      </c>
      <c r="K8298" s="1" t="n">
        <v>54</v>
      </c>
      <c r="L8298" s="1" t="s">
        <v>2081</v>
      </c>
      <c r="N8298" s="1" t="n">
        <v>2.342</v>
      </c>
      <c r="O8298" s="1" t="n">
        <v>84.67</v>
      </c>
      <c r="P8298" s="1" t="s">
        <v>2030</v>
      </c>
    </row>
    <row r="8299" customFormat="false" ht="15" hidden="false" customHeight="true" outlineLevel="0" collapsed="false">
      <c r="A8299" s="1" t="n">
        <v>2</v>
      </c>
      <c r="B8299" s="17" t="n">
        <v>46275</v>
      </c>
      <c r="C8299" s="1" t="n">
        <v>22</v>
      </c>
      <c r="D8299" s="1" t="s">
        <v>2065</v>
      </c>
      <c r="E8299" s="1" t="n">
        <v>48</v>
      </c>
      <c r="F8299" s="1" t="s">
        <v>146</v>
      </c>
      <c r="I8299" s="1" t="n">
        <v>2666</v>
      </c>
      <c r="J8299" s="1" t="n">
        <v>100638</v>
      </c>
      <c r="K8299" s="1" t="n">
        <v>508</v>
      </c>
      <c r="L8299" s="1" t="s">
        <v>2082</v>
      </c>
      <c r="N8299" s="1" t="n">
        <v>0.9</v>
      </c>
      <c r="O8299" s="1" t="n">
        <v>2.21</v>
      </c>
      <c r="P8299" s="1" t="s">
        <v>2030</v>
      </c>
    </row>
    <row r="8300" customFormat="false" ht="15" hidden="false" customHeight="true" outlineLevel="0" collapsed="false">
      <c r="A8300" s="1" t="n">
        <v>2</v>
      </c>
      <c r="B8300" s="17" t="n">
        <v>46275</v>
      </c>
      <c r="C8300" s="1" t="n">
        <v>22</v>
      </c>
      <c r="D8300" s="1" t="s">
        <v>2065</v>
      </c>
      <c r="E8300" s="1" t="n">
        <v>48</v>
      </c>
      <c r="F8300" s="1" t="s">
        <v>146</v>
      </c>
      <c r="I8300" s="1" t="n">
        <v>2666</v>
      </c>
      <c r="J8300" s="1" t="n">
        <v>100638</v>
      </c>
      <c r="K8300" s="1" t="n">
        <v>508</v>
      </c>
      <c r="L8300" s="1" t="s">
        <v>2082</v>
      </c>
      <c r="N8300" s="1" t="n">
        <v>0.8</v>
      </c>
      <c r="O8300" s="1" t="n">
        <v>1.84</v>
      </c>
      <c r="P8300" s="1" t="s">
        <v>2030</v>
      </c>
    </row>
    <row r="8301" customFormat="false" ht="15" hidden="false" customHeight="true" outlineLevel="0" collapsed="false">
      <c r="A8301" s="1" t="n">
        <v>2</v>
      </c>
      <c r="B8301" s="17" t="n">
        <v>46275</v>
      </c>
      <c r="C8301" s="1" t="n">
        <v>22</v>
      </c>
      <c r="D8301" s="1" t="s">
        <v>2065</v>
      </c>
      <c r="E8301" s="1" t="n">
        <v>48</v>
      </c>
      <c r="F8301" s="1" t="s">
        <v>146</v>
      </c>
      <c r="I8301" s="1" t="n">
        <v>2666</v>
      </c>
      <c r="J8301" s="1" t="n">
        <v>110137</v>
      </c>
      <c r="K8301" s="1" t="n">
        <v>13899</v>
      </c>
      <c r="L8301" s="1" t="s">
        <v>3365</v>
      </c>
      <c r="N8301" s="1" t="n">
        <v>12.685</v>
      </c>
      <c r="O8301" s="1" t="n">
        <v>52.02</v>
      </c>
      <c r="P8301" s="1" t="s">
        <v>2030</v>
      </c>
    </row>
    <row r="8302" customFormat="false" ht="15" hidden="false" customHeight="true" outlineLevel="0" collapsed="false">
      <c r="A8302" s="1" t="n">
        <v>2</v>
      </c>
      <c r="B8302" s="17" t="n">
        <v>46275</v>
      </c>
      <c r="C8302" s="1" t="n">
        <v>22</v>
      </c>
      <c r="D8302" s="1" t="s">
        <v>2065</v>
      </c>
      <c r="E8302" s="1" t="n">
        <v>48</v>
      </c>
      <c r="F8302" s="1" t="s">
        <v>146</v>
      </c>
      <c r="I8302" s="1" t="n">
        <v>2666</v>
      </c>
      <c r="J8302" s="1" t="n">
        <v>110137</v>
      </c>
      <c r="K8302" s="1" t="n">
        <v>13899</v>
      </c>
      <c r="L8302" s="1" t="s">
        <v>3365</v>
      </c>
      <c r="N8302" s="1" t="n">
        <v>2.748</v>
      </c>
      <c r="O8302" s="1" t="n">
        <v>10.54</v>
      </c>
      <c r="P8302" s="1" t="s">
        <v>2030</v>
      </c>
    </row>
    <row r="8303" customFormat="false" ht="15" hidden="false" customHeight="true" outlineLevel="0" collapsed="false">
      <c r="A8303" s="1" t="n">
        <v>2</v>
      </c>
      <c r="B8303" s="17" t="n">
        <v>46275</v>
      </c>
      <c r="C8303" s="1" t="n">
        <v>22</v>
      </c>
      <c r="D8303" s="1" t="s">
        <v>2065</v>
      </c>
      <c r="E8303" s="1" t="n">
        <v>48</v>
      </c>
      <c r="F8303" s="1" t="s">
        <v>146</v>
      </c>
      <c r="I8303" s="1" t="n">
        <v>2666</v>
      </c>
      <c r="J8303" s="1" t="n">
        <v>110455</v>
      </c>
      <c r="K8303" s="1" t="n">
        <v>53212</v>
      </c>
      <c r="L8303" s="1" t="s">
        <v>2084</v>
      </c>
      <c r="N8303" s="1" t="n">
        <v>0.208</v>
      </c>
      <c r="O8303" s="1" t="n">
        <v>0</v>
      </c>
      <c r="P8303" s="1" t="s">
        <v>2030</v>
      </c>
    </row>
    <row r="8304" customFormat="false" ht="15" hidden="false" customHeight="true" outlineLevel="0" collapsed="false">
      <c r="A8304" s="1" t="n">
        <v>2</v>
      </c>
      <c r="B8304" s="17" t="n">
        <v>46275</v>
      </c>
      <c r="C8304" s="1" t="n">
        <v>22</v>
      </c>
      <c r="D8304" s="1" t="s">
        <v>2065</v>
      </c>
      <c r="E8304" s="1" t="n">
        <v>48</v>
      </c>
      <c r="F8304" s="1" t="s">
        <v>146</v>
      </c>
      <c r="I8304" s="1" t="n">
        <v>2666</v>
      </c>
      <c r="J8304" s="1" t="n">
        <v>110455</v>
      </c>
      <c r="K8304" s="1" t="n">
        <v>53212</v>
      </c>
      <c r="L8304" s="1" t="s">
        <v>2084</v>
      </c>
      <c r="N8304" s="1" t="n">
        <v>0.862</v>
      </c>
      <c r="O8304" s="1" t="n">
        <v>0.01</v>
      </c>
      <c r="P8304" s="1" t="s">
        <v>2030</v>
      </c>
    </row>
    <row r="8305" customFormat="false" ht="15" hidden="false" customHeight="true" outlineLevel="0" collapsed="false">
      <c r="A8305" s="1" t="n">
        <v>2</v>
      </c>
      <c r="B8305" s="17" t="n">
        <v>46275</v>
      </c>
      <c r="C8305" s="1" t="n">
        <v>39</v>
      </c>
      <c r="D8305" s="1" t="s">
        <v>2883</v>
      </c>
      <c r="E8305" s="1" t="n">
        <v>1835</v>
      </c>
      <c r="F8305" s="1" t="s">
        <v>1739</v>
      </c>
      <c r="I8305" s="1" t="n">
        <v>110466</v>
      </c>
      <c r="J8305" s="1" t="n">
        <v>68605</v>
      </c>
      <c r="K8305" s="1" t="n">
        <v>7898595333831</v>
      </c>
      <c r="L8305" s="1" t="s">
        <v>4894</v>
      </c>
      <c r="N8305" s="1" t="n">
        <v>2</v>
      </c>
      <c r="O8305" s="1" t="n">
        <v>174.02</v>
      </c>
      <c r="P8305" s="1" t="s">
        <v>2030</v>
      </c>
    </row>
    <row r="8306" customFormat="false" ht="15" hidden="false" customHeight="true" outlineLevel="0" collapsed="false">
      <c r="A8306" s="1" t="n">
        <v>2</v>
      </c>
      <c r="B8306" s="17" t="n">
        <v>46275</v>
      </c>
      <c r="C8306" s="1" t="n">
        <v>39</v>
      </c>
      <c r="D8306" s="1" t="s">
        <v>2883</v>
      </c>
      <c r="E8306" s="1" t="n">
        <v>1835</v>
      </c>
      <c r="F8306" s="1" t="s">
        <v>1739</v>
      </c>
      <c r="I8306" s="1" t="n">
        <v>110584</v>
      </c>
      <c r="J8306" s="1" t="n">
        <v>82218</v>
      </c>
      <c r="K8306" s="1" t="n">
        <v>7898708505735</v>
      </c>
      <c r="L8306" s="1" t="s">
        <v>4764</v>
      </c>
      <c r="N8306" s="1" t="n">
        <v>4</v>
      </c>
      <c r="O8306" s="1" t="n">
        <v>341.88</v>
      </c>
      <c r="P8306" s="1" t="s">
        <v>2030</v>
      </c>
    </row>
    <row r="8307" customFormat="false" ht="15" hidden="false" customHeight="true" outlineLevel="0" collapsed="false">
      <c r="A8307" s="1" t="n">
        <v>2</v>
      </c>
      <c r="B8307" s="17" t="n">
        <v>46275</v>
      </c>
      <c r="C8307" s="1" t="n">
        <v>39</v>
      </c>
      <c r="D8307" s="1" t="s">
        <v>2883</v>
      </c>
      <c r="E8307" s="1" t="n">
        <v>1835</v>
      </c>
      <c r="F8307" s="1" t="s">
        <v>1739</v>
      </c>
      <c r="I8307" s="1" t="n">
        <v>110584</v>
      </c>
      <c r="J8307" s="1" t="n">
        <v>82293</v>
      </c>
      <c r="K8307" s="1" t="n">
        <v>7891323087969</v>
      </c>
      <c r="L8307" s="1" t="s">
        <v>4895</v>
      </c>
      <c r="N8307" s="1" t="n">
        <v>1</v>
      </c>
      <c r="O8307" s="1" t="n">
        <v>169.81</v>
      </c>
      <c r="P8307" s="1" t="s">
        <v>2030</v>
      </c>
    </row>
    <row r="8308" customFormat="false" ht="15" hidden="false" customHeight="true" outlineLevel="0" collapsed="false">
      <c r="A8308" s="1" t="n">
        <v>2</v>
      </c>
      <c r="B8308" s="17" t="n">
        <v>46275</v>
      </c>
      <c r="C8308" s="1" t="n">
        <v>39</v>
      </c>
      <c r="D8308" s="1" t="s">
        <v>2883</v>
      </c>
      <c r="E8308" s="1" t="n">
        <v>1835</v>
      </c>
      <c r="F8308" s="1" t="s">
        <v>1739</v>
      </c>
      <c r="I8308" s="1" t="n">
        <v>110584</v>
      </c>
      <c r="J8308" s="1" t="n">
        <v>82294</v>
      </c>
      <c r="K8308" s="1" t="n">
        <v>7896587022206</v>
      </c>
      <c r="L8308" s="1" t="s">
        <v>4896</v>
      </c>
      <c r="N8308" s="1" t="n">
        <v>2</v>
      </c>
      <c r="O8308" s="1" t="n">
        <v>213.78</v>
      </c>
      <c r="P8308" s="1" t="s">
        <v>2030</v>
      </c>
    </row>
    <row r="8309" customFormat="false" ht="15" hidden="false" customHeight="true" outlineLevel="0" collapsed="false">
      <c r="A8309" s="1" t="n">
        <v>2</v>
      </c>
      <c r="B8309" s="17" t="n">
        <v>46275</v>
      </c>
      <c r="C8309" s="1" t="n">
        <v>39</v>
      </c>
      <c r="D8309" s="1" t="s">
        <v>2883</v>
      </c>
      <c r="E8309" s="1" t="n">
        <v>1835</v>
      </c>
      <c r="F8309" s="1" t="s">
        <v>1739</v>
      </c>
      <c r="I8309" s="1" t="n">
        <v>110737</v>
      </c>
      <c r="J8309" s="1" t="n">
        <v>61594</v>
      </c>
      <c r="K8309" s="1" t="n">
        <v>7897255904138</v>
      </c>
      <c r="L8309" s="1" t="s">
        <v>4897</v>
      </c>
      <c r="N8309" s="1" t="n">
        <v>1</v>
      </c>
      <c r="O8309" s="1" t="n">
        <v>54.77</v>
      </c>
      <c r="P8309" s="1" t="s">
        <v>2030</v>
      </c>
    </row>
    <row r="8310" customFormat="false" ht="15" hidden="false" customHeight="true" outlineLevel="0" collapsed="false">
      <c r="A8310" s="1" t="n">
        <v>2</v>
      </c>
      <c r="B8310" s="17" t="n">
        <v>46275</v>
      </c>
      <c r="C8310" s="1" t="n">
        <v>39</v>
      </c>
      <c r="D8310" s="1" t="s">
        <v>2883</v>
      </c>
      <c r="E8310" s="1" t="n">
        <v>1835</v>
      </c>
      <c r="F8310" s="1" t="s">
        <v>1739</v>
      </c>
      <c r="I8310" s="1" t="n">
        <v>110737</v>
      </c>
      <c r="J8310" s="1" t="n">
        <v>82290</v>
      </c>
      <c r="K8310" s="1" t="n">
        <v>7908707201511</v>
      </c>
      <c r="L8310" s="1" t="s">
        <v>4898</v>
      </c>
      <c r="N8310" s="1" t="n">
        <v>2.43</v>
      </c>
      <c r="O8310" s="1" t="n">
        <v>67.8</v>
      </c>
      <c r="P8310" s="1" t="s">
        <v>2030</v>
      </c>
    </row>
    <row r="8311" customFormat="false" ht="15" hidden="false" customHeight="true" outlineLevel="0" collapsed="false">
      <c r="A8311" s="1" t="n">
        <v>2</v>
      </c>
      <c r="B8311" s="17" t="n">
        <v>46275</v>
      </c>
      <c r="C8311" s="1" t="n">
        <v>39</v>
      </c>
      <c r="D8311" s="1" t="s">
        <v>2883</v>
      </c>
      <c r="E8311" s="1" t="n">
        <v>1835</v>
      </c>
      <c r="F8311" s="1" t="s">
        <v>1739</v>
      </c>
      <c r="I8311" s="1" t="n">
        <v>111032</v>
      </c>
      <c r="J8311" s="1" t="n">
        <v>82294</v>
      </c>
      <c r="K8311" s="1" t="n">
        <v>7896587022206</v>
      </c>
      <c r="L8311" s="1" t="s">
        <v>4896</v>
      </c>
      <c r="N8311" s="1" t="n">
        <v>2</v>
      </c>
      <c r="O8311" s="1" t="n">
        <v>213.78</v>
      </c>
      <c r="P8311" s="1" t="s">
        <v>2030</v>
      </c>
    </row>
    <row r="8312" customFormat="false" ht="15" hidden="false" customHeight="true" outlineLevel="0" collapsed="false">
      <c r="A8312" s="1" t="n">
        <v>2</v>
      </c>
      <c r="B8312" s="17" t="n">
        <v>46275</v>
      </c>
      <c r="C8312" s="1" t="n">
        <v>39</v>
      </c>
      <c r="D8312" s="1" t="s">
        <v>2883</v>
      </c>
      <c r="E8312" s="1" t="n">
        <v>1958</v>
      </c>
      <c r="F8312" s="1" t="s">
        <v>80</v>
      </c>
      <c r="I8312" s="1" t="n">
        <v>174068</v>
      </c>
      <c r="J8312" s="1" t="n">
        <v>79618</v>
      </c>
      <c r="K8312" s="1" t="n">
        <v>796194</v>
      </c>
      <c r="L8312" s="1" t="s">
        <v>4899</v>
      </c>
      <c r="N8312" s="1" t="n">
        <v>1</v>
      </c>
      <c r="O8312" s="1" t="n">
        <v>68.98</v>
      </c>
      <c r="P8312" s="1" t="s">
        <v>2030</v>
      </c>
    </row>
    <row r="8313" customFormat="false" ht="15" hidden="false" customHeight="true" outlineLevel="0" collapsed="false">
      <c r="A8313" s="1" t="n">
        <v>2</v>
      </c>
      <c r="B8313" s="17" t="n">
        <v>46275</v>
      </c>
      <c r="C8313" s="1" t="n">
        <v>39</v>
      </c>
      <c r="D8313" s="1" t="s">
        <v>2883</v>
      </c>
      <c r="E8313" s="1" t="n">
        <v>1725</v>
      </c>
      <c r="F8313" s="1" t="s">
        <v>1742</v>
      </c>
      <c r="I8313" s="1" t="n">
        <v>288543</v>
      </c>
      <c r="J8313" s="1" t="n">
        <v>82295</v>
      </c>
      <c r="K8313" s="1" t="n">
        <v>7895770949368</v>
      </c>
      <c r="L8313" s="1" t="s">
        <v>4900</v>
      </c>
      <c r="N8313" s="1" t="n">
        <v>3</v>
      </c>
      <c r="O8313" s="1" t="n">
        <v>84</v>
      </c>
      <c r="P8313" s="1" t="s">
        <v>2030</v>
      </c>
    </row>
    <row r="8314" customFormat="false" ht="15" hidden="false" customHeight="true" outlineLevel="0" collapsed="false">
      <c r="A8314" s="1" t="n">
        <v>2</v>
      </c>
      <c r="B8314" s="17" t="n">
        <v>46275</v>
      </c>
      <c r="C8314" s="1" t="n">
        <v>39</v>
      </c>
      <c r="D8314" s="1" t="s">
        <v>2883</v>
      </c>
      <c r="E8314" s="1" t="n">
        <v>1960</v>
      </c>
      <c r="F8314" s="1" t="s">
        <v>82</v>
      </c>
      <c r="I8314" s="1" t="n">
        <v>448663</v>
      </c>
      <c r="J8314" s="1" t="n">
        <v>82291</v>
      </c>
      <c r="K8314" s="1" t="n">
        <v>822923</v>
      </c>
      <c r="L8314" s="1" t="s">
        <v>4901</v>
      </c>
      <c r="N8314" s="1" t="n">
        <v>1</v>
      </c>
      <c r="O8314" s="1" t="n">
        <v>70</v>
      </c>
      <c r="P8314" s="1" t="s">
        <v>2030</v>
      </c>
    </row>
    <row r="8315" customFormat="false" ht="15" hidden="false" customHeight="true" outlineLevel="0" collapsed="false">
      <c r="A8315" s="1" t="n">
        <v>2</v>
      </c>
      <c r="B8315" s="17" t="n">
        <v>46275</v>
      </c>
      <c r="C8315" s="1" t="n">
        <v>39</v>
      </c>
      <c r="D8315" s="1" t="s">
        <v>2883</v>
      </c>
      <c r="E8315" s="1" t="n">
        <v>1960</v>
      </c>
      <c r="F8315" s="1" t="s">
        <v>82</v>
      </c>
      <c r="I8315" s="1" t="n">
        <v>448974</v>
      </c>
      <c r="J8315" s="1" t="n">
        <v>67093</v>
      </c>
      <c r="K8315" s="1" t="n">
        <v>2262246</v>
      </c>
      <c r="L8315" s="1" t="s">
        <v>4902</v>
      </c>
      <c r="N8315" s="1" t="n">
        <v>1</v>
      </c>
      <c r="O8315" s="1" t="n">
        <v>60.06</v>
      </c>
      <c r="P8315" s="1" t="s">
        <v>2030</v>
      </c>
    </row>
    <row r="8316" customFormat="false" ht="15" hidden="false" customHeight="true" outlineLevel="0" collapsed="false">
      <c r="A8316" s="1" t="n">
        <v>2</v>
      </c>
      <c r="B8316" s="17" t="n">
        <v>46275</v>
      </c>
      <c r="C8316" s="1" t="n">
        <v>39</v>
      </c>
      <c r="D8316" s="1" t="s">
        <v>2883</v>
      </c>
      <c r="E8316" s="1" t="n">
        <v>1747</v>
      </c>
      <c r="F8316" s="1" t="s">
        <v>1750</v>
      </c>
      <c r="I8316" s="1" t="n">
        <v>1544516</v>
      </c>
      <c r="J8316" s="1" t="n">
        <v>60973</v>
      </c>
      <c r="K8316" s="1" t="n">
        <v>7891260170250</v>
      </c>
      <c r="L8316" s="1" t="s">
        <v>4903</v>
      </c>
      <c r="N8316" s="1" t="n">
        <v>4</v>
      </c>
      <c r="O8316" s="1" t="n">
        <v>404.78</v>
      </c>
      <c r="P8316" s="1" t="s">
        <v>2030</v>
      </c>
    </row>
    <row r="8317" customFormat="false" ht="15" hidden="false" customHeight="true" outlineLevel="0" collapsed="false">
      <c r="A8317" s="1" t="n">
        <v>2</v>
      </c>
      <c r="B8317" s="17" t="n">
        <v>46275</v>
      </c>
      <c r="C8317" s="1" t="n">
        <v>39</v>
      </c>
      <c r="D8317" s="1" t="s">
        <v>2883</v>
      </c>
      <c r="E8317" s="1" t="n">
        <v>1747</v>
      </c>
      <c r="F8317" s="1" t="s">
        <v>1750</v>
      </c>
      <c r="I8317" s="1" t="n">
        <v>1544516</v>
      </c>
      <c r="J8317" s="1" t="n">
        <v>82297</v>
      </c>
      <c r="K8317" s="1" t="n">
        <v>7898025460052</v>
      </c>
      <c r="L8317" s="1" t="s">
        <v>4904</v>
      </c>
      <c r="N8317" s="1" t="n">
        <v>1</v>
      </c>
      <c r="O8317" s="1" t="n">
        <v>80.46</v>
      </c>
      <c r="P8317" s="1" t="s">
        <v>2030</v>
      </c>
    </row>
    <row r="8318" customFormat="false" ht="15" hidden="false" customHeight="true" outlineLevel="0" collapsed="false">
      <c r="A8318" s="1" t="n">
        <v>2</v>
      </c>
      <c r="B8318" s="17" t="n">
        <v>46275</v>
      </c>
      <c r="C8318" s="1" t="n">
        <v>100</v>
      </c>
      <c r="D8318" s="1" t="s">
        <v>2085</v>
      </c>
      <c r="E8318" s="1" t="n">
        <v>48</v>
      </c>
      <c r="F8318" s="1" t="s">
        <v>146</v>
      </c>
      <c r="I8318" s="1" t="n">
        <v>1681778</v>
      </c>
      <c r="J8318" s="1" t="n">
        <v>100000</v>
      </c>
      <c r="K8318" s="1" t="n">
        <v>1</v>
      </c>
      <c r="L8318" s="1" t="s">
        <v>2066</v>
      </c>
      <c r="N8318" s="1" t="n">
        <v>3.21</v>
      </c>
      <c r="O8318" s="1" t="n">
        <v>63.28</v>
      </c>
      <c r="P8318" s="1" t="s">
        <v>2030</v>
      </c>
    </row>
    <row r="8319" customFormat="false" ht="15" hidden="false" customHeight="true" outlineLevel="0" collapsed="false">
      <c r="A8319" s="1" t="n">
        <v>2</v>
      </c>
      <c r="B8319" s="17" t="n">
        <v>46275</v>
      </c>
      <c r="C8319" s="1" t="n">
        <v>100</v>
      </c>
      <c r="D8319" s="1" t="s">
        <v>2085</v>
      </c>
      <c r="E8319" s="1" t="n">
        <v>48</v>
      </c>
      <c r="F8319" s="1" t="s">
        <v>146</v>
      </c>
      <c r="I8319" s="1" t="n">
        <v>1681778</v>
      </c>
      <c r="J8319" s="1" t="n">
        <v>100006</v>
      </c>
      <c r="K8319" s="1" t="n">
        <v>7</v>
      </c>
      <c r="L8319" s="1" t="s">
        <v>2071</v>
      </c>
      <c r="N8319" s="1" t="n">
        <v>2.35</v>
      </c>
      <c r="O8319" s="1" t="n">
        <v>65.64</v>
      </c>
      <c r="P8319" s="1" t="s">
        <v>2030</v>
      </c>
    </row>
    <row r="8320" customFormat="false" ht="15" hidden="false" customHeight="true" outlineLevel="0" collapsed="false">
      <c r="A8320" s="1" t="n">
        <v>2</v>
      </c>
      <c r="B8320" s="17" t="n">
        <v>46275</v>
      </c>
      <c r="C8320" s="1" t="n">
        <v>100</v>
      </c>
      <c r="D8320" s="1" t="s">
        <v>2085</v>
      </c>
      <c r="E8320" s="1" t="n">
        <v>48</v>
      </c>
      <c r="F8320" s="1" t="s">
        <v>146</v>
      </c>
      <c r="I8320" s="1" t="n">
        <v>1681778</v>
      </c>
      <c r="J8320" s="1" t="n">
        <v>100007</v>
      </c>
      <c r="K8320" s="1" t="n">
        <v>8</v>
      </c>
      <c r="L8320" s="1" t="s">
        <v>2072</v>
      </c>
      <c r="N8320" s="1" t="n">
        <v>2.414</v>
      </c>
      <c r="O8320" s="1" t="n">
        <v>59.49</v>
      </c>
      <c r="P8320" s="1" t="s">
        <v>2030</v>
      </c>
    </row>
    <row r="8321" customFormat="false" ht="15" hidden="false" customHeight="true" outlineLevel="0" collapsed="false">
      <c r="A8321" s="1" t="n">
        <v>2</v>
      </c>
      <c r="B8321" s="17" t="n">
        <v>46275</v>
      </c>
      <c r="C8321" s="1" t="n">
        <v>100</v>
      </c>
      <c r="D8321" s="1" t="s">
        <v>2085</v>
      </c>
      <c r="E8321" s="1" t="n">
        <v>48</v>
      </c>
      <c r="F8321" s="1" t="s">
        <v>146</v>
      </c>
      <c r="I8321" s="1" t="n">
        <v>1681778</v>
      </c>
      <c r="J8321" s="1" t="n">
        <v>100008</v>
      </c>
      <c r="K8321" s="1" t="n">
        <v>9</v>
      </c>
      <c r="L8321" s="1" t="s">
        <v>2073</v>
      </c>
      <c r="N8321" s="1" t="n">
        <v>18.1</v>
      </c>
      <c r="O8321" s="1" t="n">
        <v>579.96</v>
      </c>
      <c r="P8321" s="1" t="s">
        <v>2030</v>
      </c>
    </row>
    <row r="8322" customFormat="false" ht="15" hidden="false" customHeight="true" outlineLevel="0" collapsed="false">
      <c r="A8322" s="1" t="n">
        <v>2</v>
      </c>
      <c r="B8322" s="17" t="n">
        <v>46275</v>
      </c>
      <c r="C8322" s="1" t="n">
        <v>100</v>
      </c>
      <c r="D8322" s="1" t="s">
        <v>2085</v>
      </c>
      <c r="E8322" s="1" t="n">
        <v>48</v>
      </c>
      <c r="F8322" s="1" t="s">
        <v>146</v>
      </c>
      <c r="I8322" s="1" t="n">
        <v>1681778</v>
      </c>
      <c r="J8322" s="1" t="n">
        <v>100011</v>
      </c>
      <c r="K8322" s="1" t="n">
        <v>12</v>
      </c>
      <c r="L8322" s="1" t="s">
        <v>2074</v>
      </c>
      <c r="N8322" s="1" t="n">
        <v>11.01</v>
      </c>
      <c r="O8322" s="1" t="n">
        <v>407.07</v>
      </c>
      <c r="P8322" s="1" t="s">
        <v>2030</v>
      </c>
    </row>
    <row r="8323" customFormat="false" ht="15" hidden="false" customHeight="true" outlineLevel="0" collapsed="false">
      <c r="A8323" s="1" t="n">
        <v>2</v>
      </c>
      <c r="B8323" s="17" t="n">
        <v>46275</v>
      </c>
      <c r="C8323" s="1" t="n">
        <v>100</v>
      </c>
      <c r="D8323" s="1" t="s">
        <v>2085</v>
      </c>
      <c r="E8323" s="1" t="n">
        <v>48</v>
      </c>
      <c r="F8323" s="1" t="s">
        <v>146</v>
      </c>
      <c r="I8323" s="1" t="n">
        <v>1681778</v>
      </c>
      <c r="J8323" s="1" t="n">
        <v>100012</v>
      </c>
      <c r="K8323" s="1" t="n">
        <v>13</v>
      </c>
      <c r="L8323" s="1" t="s">
        <v>2075</v>
      </c>
      <c r="N8323" s="1" t="n">
        <v>5.892</v>
      </c>
      <c r="O8323" s="1" t="n">
        <v>242.05</v>
      </c>
      <c r="P8323" s="1" t="s">
        <v>2030</v>
      </c>
    </row>
    <row r="8324" customFormat="false" ht="15" hidden="false" customHeight="true" outlineLevel="0" collapsed="false">
      <c r="A8324" s="1" t="n">
        <v>2</v>
      </c>
      <c r="B8324" s="17" t="n">
        <v>46275</v>
      </c>
      <c r="C8324" s="1" t="n">
        <v>100</v>
      </c>
      <c r="D8324" s="1" t="s">
        <v>2085</v>
      </c>
      <c r="E8324" s="1" t="n">
        <v>48</v>
      </c>
      <c r="F8324" s="1" t="s">
        <v>146</v>
      </c>
      <c r="I8324" s="1" t="n">
        <v>1681778</v>
      </c>
      <c r="J8324" s="1" t="n">
        <v>100013</v>
      </c>
      <c r="K8324" s="1" t="n">
        <v>14</v>
      </c>
      <c r="L8324" s="1" t="s">
        <v>2076</v>
      </c>
      <c r="N8324" s="1" t="n">
        <v>12.875</v>
      </c>
      <c r="O8324" s="1" t="n">
        <v>560.67</v>
      </c>
      <c r="P8324" s="1" t="s">
        <v>2030</v>
      </c>
    </row>
    <row r="8325" customFormat="false" ht="15" hidden="false" customHeight="true" outlineLevel="0" collapsed="false">
      <c r="A8325" s="1" t="n">
        <v>2</v>
      </c>
      <c r="B8325" s="17" t="n">
        <v>46275</v>
      </c>
      <c r="C8325" s="1" t="n">
        <v>100</v>
      </c>
      <c r="D8325" s="1" t="s">
        <v>2085</v>
      </c>
      <c r="E8325" s="1" t="n">
        <v>48</v>
      </c>
      <c r="F8325" s="1" t="s">
        <v>146</v>
      </c>
      <c r="I8325" s="1" t="n">
        <v>1681778</v>
      </c>
      <c r="J8325" s="1" t="n">
        <v>100014</v>
      </c>
      <c r="K8325" s="1" t="n">
        <v>15</v>
      </c>
      <c r="L8325" s="1" t="s">
        <v>2077</v>
      </c>
      <c r="N8325" s="1" t="n">
        <v>5.32</v>
      </c>
      <c r="O8325" s="1" t="n">
        <v>236.04</v>
      </c>
      <c r="P8325" s="1" t="s">
        <v>2030</v>
      </c>
    </row>
    <row r="8326" customFormat="false" ht="15" hidden="false" customHeight="true" outlineLevel="0" collapsed="false">
      <c r="A8326" s="1" t="n">
        <v>2</v>
      </c>
      <c r="B8326" s="17" t="n">
        <v>46275</v>
      </c>
      <c r="C8326" s="1" t="n">
        <v>100</v>
      </c>
      <c r="D8326" s="1" t="s">
        <v>2085</v>
      </c>
      <c r="E8326" s="1" t="n">
        <v>48</v>
      </c>
      <c r="F8326" s="1" t="s">
        <v>146</v>
      </c>
      <c r="I8326" s="1" t="n">
        <v>1681778</v>
      </c>
      <c r="J8326" s="1" t="n">
        <v>100015</v>
      </c>
      <c r="K8326" s="1" t="n">
        <v>16</v>
      </c>
      <c r="L8326" s="1" t="s">
        <v>2078</v>
      </c>
      <c r="N8326" s="1" t="n">
        <v>1.99</v>
      </c>
      <c r="O8326" s="1" t="n">
        <v>78.48</v>
      </c>
      <c r="P8326" s="1" t="s">
        <v>2030</v>
      </c>
    </row>
    <row r="8327" customFormat="false" ht="15" hidden="false" customHeight="true" outlineLevel="0" collapsed="false">
      <c r="A8327" s="1" t="n">
        <v>2</v>
      </c>
      <c r="B8327" s="17" t="n">
        <v>46275</v>
      </c>
      <c r="C8327" s="1" t="n">
        <v>100</v>
      </c>
      <c r="D8327" s="1" t="s">
        <v>2085</v>
      </c>
      <c r="E8327" s="1" t="n">
        <v>48</v>
      </c>
      <c r="F8327" s="1" t="s">
        <v>146</v>
      </c>
      <c r="I8327" s="1" t="n">
        <v>1681778</v>
      </c>
      <c r="J8327" s="1" t="n">
        <v>100016</v>
      </c>
      <c r="K8327" s="1" t="n">
        <v>17</v>
      </c>
      <c r="L8327" s="1" t="s">
        <v>2079</v>
      </c>
      <c r="N8327" s="1" t="n">
        <v>2.734</v>
      </c>
      <c r="O8327" s="1" t="n">
        <v>134.79</v>
      </c>
      <c r="P8327" s="1" t="s">
        <v>2030</v>
      </c>
    </row>
    <row r="8328" customFormat="false" ht="15" hidden="false" customHeight="true" outlineLevel="0" collapsed="false">
      <c r="A8328" s="1" t="n">
        <v>2</v>
      </c>
      <c r="B8328" s="17" t="n">
        <v>46275</v>
      </c>
      <c r="C8328" s="1" t="n">
        <v>100</v>
      </c>
      <c r="D8328" s="1" t="s">
        <v>2085</v>
      </c>
      <c r="E8328" s="1" t="n">
        <v>48</v>
      </c>
      <c r="F8328" s="1" t="s">
        <v>146</v>
      </c>
      <c r="I8328" s="1" t="n">
        <v>1681778</v>
      </c>
      <c r="J8328" s="1" t="n">
        <v>100017</v>
      </c>
      <c r="K8328" s="1" t="n">
        <v>18</v>
      </c>
      <c r="L8328" s="1" t="s">
        <v>2080</v>
      </c>
      <c r="N8328" s="1" t="n">
        <v>3.116</v>
      </c>
      <c r="O8328" s="1" t="n">
        <v>179.22</v>
      </c>
      <c r="P8328" s="1" t="s">
        <v>2030</v>
      </c>
    </row>
    <row r="8329" customFormat="false" ht="15" hidden="false" customHeight="true" outlineLevel="0" collapsed="false">
      <c r="A8329" s="1" t="n">
        <v>2</v>
      </c>
      <c r="B8329" s="17" t="n">
        <v>46275</v>
      </c>
      <c r="C8329" s="1" t="n">
        <v>100</v>
      </c>
      <c r="D8329" s="1" t="s">
        <v>2085</v>
      </c>
      <c r="E8329" s="1" t="n">
        <v>48</v>
      </c>
      <c r="F8329" s="1" t="s">
        <v>146</v>
      </c>
      <c r="I8329" s="1" t="n">
        <v>1681778</v>
      </c>
      <c r="J8329" s="1" t="n">
        <v>100053</v>
      </c>
      <c r="K8329" s="1" t="n">
        <v>54</v>
      </c>
      <c r="L8329" s="1" t="s">
        <v>2081</v>
      </c>
      <c r="N8329" s="1" t="n">
        <v>2.342</v>
      </c>
      <c r="O8329" s="1" t="n">
        <v>84.67</v>
      </c>
      <c r="P8329" s="1" t="s">
        <v>2030</v>
      </c>
    </row>
    <row r="8330" customFormat="false" ht="15" hidden="false" customHeight="true" outlineLevel="0" collapsed="false">
      <c r="A8330" s="1" t="n">
        <v>2</v>
      </c>
      <c r="B8330" s="17" t="n">
        <v>46275</v>
      </c>
      <c r="C8330" s="1" t="n">
        <v>100</v>
      </c>
      <c r="D8330" s="1" t="s">
        <v>2085</v>
      </c>
      <c r="E8330" s="1" t="n">
        <v>48</v>
      </c>
      <c r="F8330" s="1" t="s">
        <v>146</v>
      </c>
      <c r="I8330" s="1" t="n">
        <v>1681778</v>
      </c>
      <c r="J8330" s="1" t="n">
        <v>100638</v>
      </c>
      <c r="K8330" s="1" t="n">
        <v>508</v>
      </c>
      <c r="L8330" s="1" t="s">
        <v>2082</v>
      </c>
      <c r="N8330" s="1" t="n">
        <v>0.9</v>
      </c>
      <c r="O8330" s="1" t="n">
        <v>2.21</v>
      </c>
      <c r="P8330" s="1" t="s">
        <v>2030</v>
      </c>
    </row>
    <row r="8331" customFormat="false" ht="15" hidden="false" customHeight="true" outlineLevel="0" collapsed="false">
      <c r="A8331" s="1" t="n">
        <v>2</v>
      </c>
      <c r="B8331" s="17" t="n">
        <v>46275</v>
      </c>
      <c r="C8331" s="1" t="n">
        <v>100</v>
      </c>
      <c r="D8331" s="1" t="s">
        <v>2085</v>
      </c>
      <c r="E8331" s="1" t="n">
        <v>48</v>
      </c>
      <c r="F8331" s="1" t="s">
        <v>146</v>
      </c>
      <c r="I8331" s="1" t="n">
        <v>1681778</v>
      </c>
      <c r="J8331" s="1" t="n">
        <v>110137</v>
      </c>
      <c r="K8331" s="1" t="n">
        <v>13899</v>
      </c>
      <c r="L8331" s="1" t="s">
        <v>3365</v>
      </c>
      <c r="N8331" s="1" t="n">
        <v>12.685</v>
      </c>
      <c r="O8331" s="1" t="n">
        <v>52.02</v>
      </c>
      <c r="P8331" s="1" t="s">
        <v>2030</v>
      </c>
    </row>
    <row r="8332" customFormat="false" ht="15" hidden="false" customHeight="true" outlineLevel="0" collapsed="false">
      <c r="A8332" s="1" t="n">
        <v>2</v>
      </c>
      <c r="B8332" s="17" t="n">
        <v>46275</v>
      </c>
      <c r="C8332" s="1" t="n">
        <v>100</v>
      </c>
      <c r="D8332" s="1" t="s">
        <v>2085</v>
      </c>
      <c r="E8332" s="1" t="n">
        <v>48</v>
      </c>
      <c r="F8332" s="1" t="s">
        <v>146</v>
      </c>
      <c r="I8332" s="1" t="n">
        <v>1681778</v>
      </c>
      <c r="J8332" s="1" t="n">
        <v>110455</v>
      </c>
      <c r="K8332" s="1" t="n">
        <v>53212</v>
      </c>
      <c r="L8332" s="1" t="s">
        <v>2084</v>
      </c>
      <c r="N8332" s="1" t="n">
        <v>0.862</v>
      </c>
      <c r="O8332" s="1" t="n">
        <v>0.01</v>
      </c>
      <c r="P8332" s="1" t="s">
        <v>2030</v>
      </c>
    </row>
    <row r="8333" customFormat="false" ht="15" hidden="false" customHeight="true" outlineLevel="0" collapsed="false">
      <c r="A8333" s="1" t="n">
        <v>2</v>
      </c>
      <c r="B8333" s="17" t="n">
        <v>46275</v>
      </c>
      <c r="C8333" s="1" t="n">
        <v>100</v>
      </c>
      <c r="D8333" s="1" t="s">
        <v>2085</v>
      </c>
      <c r="E8333" s="1" t="n">
        <v>48</v>
      </c>
      <c r="F8333" s="1" t="s">
        <v>146</v>
      </c>
      <c r="I8333" s="1" t="n">
        <v>1681780</v>
      </c>
      <c r="J8333" s="1" t="n">
        <v>100000</v>
      </c>
      <c r="K8333" s="1" t="n">
        <v>1</v>
      </c>
      <c r="L8333" s="1" t="s">
        <v>2066</v>
      </c>
      <c r="N8333" s="1" t="n">
        <v>2.488</v>
      </c>
      <c r="O8333" s="1" t="n">
        <v>45.9</v>
      </c>
      <c r="P8333" s="1" t="s">
        <v>2030</v>
      </c>
    </row>
    <row r="8334" customFormat="false" ht="15" hidden="false" customHeight="true" outlineLevel="0" collapsed="false">
      <c r="A8334" s="1" t="n">
        <v>2</v>
      </c>
      <c r="B8334" s="17" t="n">
        <v>46275</v>
      </c>
      <c r="C8334" s="1" t="n">
        <v>100</v>
      </c>
      <c r="D8334" s="1" t="s">
        <v>2085</v>
      </c>
      <c r="E8334" s="1" t="n">
        <v>48</v>
      </c>
      <c r="F8334" s="1" t="s">
        <v>146</v>
      </c>
      <c r="I8334" s="1" t="n">
        <v>1681780</v>
      </c>
      <c r="J8334" s="1" t="n">
        <v>100001</v>
      </c>
      <c r="K8334" s="1" t="n">
        <v>2</v>
      </c>
      <c r="L8334" s="1" t="s">
        <v>2067</v>
      </c>
      <c r="N8334" s="1" t="n">
        <v>10.1</v>
      </c>
      <c r="O8334" s="1" t="n">
        <v>201.86</v>
      </c>
      <c r="P8334" s="1" t="s">
        <v>2030</v>
      </c>
    </row>
    <row r="8335" customFormat="false" ht="15" hidden="false" customHeight="true" outlineLevel="0" collapsed="false">
      <c r="A8335" s="1" t="n">
        <v>2</v>
      </c>
      <c r="B8335" s="17" t="n">
        <v>46275</v>
      </c>
      <c r="C8335" s="1" t="n">
        <v>100</v>
      </c>
      <c r="D8335" s="1" t="s">
        <v>2085</v>
      </c>
      <c r="E8335" s="1" t="n">
        <v>48</v>
      </c>
      <c r="F8335" s="1" t="s">
        <v>146</v>
      </c>
      <c r="I8335" s="1" t="n">
        <v>1681780</v>
      </c>
      <c r="J8335" s="1" t="n">
        <v>100002</v>
      </c>
      <c r="K8335" s="1" t="n">
        <v>3</v>
      </c>
      <c r="L8335" s="1" t="s">
        <v>2068</v>
      </c>
      <c r="N8335" s="1" t="n">
        <v>21.73</v>
      </c>
      <c r="O8335" s="1" t="n">
        <v>501.14</v>
      </c>
      <c r="P8335" s="1" t="s">
        <v>2030</v>
      </c>
    </row>
    <row r="8336" customFormat="false" ht="15" hidden="false" customHeight="true" outlineLevel="0" collapsed="false">
      <c r="A8336" s="1" t="n">
        <v>2</v>
      </c>
      <c r="B8336" s="17" t="n">
        <v>46275</v>
      </c>
      <c r="C8336" s="1" t="n">
        <v>100</v>
      </c>
      <c r="D8336" s="1" t="s">
        <v>2085</v>
      </c>
      <c r="E8336" s="1" t="n">
        <v>48</v>
      </c>
      <c r="F8336" s="1" t="s">
        <v>146</v>
      </c>
      <c r="I8336" s="1" t="n">
        <v>1681780</v>
      </c>
      <c r="J8336" s="1" t="n">
        <v>100003</v>
      </c>
      <c r="K8336" s="1" t="n">
        <v>4</v>
      </c>
      <c r="L8336" s="1" t="s">
        <v>2069</v>
      </c>
      <c r="N8336" s="1" t="n">
        <v>13.54</v>
      </c>
      <c r="O8336" s="1" t="n">
        <v>333.08</v>
      </c>
      <c r="P8336" s="1" t="s">
        <v>2030</v>
      </c>
    </row>
    <row r="8337" customFormat="false" ht="15" hidden="false" customHeight="true" outlineLevel="0" collapsed="false">
      <c r="A8337" s="1" t="n">
        <v>2</v>
      </c>
      <c r="B8337" s="17" t="n">
        <v>46275</v>
      </c>
      <c r="C8337" s="1" t="n">
        <v>100</v>
      </c>
      <c r="D8337" s="1" t="s">
        <v>2085</v>
      </c>
      <c r="E8337" s="1" t="n">
        <v>48</v>
      </c>
      <c r="F8337" s="1" t="s">
        <v>146</v>
      </c>
      <c r="I8337" s="1" t="n">
        <v>1681780</v>
      </c>
      <c r="J8337" s="1" t="n">
        <v>100004</v>
      </c>
      <c r="K8337" s="1" t="n">
        <v>5</v>
      </c>
      <c r="L8337" s="1" t="s">
        <v>2070</v>
      </c>
      <c r="N8337" s="1" t="n">
        <v>0.69</v>
      </c>
      <c r="O8337" s="1" t="n">
        <v>14.85</v>
      </c>
      <c r="P8337" s="1" t="s">
        <v>2030</v>
      </c>
    </row>
    <row r="8338" customFormat="false" ht="15" hidden="false" customHeight="true" outlineLevel="0" collapsed="false">
      <c r="A8338" s="1" t="n">
        <v>2</v>
      </c>
      <c r="B8338" s="17" t="n">
        <v>46275</v>
      </c>
      <c r="C8338" s="1" t="n">
        <v>100</v>
      </c>
      <c r="D8338" s="1" t="s">
        <v>2085</v>
      </c>
      <c r="E8338" s="1" t="n">
        <v>48</v>
      </c>
      <c r="F8338" s="1" t="s">
        <v>146</v>
      </c>
      <c r="I8338" s="1" t="n">
        <v>1681780</v>
      </c>
      <c r="J8338" s="1" t="n">
        <v>100007</v>
      </c>
      <c r="K8338" s="1" t="n">
        <v>8</v>
      </c>
      <c r="L8338" s="1" t="s">
        <v>2072</v>
      </c>
      <c r="N8338" s="1" t="n">
        <v>4.31</v>
      </c>
      <c r="O8338" s="1" t="n">
        <v>99.4</v>
      </c>
      <c r="P8338" s="1" t="s">
        <v>2030</v>
      </c>
    </row>
    <row r="8339" customFormat="false" ht="15" hidden="false" customHeight="true" outlineLevel="0" collapsed="false">
      <c r="A8339" s="1" t="n">
        <v>2</v>
      </c>
      <c r="B8339" s="17" t="n">
        <v>46275</v>
      </c>
      <c r="C8339" s="1" t="n">
        <v>100</v>
      </c>
      <c r="D8339" s="1" t="s">
        <v>2085</v>
      </c>
      <c r="E8339" s="1" t="n">
        <v>48</v>
      </c>
      <c r="F8339" s="1" t="s">
        <v>146</v>
      </c>
      <c r="I8339" s="1" t="n">
        <v>1681780</v>
      </c>
      <c r="J8339" s="1" t="n">
        <v>100019</v>
      </c>
      <c r="K8339" s="1" t="n">
        <v>20</v>
      </c>
      <c r="L8339" s="1" t="s">
        <v>3364</v>
      </c>
      <c r="N8339" s="1" t="n">
        <v>3.586</v>
      </c>
      <c r="O8339" s="1" t="n">
        <v>115.79</v>
      </c>
      <c r="P8339" s="1" t="s">
        <v>2030</v>
      </c>
    </row>
    <row r="8340" customFormat="false" ht="15" hidden="false" customHeight="true" outlineLevel="0" collapsed="false">
      <c r="A8340" s="1" t="n">
        <v>2</v>
      </c>
      <c r="B8340" s="17" t="n">
        <v>46275</v>
      </c>
      <c r="C8340" s="1" t="n">
        <v>100</v>
      </c>
      <c r="D8340" s="1" t="s">
        <v>2085</v>
      </c>
      <c r="E8340" s="1" t="n">
        <v>48</v>
      </c>
      <c r="F8340" s="1" t="s">
        <v>146</v>
      </c>
      <c r="I8340" s="1" t="n">
        <v>1681780</v>
      </c>
      <c r="J8340" s="1" t="n">
        <v>100638</v>
      </c>
      <c r="K8340" s="1" t="n">
        <v>508</v>
      </c>
      <c r="L8340" s="1" t="s">
        <v>2082</v>
      </c>
      <c r="N8340" s="1" t="n">
        <v>0.8</v>
      </c>
      <c r="O8340" s="1" t="n">
        <v>1.84</v>
      </c>
      <c r="P8340" s="1" t="s">
        <v>2030</v>
      </c>
    </row>
    <row r="8341" customFormat="false" ht="15" hidden="false" customHeight="true" outlineLevel="0" collapsed="false">
      <c r="A8341" s="1" t="n">
        <v>2</v>
      </c>
      <c r="B8341" s="17" t="n">
        <v>46275</v>
      </c>
      <c r="C8341" s="1" t="n">
        <v>100</v>
      </c>
      <c r="D8341" s="1" t="s">
        <v>2085</v>
      </c>
      <c r="E8341" s="1" t="n">
        <v>48</v>
      </c>
      <c r="F8341" s="1" t="s">
        <v>146</v>
      </c>
      <c r="I8341" s="1" t="n">
        <v>1681780</v>
      </c>
      <c r="J8341" s="1" t="n">
        <v>110137</v>
      </c>
      <c r="K8341" s="1" t="n">
        <v>13899</v>
      </c>
      <c r="L8341" s="1" t="s">
        <v>3365</v>
      </c>
      <c r="N8341" s="1" t="n">
        <v>2.748</v>
      </c>
      <c r="O8341" s="1" t="n">
        <v>10.54</v>
      </c>
      <c r="P8341" s="1" t="s">
        <v>2030</v>
      </c>
    </row>
    <row r="8342" customFormat="false" ht="15" hidden="false" customHeight="true" outlineLevel="0" collapsed="false">
      <c r="A8342" s="1" t="n">
        <v>2</v>
      </c>
      <c r="B8342" s="17" t="n">
        <v>46275</v>
      </c>
      <c r="C8342" s="1" t="n">
        <v>100</v>
      </c>
      <c r="D8342" s="1" t="s">
        <v>2085</v>
      </c>
      <c r="E8342" s="1" t="n">
        <v>48</v>
      </c>
      <c r="F8342" s="1" t="s">
        <v>146</v>
      </c>
      <c r="I8342" s="1" t="n">
        <v>1681780</v>
      </c>
      <c r="J8342" s="1" t="n">
        <v>110455</v>
      </c>
      <c r="K8342" s="1" t="n">
        <v>53212</v>
      </c>
      <c r="L8342" s="1" t="s">
        <v>2084</v>
      </c>
      <c r="N8342" s="1" t="n">
        <v>0.208</v>
      </c>
      <c r="O8342" s="1" t="n">
        <v>0</v>
      </c>
      <c r="P8342" s="1" t="s">
        <v>2030</v>
      </c>
    </row>
    <row r="8343" customFormat="false" ht="15" hidden="false" customHeight="true" outlineLevel="0" collapsed="false">
      <c r="A8343" s="1" t="n">
        <v>2</v>
      </c>
      <c r="B8343" s="17" t="n">
        <v>46275</v>
      </c>
      <c r="C8343" s="1" t="n">
        <v>171</v>
      </c>
      <c r="D8343" s="1" t="s">
        <v>2602</v>
      </c>
      <c r="E8343" s="1" t="n">
        <v>1665</v>
      </c>
      <c r="F8343" s="1" t="s">
        <v>556</v>
      </c>
      <c r="I8343" s="1" t="n">
        <v>138044</v>
      </c>
      <c r="J8343" s="1" t="n">
        <v>25716</v>
      </c>
      <c r="K8343" s="1" t="n">
        <v>7896353301184</v>
      </c>
      <c r="L8343" s="1" t="s">
        <v>2902</v>
      </c>
      <c r="N8343" s="1" t="n">
        <v>4</v>
      </c>
      <c r="O8343" s="1" t="n">
        <v>32.4</v>
      </c>
      <c r="P8343" s="1" t="s">
        <v>2604</v>
      </c>
    </row>
    <row r="8344" customFormat="false" ht="15" hidden="false" customHeight="true" outlineLevel="0" collapsed="false">
      <c r="A8344" s="1" t="n">
        <v>2</v>
      </c>
      <c r="B8344" s="17" t="n">
        <v>46276</v>
      </c>
      <c r="C8344" s="1" t="n">
        <v>6</v>
      </c>
      <c r="D8344" s="1" t="s">
        <v>2139</v>
      </c>
      <c r="E8344" s="1" t="n">
        <v>48</v>
      </c>
      <c r="F8344" s="1" t="s">
        <v>146</v>
      </c>
      <c r="G8344" s="1"/>
      <c r="I8344" s="1" t="n">
        <v>2668</v>
      </c>
      <c r="J8344" s="1" t="n">
        <v>100113</v>
      </c>
      <c r="K8344" s="1" t="n">
        <v>114</v>
      </c>
      <c r="L8344" s="1" t="s">
        <v>2125</v>
      </c>
      <c r="M8344" s="1"/>
      <c r="N8344" s="1" t="n">
        <v>20</v>
      </c>
      <c r="O8344" s="1" t="n">
        <v>140</v>
      </c>
      <c r="P8344" s="1" t="s">
        <v>2030</v>
      </c>
    </row>
    <row r="8345" customFormat="false" ht="15" hidden="false" customHeight="true" outlineLevel="0" collapsed="false">
      <c r="A8345" s="1" t="n">
        <v>2</v>
      </c>
      <c r="B8345" s="17" t="n">
        <v>46276</v>
      </c>
      <c r="C8345" s="1" t="n">
        <v>6</v>
      </c>
      <c r="D8345" s="1" t="s">
        <v>2139</v>
      </c>
      <c r="E8345" s="1" t="n">
        <v>48</v>
      </c>
      <c r="F8345" s="1" t="s">
        <v>146</v>
      </c>
      <c r="I8345" s="1" t="n">
        <v>2668</v>
      </c>
      <c r="J8345" s="1" t="n">
        <v>110142</v>
      </c>
      <c r="K8345" s="1" t="n">
        <v>16699</v>
      </c>
      <c r="L8345" s="1" t="s">
        <v>2135</v>
      </c>
      <c r="N8345" s="1" t="n">
        <v>20</v>
      </c>
      <c r="O8345" s="1" t="n">
        <v>120</v>
      </c>
      <c r="P8345" s="1" t="s">
        <v>2030</v>
      </c>
    </row>
    <row r="8346" customFormat="false" ht="15" hidden="false" customHeight="true" outlineLevel="0" collapsed="false">
      <c r="A8346" s="1" t="n">
        <v>2</v>
      </c>
      <c r="B8346" s="17" t="n">
        <v>46276</v>
      </c>
      <c r="C8346" s="1" t="n">
        <v>6</v>
      </c>
      <c r="D8346" s="1" t="s">
        <v>2139</v>
      </c>
      <c r="E8346" s="1" t="n">
        <v>48</v>
      </c>
      <c r="F8346" s="1" t="s">
        <v>146</v>
      </c>
      <c r="I8346" s="1" t="n">
        <v>2669</v>
      </c>
      <c r="J8346" s="1" t="n">
        <v>100062</v>
      </c>
      <c r="K8346" s="1" t="n">
        <v>63</v>
      </c>
      <c r="L8346" s="1" t="s">
        <v>2121</v>
      </c>
      <c r="N8346" s="1" t="n">
        <v>18</v>
      </c>
      <c r="O8346" s="1" t="n">
        <v>130</v>
      </c>
      <c r="P8346" s="1" t="s">
        <v>2030</v>
      </c>
    </row>
    <row r="8347" customFormat="false" ht="15" hidden="false" customHeight="true" outlineLevel="0" collapsed="false">
      <c r="A8347" s="1" t="n">
        <v>2</v>
      </c>
      <c r="B8347" s="17" t="n">
        <v>46276</v>
      </c>
      <c r="C8347" s="1" t="n">
        <v>6</v>
      </c>
      <c r="D8347" s="1" t="s">
        <v>2139</v>
      </c>
      <c r="E8347" s="1" t="n">
        <v>48</v>
      </c>
      <c r="F8347" s="1" t="s">
        <v>146</v>
      </c>
      <c r="I8347" s="1" t="n">
        <v>2669</v>
      </c>
      <c r="J8347" s="1" t="n">
        <v>100109</v>
      </c>
      <c r="K8347" s="1" t="n">
        <v>110</v>
      </c>
      <c r="L8347" s="1" t="s">
        <v>2123</v>
      </c>
      <c r="N8347" s="1" t="n">
        <v>20</v>
      </c>
      <c r="O8347" s="1" t="n">
        <v>130</v>
      </c>
      <c r="P8347" s="1" t="s">
        <v>2030</v>
      </c>
    </row>
    <row r="8348" customFormat="false" ht="15" hidden="false" customHeight="true" outlineLevel="0" collapsed="false">
      <c r="A8348" s="1" t="n">
        <v>2</v>
      </c>
      <c r="B8348" s="17" t="n">
        <v>46276</v>
      </c>
      <c r="C8348" s="1" t="n">
        <v>6</v>
      </c>
      <c r="D8348" s="1" t="s">
        <v>2139</v>
      </c>
      <c r="E8348" s="1" t="n">
        <v>48</v>
      </c>
      <c r="F8348" s="1" t="s">
        <v>146</v>
      </c>
      <c r="I8348" s="1" t="n">
        <v>2669</v>
      </c>
      <c r="J8348" s="1" t="n">
        <v>100110</v>
      </c>
      <c r="K8348" s="1" t="n">
        <v>111</v>
      </c>
      <c r="L8348" s="1" t="s">
        <v>2582</v>
      </c>
      <c r="N8348" s="1" t="n">
        <v>20</v>
      </c>
      <c r="O8348" s="1" t="n">
        <v>160</v>
      </c>
      <c r="P8348" s="1" t="s">
        <v>2030</v>
      </c>
    </row>
    <row r="8349" customFormat="false" ht="15" hidden="false" customHeight="true" outlineLevel="0" collapsed="false">
      <c r="A8349" s="1" t="n">
        <v>2</v>
      </c>
      <c r="B8349" s="17" t="n">
        <v>46276</v>
      </c>
      <c r="C8349" s="1" t="n">
        <v>6</v>
      </c>
      <c r="D8349" s="1" t="s">
        <v>2139</v>
      </c>
      <c r="E8349" s="1" t="n">
        <v>48</v>
      </c>
      <c r="F8349" s="1" t="s">
        <v>146</v>
      </c>
      <c r="I8349" s="1" t="n">
        <v>2669</v>
      </c>
      <c r="J8349" s="1" t="n">
        <v>100112</v>
      </c>
      <c r="K8349" s="1" t="n">
        <v>113</v>
      </c>
      <c r="L8349" s="1" t="s">
        <v>2124</v>
      </c>
      <c r="N8349" s="1" t="n">
        <v>20</v>
      </c>
      <c r="O8349" s="1" t="n">
        <v>100</v>
      </c>
      <c r="P8349" s="1" t="s">
        <v>2030</v>
      </c>
    </row>
    <row r="8350" customFormat="false" ht="15" hidden="false" customHeight="true" outlineLevel="0" collapsed="false">
      <c r="A8350" s="1" t="n">
        <v>2</v>
      </c>
      <c r="B8350" s="17" t="n">
        <v>46276</v>
      </c>
      <c r="C8350" s="1" t="n">
        <v>6</v>
      </c>
      <c r="D8350" s="1" t="s">
        <v>2139</v>
      </c>
      <c r="E8350" s="1" t="n">
        <v>48</v>
      </c>
      <c r="F8350" s="1" t="s">
        <v>146</v>
      </c>
      <c r="I8350" s="1" t="n">
        <v>2669</v>
      </c>
      <c r="J8350" s="1" t="n">
        <v>100116</v>
      </c>
      <c r="K8350" s="1" t="n">
        <v>117</v>
      </c>
      <c r="L8350" s="1" t="s">
        <v>2126</v>
      </c>
      <c r="N8350" s="1" t="n">
        <v>3.5</v>
      </c>
      <c r="O8350" s="1" t="n">
        <v>35</v>
      </c>
      <c r="P8350" s="1" t="s">
        <v>2030</v>
      </c>
    </row>
    <row r="8351" customFormat="false" ht="15" hidden="false" customHeight="true" outlineLevel="0" collapsed="false">
      <c r="A8351" s="1" t="n">
        <v>2</v>
      </c>
      <c r="B8351" s="17" t="n">
        <v>46276</v>
      </c>
      <c r="C8351" s="1" t="n">
        <v>6</v>
      </c>
      <c r="D8351" s="1" t="s">
        <v>2139</v>
      </c>
      <c r="E8351" s="1" t="n">
        <v>48</v>
      </c>
      <c r="F8351" s="1" t="s">
        <v>146</v>
      </c>
      <c r="I8351" s="1" t="n">
        <v>2669</v>
      </c>
      <c r="J8351" s="1" t="n">
        <v>100118</v>
      </c>
      <c r="K8351" s="1" t="n">
        <v>119</v>
      </c>
      <c r="L8351" s="1" t="s">
        <v>2127</v>
      </c>
      <c r="N8351" s="1" t="n">
        <v>16</v>
      </c>
      <c r="O8351" s="1" t="n">
        <v>80</v>
      </c>
      <c r="P8351" s="1" t="s">
        <v>2030</v>
      </c>
    </row>
    <row r="8352" customFormat="false" ht="15" hidden="false" customHeight="true" outlineLevel="0" collapsed="false">
      <c r="A8352" s="1" t="n">
        <v>2</v>
      </c>
      <c r="B8352" s="17" t="n">
        <v>46276</v>
      </c>
      <c r="C8352" s="1" t="n">
        <v>6</v>
      </c>
      <c r="D8352" s="1" t="s">
        <v>2139</v>
      </c>
      <c r="E8352" s="1" t="n">
        <v>48</v>
      </c>
      <c r="F8352" s="1" t="s">
        <v>146</v>
      </c>
      <c r="I8352" s="1" t="n">
        <v>2669</v>
      </c>
      <c r="J8352" s="1" t="n">
        <v>100122</v>
      </c>
      <c r="K8352" s="1" t="n">
        <v>123</v>
      </c>
      <c r="L8352" s="1" t="s">
        <v>2129</v>
      </c>
      <c r="N8352" s="1" t="n">
        <v>5</v>
      </c>
      <c r="O8352" s="1" t="n">
        <v>100</v>
      </c>
      <c r="P8352" s="1" t="s">
        <v>2030</v>
      </c>
    </row>
    <row r="8353" customFormat="false" ht="15" hidden="false" customHeight="true" outlineLevel="0" collapsed="false">
      <c r="A8353" s="1" t="n">
        <v>2</v>
      </c>
      <c r="B8353" s="17" t="n">
        <v>46276</v>
      </c>
      <c r="C8353" s="1" t="n">
        <v>6</v>
      </c>
      <c r="D8353" s="1" t="s">
        <v>2139</v>
      </c>
      <c r="E8353" s="1" t="n">
        <v>48</v>
      </c>
      <c r="F8353" s="1" t="s">
        <v>146</v>
      </c>
      <c r="I8353" s="1" t="n">
        <v>2669</v>
      </c>
      <c r="J8353" s="1" t="n">
        <v>100124</v>
      </c>
      <c r="K8353" s="1" t="n">
        <v>125</v>
      </c>
      <c r="L8353" s="1" t="s">
        <v>2280</v>
      </c>
      <c r="N8353" s="1" t="n">
        <v>5</v>
      </c>
      <c r="O8353" s="1" t="n">
        <v>55</v>
      </c>
      <c r="P8353" s="1" t="s">
        <v>2030</v>
      </c>
    </row>
    <row r="8354" customFormat="false" ht="15" hidden="false" customHeight="true" outlineLevel="0" collapsed="false">
      <c r="A8354" s="1" t="n">
        <v>2</v>
      </c>
      <c r="B8354" s="17" t="n">
        <v>46276</v>
      </c>
      <c r="C8354" s="1" t="n">
        <v>6</v>
      </c>
      <c r="D8354" s="1" t="s">
        <v>2139</v>
      </c>
      <c r="E8354" s="1" t="n">
        <v>48</v>
      </c>
      <c r="F8354" s="1" t="s">
        <v>146</v>
      </c>
      <c r="I8354" s="1" t="n">
        <v>2669</v>
      </c>
      <c r="J8354" s="1" t="n">
        <v>100129</v>
      </c>
      <c r="K8354" s="1" t="n">
        <v>130</v>
      </c>
      <c r="L8354" s="1" t="s">
        <v>2183</v>
      </c>
      <c r="N8354" s="1" t="n">
        <v>13</v>
      </c>
      <c r="O8354" s="1" t="n">
        <v>80</v>
      </c>
      <c r="P8354" s="1" t="s">
        <v>2030</v>
      </c>
    </row>
    <row r="8355" customFormat="false" ht="15" hidden="false" customHeight="true" outlineLevel="0" collapsed="false">
      <c r="A8355" s="1" t="n">
        <v>2</v>
      </c>
      <c r="B8355" s="17" t="n">
        <v>46276</v>
      </c>
      <c r="C8355" s="1" t="n">
        <v>6</v>
      </c>
      <c r="D8355" s="1" t="s">
        <v>2139</v>
      </c>
      <c r="E8355" s="1" t="n">
        <v>48</v>
      </c>
      <c r="F8355" s="1" t="s">
        <v>146</v>
      </c>
      <c r="I8355" s="1" t="n">
        <v>2669</v>
      </c>
      <c r="J8355" s="1" t="n">
        <v>100130</v>
      </c>
      <c r="K8355" s="1" t="n">
        <v>131</v>
      </c>
      <c r="L8355" s="1" t="s">
        <v>2131</v>
      </c>
      <c r="N8355" s="1" t="n">
        <v>30</v>
      </c>
      <c r="O8355" s="1" t="n">
        <v>240</v>
      </c>
      <c r="P8355" s="1" t="s">
        <v>2030</v>
      </c>
    </row>
    <row r="8356" customFormat="false" ht="15" hidden="false" customHeight="true" outlineLevel="0" collapsed="false">
      <c r="A8356" s="1" t="n">
        <v>2</v>
      </c>
      <c r="B8356" s="17" t="n">
        <v>46276</v>
      </c>
      <c r="C8356" s="1" t="n">
        <v>6</v>
      </c>
      <c r="D8356" s="1" t="s">
        <v>2139</v>
      </c>
      <c r="E8356" s="1" t="n">
        <v>48</v>
      </c>
      <c r="F8356" s="1" t="s">
        <v>146</v>
      </c>
      <c r="I8356" s="1" t="n">
        <v>2669</v>
      </c>
      <c r="J8356" s="1" t="n">
        <v>100132</v>
      </c>
      <c r="K8356" s="1" t="n">
        <v>133</v>
      </c>
      <c r="L8356" s="1" t="s">
        <v>2132</v>
      </c>
      <c r="N8356" s="1" t="n">
        <v>34.095</v>
      </c>
      <c r="O8356" s="1" t="n">
        <v>114</v>
      </c>
      <c r="P8356" s="1" t="s">
        <v>2030</v>
      </c>
    </row>
    <row r="8357" customFormat="false" ht="15" hidden="false" customHeight="true" outlineLevel="0" collapsed="false">
      <c r="A8357" s="1" t="n">
        <v>2</v>
      </c>
      <c r="B8357" s="17" t="n">
        <v>46276</v>
      </c>
      <c r="C8357" s="1" t="n">
        <v>6</v>
      </c>
      <c r="D8357" s="1" t="s">
        <v>2139</v>
      </c>
      <c r="E8357" s="1" t="n">
        <v>48</v>
      </c>
      <c r="F8357" s="1" t="s">
        <v>146</v>
      </c>
      <c r="I8357" s="1" t="n">
        <v>2669</v>
      </c>
      <c r="J8357" s="1" t="n">
        <v>100133</v>
      </c>
      <c r="K8357" s="1" t="n">
        <v>134</v>
      </c>
      <c r="L8357" s="1" t="s">
        <v>2133</v>
      </c>
      <c r="N8357" s="1" t="n">
        <v>20</v>
      </c>
      <c r="O8357" s="1" t="n">
        <v>90</v>
      </c>
      <c r="P8357" s="1" t="s">
        <v>2030</v>
      </c>
    </row>
    <row r="8358" customFormat="false" ht="15" hidden="false" customHeight="true" outlineLevel="0" collapsed="false">
      <c r="A8358" s="1" t="n">
        <v>2</v>
      </c>
      <c r="B8358" s="17" t="n">
        <v>46276</v>
      </c>
      <c r="C8358" s="1" t="n">
        <v>6</v>
      </c>
      <c r="D8358" s="1" t="s">
        <v>2139</v>
      </c>
      <c r="E8358" s="1" t="n">
        <v>48</v>
      </c>
      <c r="F8358" s="1" t="s">
        <v>146</v>
      </c>
      <c r="I8358" s="1" t="n">
        <v>2669</v>
      </c>
      <c r="J8358" s="1" t="n">
        <v>100148</v>
      </c>
      <c r="K8358" s="1" t="n">
        <v>149</v>
      </c>
      <c r="L8358" s="1" t="s">
        <v>2185</v>
      </c>
      <c r="N8358" s="1" t="n">
        <v>36</v>
      </c>
      <c r="O8358" s="1" t="n">
        <v>240</v>
      </c>
      <c r="P8358" s="1" t="s">
        <v>2030</v>
      </c>
    </row>
    <row r="8359" customFormat="false" ht="15" hidden="false" customHeight="true" outlineLevel="0" collapsed="false">
      <c r="A8359" s="1" t="n">
        <v>2</v>
      </c>
      <c r="B8359" s="17" t="n">
        <v>46276</v>
      </c>
      <c r="C8359" s="1" t="n">
        <v>6</v>
      </c>
      <c r="D8359" s="1" t="s">
        <v>2139</v>
      </c>
      <c r="E8359" s="1" t="n">
        <v>48</v>
      </c>
      <c r="F8359" s="1" t="s">
        <v>146</v>
      </c>
      <c r="I8359" s="1" t="n">
        <v>2669</v>
      </c>
      <c r="J8359" s="1" t="n">
        <v>110165</v>
      </c>
      <c r="K8359" s="1" t="n">
        <v>37441</v>
      </c>
      <c r="L8359" s="1" t="s">
        <v>4264</v>
      </c>
      <c r="N8359" s="1" t="n">
        <v>10</v>
      </c>
      <c r="O8359" s="1" t="n">
        <v>100</v>
      </c>
      <c r="P8359" s="1" t="s">
        <v>2030</v>
      </c>
    </row>
    <row r="8360" customFormat="false" ht="15" hidden="false" customHeight="true" outlineLevel="0" collapsed="false">
      <c r="A8360" s="1" t="n">
        <v>2</v>
      </c>
      <c r="B8360" s="17" t="n">
        <v>46276</v>
      </c>
      <c r="C8360" s="1" t="n">
        <v>6</v>
      </c>
      <c r="D8360" s="1" t="s">
        <v>2139</v>
      </c>
      <c r="E8360" s="1" t="n">
        <v>48</v>
      </c>
      <c r="F8360" s="1" t="s">
        <v>146</v>
      </c>
      <c r="I8360" s="1" t="n">
        <v>2669</v>
      </c>
      <c r="J8360" s="1" t="n">
        <v>110489</v>
      </c>
      <c r="K8360" s="1" t="n">
        <v>54743</v>
      </c>
      <c r="L8360" s="1" t="s">
        <v>2136</v>
      </c>
      <c r="N8360" s="1" t="n">
        <v>60</v>
      </c>
      <c r="O8360" s="1" t="n">
        <v>390</v>
      </c>
      <c r="P8360" s="1" t="s">
        <v>2030</v>
      </c>
    </row>
    <row r="8361" customFormat="false" ht="15" hidden="false" customHeight="true" outlineLevel="0" collapsed="false">
      <c r="A8361" s="1" t="n">
        <v>2</v>
      </c>
      <c r="B8361" s="17" t="n">
        <v>46276</v>
      </c>
      <c r="C8361" s="1" t="n">
        <v>6</v>
      </c>
      <c r="D8361" s="1" t="s">
        <v>2139</v>
      </c>
      <c r="E8361" s="1" t="n">
        <v>48</v>
      </c>
      <c r="F8361" s="1" t="s">
        <v>146</v>
      </c>
      <c r="I8361" s="1" t="n">
        <v>2669</v>
      </c>
      <c r="J8361" s="1" t="n">
        <v>80078</v>
      </c>
      <c r="K8361" s="1" t="n">
        <v>710</v>
      </c>
      <c r="L8361" s="1" t="s">
        <v>2137</v>
      </c>
      <c r="N8361" s="1" t="n">
        <v>10</v>
      </c>
      <c r="O8361" s="1" t="n">
        <v>30</v>
      </c>
      <c r="P8361" s="1" t="s">
        <v>2030</v>
      </c>
    </row>
    <row r="8362" customFormat="false" ht="15" hidden="false" customHeight="true" outlineLevel="0" collapsed="false">
      <c r="A8362" s="1" t="n">
        <v>2</v>
      </c>
      <c r="B8362" s="17" t="n">
        <v>46276</v>
      </c>
      <c r="C8362" s="1" t="n">
        <v>6</v>
      </c>
      <c r="D8362" s="1" t="s">
        <v>2139</v>
      </c>
      <c r="E8362" s="1" t="n">
        <v>48</v>
      </c>
      <c r="F8362" s="1" t="s">
        <v>146</v>
      </c>
      <c r="I8362" s="1" t="n">
        <v>2669</v>
      </c>
      <c r="J8362" s="1" t="n">
        <v>81106</v>
      </c>
      <c r="K8362" s="1" t="n">
        <v>1168</v>
      </c>
      <c r="L8362" s="1" t="s">
        <v>4265</v>
      </c>
      <c r="N8362" s="1" t="n">
        <v>20</v>
      </c>
      <c r="O8362" s="1" t="n">
        <v>100</v>
      </c>
      <c r="P8362" s="1" t="s">
        <v>2030</v>
      </c>
    </row>
    <row r="8363" customFormat="false" ht="15" hidden="false" customHeight="true" outlineLevel="0" collapsed="false">
      <c r="A8363" s="1" t="n">
        <v>2</v>
      </c>
      <c r="B8363" s="17" t="n">
        <v>46276</v>
      </c>
      <c r="C8363" s="1" t="n">
        <v>11</v>
      </c>
      <c r="D8363" s="1" t="s">
        <v>2057</v>
      </c>
      <c r="E8363" s="1" t="n">
        <v>10096</v>
      </c>
      <c r="F8363" s="1" t="s">
        <v>624</v>
      </c>
      <c r="I8363" s="1" t="n">
        <v>278</v>
      </c>
      <c r="J8363" s="1" t="n">
        <v>61580</v>
      </c>
      <c r="K8363" s="1" t="n">
        <v>2258157</v>
      </c>
      <c r="L8363" s="1" t="s">
        <v>2095</v>
      </c>
      <c r="N8363" s="1" t="n">
        <v>15</v>
      </c>
      <c r="O8363" s="1" t="n">
        <v>180</v>
      </c>
      <c r="P8363" s="1" t="s">
        <v>2030</v>
      </c>
    </row>
    <row r="8364" customFormat="false" ht="15" hidden="false" customHeight="true" outlineLevel="0" collapsed="false">
      <c r="A8364" s="1" t="n">
        <v>2</v>
      </c>
      <c r="B8364" s="17" t="n">
        <v>46276</v>
      </c>
      <c r="C8364" s="1" t="n">
        <v>11</v>
      </c>
      <c r="D8364" s="1" t="s">
        <v>2057</v>
      </c>
      <c r="E8364" s="1" t="n">
        <v>10096</v>
      </c>
      <c r="F8364" s="1" t="s">
        <v>624</v>
      </c>
      <c r="I8364" s="1" t="n">
        <v>278</v>
      </c>
      <c r="J8364" s="1" t="n">
        <v>61597</v>
      </c>
      <c r="K8364" s="1" t="n">
        <v>2258188</v>
      </c>
      <c r="L8364" s="1" t="s">
        <v>2096</v>
      </c>
      <c r="N8364" s="1" t="n">
        <v>5</v>
      </c>
      <c r="O8364" s="1" t="n">
        <v>20</v>
      </c>
      <c r="P8364" s="1" t="s">
        <v>2030</v>
      </c>
    </row>
    <row r="8365" customFormat="false" ht="15" hidden="false" customHeight="true" outlineLevel="0" collapsed="false">
      <c r="A8365" s="1" t="n">
        <v>2</v>
      </c>
      <c r="B8365" s="17" t="n">
        <v>46276</v>
      </c>
      <c r="C8365" s="1" t="n">
        <v>11</v>
      </c>
      <c r="D8365" s="1" t="s">
        <v>2057</v>
      </c>
      <c r="E8365" s="1" t="n">
        <v>10035</v>
      </c>
      <c r="F8365" s="1" t="s">
        <v>109</v>
      </c>
      <c r="I8365" s="1" t="n">
        <v>440</v>
      </c>
      <c r="J8365" s="1" t="n">
        <v>38652</v>
      </c>
      <c r="K8365" s="1" t="n">
        <v>7898994684220</v>
      </c>
      <c r="L8365" s="1" t="s">
        <v>2296</v>
      </c>
      <c r="N8365" s="1" t="n">
        <v>20</v>
      </c>
      <c r="O8365" s="1" t="n">
        <v>190</v>
      </c>
      <c r="P8365" s="1" t="s">
        <v>2030</v>
      </c>
    </row>
    <row r="8366" customFormat="false" ht="15" hidden="false" customHeight="true" outlineLevel="0" collapsed="false">
      <c r="A8366" s="1" t="n">
        <v>2</v>
      </c>
      <c r="B8366" s="17" t="n">
        <v>46276</v>
      </c>
      <c r="C8366" s="1" t="n">
        <v>11</v>
      </c>
      <c r="D8366" s="1" t="s">
        <v>2057</v>
      </c>
      <c r="E8366" s="1" t="n">
        <v>10035</v>
      </c>
      <c r="F8366" s="1" t="s">
        <v>109</v>
      </c>
      <c r="I8366" s="1" t="n">
        <v>440</v>
      </c>
      <c r="J8366" s="1" t="n">
        <v>38653</v>
      </c>
      <c r="K8366" s="1" t="n">
        <v>7898994684275</v>
      </c>
      <c r="L8366" s="1" t="s">
        <v>2297</v>
      </c>
      <c r="N8366" s="1" t="n">
        <v>20</v>
      </c>
      <c r="O8366" s="1" t="n">
        <v>96</v>
      </c>
      <c r="P8366" s="1" t="s">
        <v>2030</v>
      </c>
    </row>
    <row r="8367" customFormat="false" ht="15" hidden="false" customHeight="true" outlineLevel="0" collapsed="false">
      <c r="A8367" s="1" t="n">
        <v>2</v>
      </c>
      <c r="B8367" s="17" t="n">
        <v>46276</v>
      </c>
      <c r="C8367" s="1" t="n">
        <v>11</v>
      </c>
      <c r="D8367" s="1" t="s">
        <v>2057</v>
      </c>
      <c r="E8367" s="1" t="n">
        <v>1899</v>
      </c>
      <c r="F8367" s="1" t="s">
        <v>211</v>
      </c>
      <c r="I8367" s="1" t="n">
        <v>802</v>
      </c>
      <c r="J8367" s="1" t="n">
        <v>77463</v>
      </c>
      <c r="K8367" s="1" t="n">
        <v>774642</v>
      </c>
      <c r="L8367" s="1" t="s">
        <v>2031</v>
      </c>
      <c r="N8367" s="1" t="n">
        <v>30</v>
      </c>
      <c r="O8367" s="1" t="n">
        <v>135</v>
      </c>
      <c r="P8367" s="1" t="s">
        <v>2030</v>
      </c>
    </row>
    <row r="8368" customFormat="false" ht="15" hidden="false" customHeight="true" outlineLevel="0" collapsed="false">
      <c r="A8368" s="1" t="n">
        <v>2</v>
      </c>
      <c r="B8368" s="17" t="n">
        <v>46276</v>
      </c>
      <c r="C8368" s="1" t="n">
        <v>11</v>
      </c>
      <c r="D8368" s="1" t="s">
        <v>2057</v>
      </c>
      <c r="E8368" s="1" t="n">
        <v>1899</v>
      </c>
      <c r="F8368" s="1" t="s">
        <v>211</v>
      </c>
      <c r="I8368" s="1" t="n">
        <v>802</v>
      </c>
      <c r="J8368" s="1" t="n">
        <v>77465</v>
      </c>
      <c r="K8368" s="1" t="n">
        <v>774666</v>
      </c>
      <c r="L8368" s="1" t="s">
        <v>2032</v>
      </c>
      <c r="N8368" s="1" t="n">
        <v>15</v>
      </c>
      <c r="O8368" s="1" t="n">
        <v>74.85</v>
      </c>
      <c r="P8368" s="1" t="s">
        <v>2030</v>
      </c>
    </row>
    <row r="8369" customFormat="false" ht="15" hidden="false" customHeight="true" outlineLevel="0" collapsed="false">
      <c r="A8369" s="1" t="n">
        <v>2</v>
      </c>
      <c r="B8369" s="17" t="n">
        <v>46276</v>
      </c>
      <c r="C8369" s="1" t="n">
        <v>11</v>
      </c>
      <c r="D8369" s="1" t="s">
        <v>2057</v>
      </c>
      <c r="E8369" s="1" t="n">
        <v>1899</v>
      </c>
      <c r="F8369" s="1" t="s">
        <v>211</v>
      </c>
      <c r="I8369" s="1" t="n">
        <v>802</v>
      </c>
      <c r="J8369" s="1" t="n">
        <v>78015</v>
      </c>
      <c r="K8369" s="1" t="n">
        <v>780162</v>
      </c>
      <c r="L8369" s="1" t="s">
        <v>2033</v>
      </c>
      <c r="N8369" s="1" t="n">
        <v>10</v>
      </c>
      <c r="O8369" s="1" t="n">
        <v>49.9</v>
      </c>
      <c r="P8369" s="1" t="s">
        <v>2030</v>
      </c>
    </row>
    <row r="8370" customFormat="false" ht="15" hidden="false" customHeight="true" outlineLevel="0" collapsed="false">
      <c r="A8370" s="1" t="n">
        <v>2</v>
      </c>
      <c r="B8370" s="17" t="n">
        <v>46276</v>
      </c>
      <c r="C8370" s="1" t="n">
        <v>11</v>
      </c>
      <c r="D8370" s="1" t="s">
        <v>2057</v>
      </c>
      <c r="E8370" s="1" t="n">
        <v>1328</v>
      </c>
      <c r="F8370" s="1" t="s">
        <v>105</v>
      </c>
      <c r="I8370" s="1" t="n">
        <v>4614</v>
      </c>
      <c r="J8370" s="1" t="n">
        <v>50310</v>
      </c>
      <c r="K8370" s="1" t="n">
        <v>7898588380101</v>
      </c>
      <c r="L8370" s="1" t="s">
        <v>2088</v>
      </c>
      <c r="N8370" s="1" t="n">
        <v>2</v>
      </c>
      <c r="O8370" s="1" t="n">
        <v>14.5</v>
      </c>
      <c r="P8370" s="1" t="s">
        <v>2030</v>
      </c>
    </row>
    <row r="8371" customFormat="false" ht="15" hidden="false" customHeight="true" outlineLevel="0" collapsed="false">
      <c r="A8371" s="1" t="n">
        <v>2</v>
      </c>
      <c r="B8371" s="17" t="n">
        <v>46276</v>
      </c>
      <c r="C8371" s="1" t="n">
        <v>11</v>
      </c>
      <c r="D8371" s="1" t="s">
        <v>2057</v>
      </c>
      <c r="E8371" s="1" t="n">
        <v>1328</v>
      </c>
      <c r="F8371" s="1" t="s">
        <v>105</v>
      </c>
      <c r="I8371" s="1" t="n">
        <v>4614</v>
      </c>
      <c r="J8371" s="1" t="n">
        <v>21060</v>
      </c>
      <c r="K8371" s="1" t="n">
        <v>7898588380118</v>
      </c>
      <c r="L8371" s="1" t="s">
        <v>2090</v>
      </c>
      <c r="N8371" s="1" t="n">
        <v>10</v>
      </c>
      <c r="O8371" s="1" t="n">
        <v>65</v>
      </c>
      <c r="P8371" s="1" t="s">
        <v>2030</v>
      </c>
    </row>
    <row r="8372" customFormat="false" ht="15" hidden="false" customHeight="true" outlineLevel="0" collapsed="false">
      <c r="A8372" s="1" t="n">
        <v>2</v>
      </c>
      <c r="B8372" s="17" t="n">
        <v>46276</v>
      </c>
      <c r="C8372" s="1" t="n">
        <v>11</v>
      </c>
      <c r="D8372" s="1" t="s">
        <v>2057</v>
      </c>
      <c r="E8372" s="1" t="n">
        <v>1328</v>
      </c>
      <c r="F8372" s="1" t="s">
        <v>105</v>
      </c>
      <c r="I8372" s="1" t="n">
        <v>4614</v>
      </c>
      <c r="J8372" s="1" t="n">
        <v>31782</v>
      </c>
      <c r="K8372" s="1" t="n">
        <v>7898588380132</v>
      </c>
      <c r="L8372" s="1" t="s">
        <v>2091</v>
      </c>
      <c r="N8372" s="1" t="n">
        <v>3</v>
      </c>
      <c r="O8372" s="1" t="n">
        <v>16.5</v>
      </c>
      <c r="P8372" s="1" t="s">
        <v>2030</v>
      </c>
    </row>
    <row r="8373" customFormat="false" ht="15" hidden="false" customHeight="true" outlineLevel="0" collapsed="false">
      <c r="A8373" s="1" t="n">
        <v>2</v>
      </c>
      <c r="B8373" s="17" t="n">
        <v>46276</v>
      </c>
      <c r="C8373" s="1" t="n">
        <v>11</v>
      </c>
      <c r="D8373" s="1" t="s">
        <v>2057</v>
      </c>
      <c r="E8373" s="1" t="n">
        <v>1328</v>
      </c>
      <c r="F8373" s="1" t="s">
        <v>105</v>
      </c>
      <c r="I8373" s="1" t="n">
        <v>4614</v>
      </c>
      <c r="J8373" s="1" t="n">
        <v>31784</v>
      </c>
      <c r="K8373" s="1" t="n">
        <v>7898588380545</v>
      </c>
      <c r="L8373" s="1" t="s">
        <v>2175</v>
      </c>
      <c r="N8373" s="1" t="n">
        <v>3</v>
      </c>
      <c r="O8373" s="1" t="n">
        <v>16.5</v>
      </c>
      <c r="P8373" s="1" t="s">
        <v>2030</v>
      </c>
    </row>
    <row r="8374" customFormat="false" ht="15" hidden="false" customHeight="true" outlineLevel="0" collapsed="false">
      <c r="A8374" s="1" t="n">
        <v>2</v>
      </c>
      <c r="B8374" s="17" t="n">
        <v>46276</v>
      </c>
      <c r="C8374" s="1" t="n">
        <v>11</v>
      </c>
      <c r="D8374" s="1" t="s">
        <v>2057</v>
      </c>
      <c r="E8374" s="1" t="n">
        <v>1328</v>
      </c>
      <c r="F8374" s="1" t="s">
        <v>105</v>
      </c>
      <c r="I8374" s="1" t="n">
        <v>4614</v>
      </c>
      <c r="J8374" s="1" t="n">
        <v>31786</v>
      </c>
      <c r="K8374" s="1" t="n">
        <v>7898588380187</v>
      </c>
      <c r="L8374" s="1" t="s">
        <v>2092</v>
      </c>
      <c r="N8374" s="1" t="n">
        <v>4</v>
      </c>
      <c r="O8374" s="1" t="n">
        <v>22</v>
      </c>
      <c r="P8374" s="1" t="s">
        <v>2030</v>
      </c>
    </row>
    <row r="8375" customFormat="false" ht="15" hidden="false" customHeight="true" outlineLevel="0" collapsed="false">
      <c r="A8375" s="1" t="n">
        <v>2</v>
      </c>
      <c r="B8375" s="17" t="n">
        <v>46276</v>
      </c>
      <c r="C8375" s="1" t="n">
        <v>11</v>
      </c>
      <c r="D8375" s="1" t="s">
        <v>2057</v>
      </c>
      <c r="E8375" s="1" t="n">
        <v>1328</v>
      </c>
      <c r="F8375" s="1" t="s">
        <v>105</v>
      </c>
      <c r="I8375" s="1" t="n">
        <v>4614</v>
      </c>
      <c r="J8375" s="1" t="n">
        <v>31787</v>
      </c>
      <c r="K8375" s="1" t="n">
        <v>7898588380125</v>
      </c>
      <c r="L8375" s="1" t="s">
        <v>2093</v>
      </c>
      <c r="N8375" s="1" t="n">
        <v>4</v>
      </c>
      <c r="O8375" s="1" t="n">
        <v>33.6</v>
      </c>
      <c r="P8375" s="1" t="s">
        <v>2030</v>
      </c>
    </row>
    <row r="8376" customFormat="false" ht="15" hidden="false" customHeight="true" outlineLevel="0" collapsed="false">
      <c r="A8376" s="1" t="n">
        <v>2</v>
      </c>
      <c r="B8376" s="17" t="n">
        <v>46276</v>
      </c>
      <c r="C8376" s="1" t="n">
        <v>11</v>
      </c>
      <c r="D8376" s="1" t="s">
        <v>2057</v>
      </c>
      <c r="E8376" s="1" t="n">
        <v>1328</v>
      </c>
      <c r="F8376" s="1" t="s">
        <v>105</v>
      </c>
      <c r="I8376" s="1" t="n">
        <v>4614</v>
      </c>
      <c r="J8376" s="1" t="n">
        <v>31789</v>
      </c>
      <c r="K8376" s="1" t="n">
        <v>7898588380149</v>
      </c>
      <c r="L8376" s="1" t="s">
        <v>2032</v>
      </c>
      <c r="N8376" s="1" t="n">
        <v>2</v>
      </c>
      <c r="O8376" s="1" t="n">
        <v>11</v>
      </c>
      <c r="P8376" s="1" t="s">
        <v>2030</v>
      </c>
    </row>
    <row r="8377" customFormat="false" ht="15" hidden="false" customHeight="true" outlineLevel="0" collapsed="false">
      <c r="A8377" s="1" t="n">
        <v>2</v>
      </c>
      <c r="B8377" s="17" t="n">
        <v>46276</v>
      </c>
      <c r="C8377" s="1" t="n">
        <v>11</v>
      </c>
      <c r="D8377" s="1" t="s">
        <v>2057</v>
      </c>
      <c r="E8377" s="1" t="n">
        <v>1328</v>
      </c>
      <c r="F8377" s="1" t="s">
        <v>105</v>
      </c>
      <c r="I8377" s="1" t="n">
        <v>4614</v>
      </c>
      <c r="J8377" s="1" t="n">
        <v>31790</v>
      </c>
      <c r="K8377" s="1" t="n">
        <v>7898588380231</v>
      </c>
      <c r="L8377" s="1" t="s">
        <v>2094</v>
      </c>
      <c r="N8377" s="1" t="n">
        <v>3</v>
      </c>
      <c r="O8377" s="1" t="n">
        <v>16.5</v>
      </c>
      <c r="P8377" s="1" t="s">
        <v>2030</v>
      </c>
    </row>
    <row r="8378" customFormat="false" ht="15" hidden="false" customHeight="true" outlineLevel="0" collapsed="false">
      <c r="A8378" s="1" t="n">
        <v>2</v>
      </c>
      <c r="B8378" s="17" t="n">
        <v>46276</v>
      </c>
      <c r="C8378" s="1" t="n">
        <v>11</v>
      </c>
      <c r="D8378" s="1" t="s">
        <v>2057</v>
      </c>
      <c r="E8378" s="1" t="n">
        <v>1328</v>
      </c>
      <c r="F8378" s="1" t="s">
        <v>105</v>
      </c>
      <c r="I8378" s="1" t="n">
        <v>4614</v>
      </c>
      <c r="J8378" s="1" t="n">
        <v>31790</v>
      </c>
      <c r="K8378" s="1" t="n">
        <v>7898588380231</v>
      </c>
      <c r="L8378" s="1" t="s">
        <v>2094</v>
      </c>
      <c r="N8378" s="1" t="n">
        <v>3</v>
      </c>
      <c r="O8378" s="1" t="n">
        <v>16.5</v>
      </c>
      <c r="P8378" s="1" t="s">
        <v>2030</v>
      </c>
    </row>
    <row r="8379" customFormat="false" ht="15" hidden="false" customHeight="true" outlineLevel="0" collapsed="false">
      <c r="A8379" s="1" t="n">
        <v>2</v>
      </c>
      <c r="B8379" s="17" t="n">
        <v>46276</v>
      </c>
      <c r="C8379" s="1" t="n">
        <v>11</v>
      </c>
      <c r="D8379" s="1" t="s">
        <v>2057</v>
      </c>
      <c r="E8379" s="1" t="n">
        <v>1692</v>
      </c>
      <c r="F8379" s="1" t="s">
        <v>1699</v>
      </c>
      <c r="I8379" s="1" t="n">
        <v>45405</v>
      </c>
      <c r="J8379" s="1" t="n">
        <v>105517</v>
      </c>
      <c r="K8379" s="1" t="n">
        <v>7897235000188</v>
      </c>
      <c r="L8379" s="1" t="s">
        <v>4905</v>
      </c>
      <c r="N8379" s="1" t="n">
        <v>40</v>
      </c>
      <c r="O8379" s="1" t="n">
        <v>244</v>
      </c>
      <c r="P8379" s="1" t="s">
        <v>2030</v>
      </c>
    </row>
    <row r="8380" customFormat="false" ht="15" hidden="false" customHeight="true" outlineLevel="0" collapsed="false">
      <c r="A8380" s="1" t="n">
        <v>2</v>
      </c>
      <c r="B8380" s="17" t="n">
        <v>46276</v>
      </c>
      <c r="C8380" s="1" t="n">
        <v>11</v>
      </c>
      <c r="D8380" s="1" t="s">
        <v>2057</v>
      </c>
      <c r="E8380" s="1" t="n">
        <v>1692</v>
      </c>
      <c r="F8380" s="1" t="s">
        <v>1699</v>
      </c>
      <c r="I8380" s="1" t="n">
        <v>45405</v>
      </c>
      <c r="J8380" s="1" t="n">
        <v>56038</v>
      </c>
      <c r="K8380" s="1" t="n">
        <v>7897235000409</v>
      </c>
      <c r="L8380" s="1" t="s">
        <v>4906</v>
      </c>
      <c r="N8380" s="1" t="n">
        <v>40</v>
      </c>
      <c r="O8380" s="1" t="n">
        <v>184</v>
      </c>
      <c r="P8380" s="1" t="s">
        <v>2030</v>
      </c>
    </row>
    <row r="8381" customFormat="false" ht="15" hidden="false" customHeight="true" outlineLevel="0" collapsed="false">
      <c r="A8381" s="1" t="n">
        <v>2</v>
      </c>
      <c r="B8381" s="17" t="n">
        <v>46276</v>
      </c>
      <c r="C8381" s="1" t="n">
        <v>11</v>
      </c>
      <c r="D8381" s="1" t="s">
        <v>2057</v>
      </c>
      <c r="E8381" s="1" t="n">
        <v>1601</v>
      </c>
      <c r="F8381" s="1" t="s">
        <v>192</v>
      </c>
      <c r="I8381" s="1" t="n">
        <v>871154</v>
      </c>
      <c r="J8381" s="1" t="n">
        <v>109635</v>
      </c>
      <c r="K8381" s="1" t="n">
        <v>7896593401262</v>
      </c>
      <c r="L8381" s="1" t="s">
        <v>4907</v>
      </c>
      <c r="N8381" s="1" t="n">
        <v>20</v>
      </c>
      <c r="O8381" s="1" t="n">
        <v>42.81</v>
      </c>
      <c r="P8381" s="1" t="s">
        <v>2030</v>
      </c>
    </row>
    <row r="8382" customFormat="false" ht="15" hidden="false" customHeight="true" outlineLevel="0" collapsed="false">
      <c r="A8382" s="1" t="n">
        <v>2</v>
      </c>
      <c r="B8382" s="17" t="n">
        <v>46276</v>
      </c>
      <c r="C8382" s="1" t="n">
        <v>11</v>
      </c>
      <c r="D8382" s="1" t="s">
        <v>2057</v>
      </c>
      <c r="E8382" s="1" t="n">
        <v>1601</v>
      </c>
      <c r="F8382" s="1" t="s">
        <v>192</v>
      </c>
      <c r="I8382" s="1" t="n">
        <v>871154</v>
      </c>
      <c r="J8382" s="1" t="n">
        <v>18478</v>
      </c>
      <c r="K8382" s="1" t="n">
        <v>7898943163011</v>
      </c>
      <c r="L8382" s="1" t="s">
        <v>3518</v>
      </c>
      <c r="N8382" s="1" t="n">
        <v>50</v>
      </c>
      <c r="O8382" s="1" t="n">
        <v>231.59</v>
      </c>
      <c r="P8382" s="1" t="s">
        <v>2030</v>
      </c>
    </row>
    <row r="8383" customFormat="false" ht="15" hidden="false" customHeight="true" outlineLevel="0" collapsed="false">
      <c r="A8383" s="1" t="n">
        <v>2</v>
      </c>
      <c r="B8383" s="17" t="n">
        <v>46276</v>
      </c>
      <c r="C8383" s="1" t="n">
        <v>11</v>
      </c>
      <c r="D8383" s="1" t="s">
        <v>2057</v>
      </c>
      <c r="E8383" s="1" t="n">
        <v>1601</v>
      </c>
      <c r="F8383" s="1" t="s">
        <v>192</v>
      </c>
      <c r="I8383" s="1" t="n">
        <v>871154</v>
      </c>
      <c r="J8383" s="1" t="n">
        <v>75062</v>
      </c>
      <c r="K8383" s="1" t="n">
        <v>7896593403839</v>
      </c>
      <c r="L8383" s="1" t="s">
        <v>4908</v>
      </c>
      <c r="N8383" s="1" t="n">
        <v>40</v>
      </c>
      <c r="O8383" s="1" t="n">
        <v>82.82</v>
      </c>
      <c r="P8383" s="1" t="s">
        <v>2030</v>
      </c>
    </row>
    <row r="8384" customFormat="false" ht="15" hidden="false" customHeight="true" outlineLevel="0" collapsed="false">
      <c r="A8384" s="1" t="n">
        <v>2</v>
      </c>
      <c r="B8384" s="17" t="n">
        <v>46276</v>
      </c>
      <c r="C8384" s="1" t="n">
        <v>11</v>
      </c>
      <c r="D8384" s="1" t="s">
        <v>2057</v>
      </c>
      <c r="E8384" s="1" t="n">
        <v>1642</v>
      </c>
      <c r="F8384" s="1" t="s">
        <v>233</v>
      </c>
      <c r="I8384" s="1" t="n">
        <v>1041221</v>
      </c>
      <c r="J8384" s="1" t="n">
        <v>105780</v>
      </c>
      <c r="K8384" s="1" t="n">
        <v>7896289210017</v>
      </c>
      <c r="L8384" s="1" t="s">
        <v>2097</v>
      </c>
      <c r="N8384" s="1" t="n">
        <v>10</v>
      </c>
      <c r="O8384" s="1" t="n">
        <v>106.7</v>
      </c>
      <c r="P8384" s="1" t="s">
        <v>2030</v>
      </c>
    </row>
    <row r="8385" customFormat="false" ht="15" hidden="false" customHeight="true" outlineLevel="0" collapsed="false">
      <c r="A8385" s="1" t="n">
        <v>2</v>
      </c>
      <c r="B8385" s="17" t="n">
        <v>46276</v>
      </c>
      <c r="C8385" s="1" t="n">
        <v>11</v>
      </c>
      <c r="D8385" s="1" t="s">
        <v>2057</v>
      </c>
      <c r="E8385" s="1" t="n">
        <v>1642</v>
      </c>
      <c r="F8385" s="1" t="s">
        <v>233</v>
      </c>
      <c r="I8385" s="1" t="n">
        <v>1041221</v>
      </c>
      <c r="J8385" s="1" t="n">
        <v>106079</v>
      </c>
      <c r="K8385" s="1" t="n">
        <v>7896289210130</v>
      </c>
      <c r="L8385" s="1" t="s">
        <v>2099</v>
      </c>
      <c r="N8385" s="1" t="n">
        <v>3</v>
      </c>
      <c r="O8385" s="1" t="n">
        <v>41.1</v>
      </c>
      <c r="P8385" s="1" t="s">
        <v>2030</v>
      </c>
    </row>
    <row r="8386" customFormat="false" ht="15" hidden="false" customHeight="true" outlineLevel="0" collapsed="false">
      <c r="A8386" s="1" t="n">
        <v>2</v>
      </c>
      <c r="B8386" s="17" t="n">
        <v>46276</v>
      </c>
      <c r="C8386" s="1" t="n">
        <v>11</v>
      </c>
      <c r="D8386" s="1" t="s">
        <v>2057</v>
      </c>
      <c r="E8386" s="1" t="n">
        <v>1642</v>
      </c>
      <c r="F8386" s="1" t="s">
        <v>233</v>
      </c>
      <c r="I8386" s="1" t="n">
        <v>1041221</v>
      </c>
      <c r="J8386" s="1" t="n">
        <v>106274</v>
      </c>
      <c r="K8386" s="1" t="n">
        <v>7896289210086</v>
      </c>
      <c r="L8386" s="1" t="s">
        <v>2100</v>
      </c>
      <c r="N8386" s="1" t="n">
        <v>4</v>
      </c>
      <c r="O8386" s="1" t="n">
        <v>50.24</v>
      </c>
      <c r="P8386" s="1" t="s">
        <v>2030</v>
      </c>
    </row>
    <row r="8387" customFormat="false" ht="15" hidden="false" customHeight="true" outlineLevel="0" collapsed="false">
      <c r="A8387" s="1" t="n">
        <v>2</v>
      </c>
      <c r="B8387" s="17" t="n">
        <v>46276</v>
      </c>
      <c r="C8387" s="1" t="n">
        <v>11</v>
      </c>
      <c r="D8387" s="1" t="s">
        <v>2057</v>
      </c>
      <c r="E8387" s="1" t="n">
        <v>1642</v>
      </c>
      <c r="F8387" s="1" t="s">
        <v>233</v>
      </c>
      <c r="I8387" s="1" t="n">
        <v>1041221</v>
      </c>
      <c r="J8387" s="1" t="n">
        <v>106280</v>
      </c>
      <c r="K8387" s="1" t="n">
        <v>7896289210062</v>
      </c>
      <c r="L8387" s="1" t="s">
        <v>2101</v>
      </c>
      <c r="N8387" s="1" t="n">
        <v>1</v>
      </c>
      <c r="O8387" s="1" t="n">
        <v>12.56</v>
      </c>
      <c r="P8387" s="1" t="s">
        <v>2030</v>
      </c>
    </row>
    <row r="8388" customFormat="false" ht="15" hidden="false" customHeight="true" outlineLevel="0" collapsed="false">
      <c r="A8388" s="1" t="n">
        <v>2</v>
      </c>
      <c r="B8388" s="17" t="n">
        <v>46276</v>
      </c>
      <c r="C8388" s="1" t="n">
        <v>11</v>
      </c>
      <c r="D8388" s="1" t="s">
        <v>2057</v>
      </c>
      <c r="E8388" s="1" t="n">
        <v>1642</v>
      </c>
      <c r="F8388" s="1" t="s">
        <v>233</v>
      </c>
      <c r="I8388" s="1" t="n">
        <v>1041221</v>
      </c>
      <c r="J8388" s="1" t="n">
        <v>106407</v>
      </c>
      <c r="K8388" s="1" t="n">
        <v>7896289210031</v>
      </c>
      <c r="L8388" s="1" t="s">
        <v>2102</v>
      </c>
      <c r="N8388" s="1" t="n">
        <v>5</v>
      </c>
      <c r="O8388" s="1" t="n">
        <v>58.2</v>
      </c>
      <c r="P8388" s="1" t="s">
        <v>2030</v>
      </c>
    </row>
    <row r="8389" customFormat="false" ht="15" hidden="false" customHeight="true" outlineLevel="0" collapsed="false">
      <c r="A8389" s="1" t="n">
        <v>2</v>
      </c>
      <c r="B8389" s="17" t="n">
        <v>46276</v>
      </c>
      <c r="C8389" s="1" t="n">
        <v>11</v>
      </c>
      <c r="D8389" s="1" t="s">
        <v>2057</v>
      </c>
      <c r="E8389" s="1" t="n">
        <v>1642</v>
      </c>
      <c r="F8389" s="1" t="s">
        <v>233</v>
      </c>
      <c r="I8389" s="1" t="n">
        <v>1041221</v>
      </c>
      <c r="J8389" s="1" t="n">
        <v>29706</v>
      </c>
      <c r="K8389" s="1" t="n">
        <v>7896289240205</v>
      </c>
      <c r="L8389" s="1" t="s">
        <v>2548</v>
      </c>
      <c r="N8389" s="1" t="n">
        <v>5</v>
      </c>
      <c r="O8389" s="1" t="n">
        <v>43</v>
      </c>
      <c r="P8389" s="1" t="s">
        <v>2030</v>
      </c>
    </row>
    <row r="8390" customFormat="false" ht="15" hidden="false" customHeight="true" outlineLevel="0" collapsed="false">
      <c r="A8390" s="1" t="n">
        <v>2</v>
      </c>
      <c r="B8390" s="17" t="n">
        <v>46276</v>
      </c>
      <c r="C8390" s="1" t="n">
        <v>11</v>
      </c>
      <c r="D8390" s="1" t="s">
        <v>2057</v>
      </c>
      <c r="E8390" s="1" t="n">
        <v>1613</v>
      </c>
      <c r="F8390" s="1" t="s">
        <v>107</v>
      </c>
      <c r="I8390" s="1" t="n">
        <v>1629386</v>
      </c>
      <c r="J8390" s="1" t="n">
        <v>100052</v>
      </c>
      <c r="K8390" s="1" t="n">
        <v>53</v>
      </c>
      <c r="L8390" s="1" t="s">
        <v>2552</v>
      </c>
      <c r="N8390" s="1" t="n">
        <v>32</v>
      </c>
      <c r="O8390" s="1" t="n">
        <v>957.44</v>
      </c>
      <c r="P8390" s="1" t="s">
        <v>2030</v>
      </c>
    </row>
    <row r="8391" customFormat="false" ht="15" hidden="false" customHeight="true" outlineLevel="0" collapsed="false">
      <c r="A8391" s="1" t="n">
        <v>2</v>
      </c>
      <c r="B8391" s="17" t="n">
        <v>46277</v>
      </c>
      <c r="C8391" s="1" t="n">
        <v>11</v>
      </c>
      <c r="D8391" s="1" t="s">
        <v>2057</v>
      </c>
      <c r="E8391" s="1" t="n">
        <v>10035</v>
      </c>
      <c r="F8391" s="1" t="s">
        <v>109</v>
      </c>
      <c r="I8391" s="1" t="n">
        <v>437</v>
      </c>
      <c r="J8391" s="1" t="n">
        <v>38652</v>
      </c>
      <c r="K8391" s="1" t="n">
        <v>7898994684220</v>
      </c>
      <c r="L8391" s="1" t="s">
        <v>2296</v>
      </c>
      <c r="N8391" s="1" t="n">
        <v>20</v>
      </c>
      <c r="O8391" s="1" t="n">
        <v>190</v>
      </c>
      <c r="P8391" s="1" t="s">
        <v>2030</v>
      </c>
    </row>
    <row r="8392" customFormat="false" ht="15" hidden="false" customHeight="true" outlineLevel="0" collapsed="false">
      <c r="A8392" s="1" t="n">
        <v>2</v>
      </c>
      <c r="B8392" s="17" t="n">
        <v>46277</v>
      </c>
      <c r="C8392" s="1" t="n">
        <v>11</v>
      </c>
      <c r="D8392" s="1" t="s">
        <v>2057</v>
      </c>
      <c r="E8392" s="1" t="n">
        <v>10035</v>
      </c>
      <c r="F8392" s="1" t="s">
        <v>109</v>
      </c>
      <c r="I8392" s="1" t="n">
        <v>437</v>
      </c>
      <c r="J8392" s="1" t="n">
        <v>38653</v>
      </c>
      <c r="K8392" s="1" t="n">
        <v>7898994684275</v>
      </c>
      <c r="L8392" s="1" t="s">
        <v>2297</v>
      </c>
      <c r="N8392" s="1" t="n">
        <v>15</v>
      </c>
      <c r="O8392" s="1" t="n">
        <v>72</v>
      </c>
      <c r="P8392" s="1" t="s">
        <v>2030</v>
      </c>
    </row>
    <row r="8393" customFormat="false" ht="15" hidden="false" customHeight="true" outlineLevel="0" collapsed="false">
      <c r="A8393" s="1" t="n">
        <v>2</v>
      </c>
      <c r="B8393" s="17" t="n">
        <v>46277</v>
      </c>
      <c r="C8393" s="1" t="n">
        <v>11</v>
      </c>
      <c r="D8393" s="1" t="s">
        <v>2057</v>
      </c>
      <c r="E8393" s="1" t="n">
        <v>10035</v>
      </c>
      <c r="F8393" s="1" t="s">
        <v>109</v>
      </c>
      <c r="I8393" s="1" t="n">
        <v>437</v>
      </c>
      <c r="J8393" s="1" t="n">
        <v>43726</v>
      </c>
      <c r="K8393" s="1" t="n">
        <v>2245461</v>
      </c>
      <c r="L8393" s="1" t="s">
        <v>4909</v>
      </c>
      <c r="N8393" s="1" t="n">
        <v>5</v>
      </c>
      <c r="O8393" s="1" t="n">
        <v>100</v>
      </c>
      <c r="P8393" s="1" t="s">
        <v>2030</v>
      </c>
    </row>
    <row r="8394" customFormat="false" ht="15" hidden="false" customHeight="true" outlineLevel="0" collapsed="false">
      <c r="A8394" s="1" t="n">
        <v>2</v>
      </c>
      <c r="B8394" s="17" t="n">
        <v>46277</v>
      </c>
      <c r="C8394" s="1" t="n">
        <v>11</v>
      </c>
      <c r="D8394" s="1" t="s">
        <v>2057</v>
      </c>
      <c r="E8394" s="1" t="n">
        <v>642</v>
      </c>
      <c r="F8394" s="1" t="s">
        <v>144</v>
      </c>
      <c r="I8394" s="1" t="n">
        <v>654</v>
      </c>
      <c r="J8394" s="1" t="n">
        <v>71766</v>
      </c>
      <c r="K8394" s="1" t="n">
        <v>779180</v>
      </c>
      <c r="L8394" s="1" t="s">
        <v>2087</v>
      </c>
      <c r="N8394" s="1" t="n">
        <v>15</v>
      </c>
      <c r="O8394" s="1" t="n">
        <v>180</v>
      </c>
      <c r="P8394" s="1" t="s">
        <v>2030</v>
      </c>
    </row>
    <row r="8395" customFormat="false" ht="15" hidden="false" customHeight="true" outlineLevel="0" collapsed="false">
      <c r="A8395" s="1" t="n">
        <v>2</v>
      </c>
      <c r="B8395" s="17" t="n">
        <v>46277</v>
      </c>
      <c r="C8395" s="1" t="n">
        <v>11</v>
      </c>
      <c r="D8395" s="1" t="s">
        <v>2057</v>
      </c>
      <c r="E8395" s="1" t="n">
        <v>1217</v>
      </c>
      <c r="F8395" s="1" t="s">
        <v>781</v>
      </c>
      <c r="I8395" s="1" t="n">
        <v>5521</v>
      </c>
      <c r="J8395" s="1" t="n">
        <v>50047</v>
      </c>
      <c r="K8395" s="1" t="n">
        <v>7891323075256</v>
      </c>
      <c r="L8395" s="1" t="s">
        <v>4910</v>
      </c>
      <c r="N8395" s="1" t="n">
        <v>12</v>
      </c>
      <c r="O8395" s="1" t="n">
        <v>53.76</v>
      </c>
      <c r="P8395" s="1" t="s">
        <v>2030</v>
      </c>
    </row>
    <row r="8396" customFormat="false" ht="15" hidden="false" customHeight="true" outlineLevel="0" collapsed="false">
      <c r="A8396" s="1" t="n">
        <v>2</v>
      </c>
      <c r="B8396" s="17" t="n">
        <v>46277</v>
      </c>
      <c r="C8396" s="1" t="n">
        <v>11</v>
      </c>
      <c r="D8396" s="1" t="s">
        <v>2057</v>
      </c>
      <c r="E8396" s="1" t="n">
        <v>1217</v>
      </c>
      <c r="F8396" s="1" t="s">
        <v>781</v>
      </c>
      <c r="I8396" s="1" t="n">
        <v>5521</v>
      </c>
      <c r="J8396" s="1" t="n">
        <v>15420</v>
      </c>
      <c r="K8396" s="1" t="n">
        <v>7891249061166</v>
      </c>
      <c r="L8396" s="1" t="s">
        <v>3387</v>
      </c>
      <c r="N8396" s="1" t="n">
        <v>10</v>
      </c>
      <c r="O8396" s="1" t="n">
        <v>209.4</v>
      </c>
      <c r="P8396" s="1" t="s">
        <v>2030</v>
      </c>
    </row>
    <row r="8397" customFormat="false" ht="15" hidden="false" customHeight="true" outlineLevel="0" collapsed="false">
      <c r="A8397" s="1" t="n">
        <v>2</v>
      </c>
      <c r="B8397" s="17" t="n">
        <v>46277</v>
      </c>
      <c r="C8397" s="1" t="n">
        <v>11</v>
      </c>
      <c r="D8397" s="1" t="s">
        <v>2057</v>
      </c>
      <c r="E8397" s="1" t="n">
        <v>1217</v>
      </c>
      <c r="F8397" s="1" t="s">
        <v>781</v>
      </c>
      <c r="I8397" s="1" t="n">
        <v>5521</v>
      </c>
      <c r="J8397" s="1" t="n">
        <v>39484</v>
      </c>
      <c r="K8397" s="1" t="n">
        <v>7891323075249</v>
      </c>
      <c r="L8397" s="1" t="s">
        <v>4911</v>
      </c>
      <c r="N8397" s="1" t="n">
        <v>12</v>
      </c>
      <c r="O8397" s="1" t="n">
        <v>53.76</v>
      </c>
      <c r="P8397" s="1" t="s">
        <v>2030</v>
      </c>
    </row>
    <row r="8398" customFormat="false" ht="15" hidden="false" customHeight="true" outlineLevel="0" collapsed="false">
      <c r="A8398" s="1" t="n">
        <v>2</v>
      </c>
      <c r="B8398" s="17" t="n">
        <v>46277</v>
      </c>
      <c r="C8398" s="1" t="n">
        <v>11</v>
      </c>
      <c r="D8398" s="1" t="s">
        <v>2057</v>
      </c>
      <c r="E8398" s="1" t="n">
        <v>1217</v>
      </c>
      <c r="F8398" s="1" t="s">
        <v>781</v>
      </c>
      <c r="I8398" s="1" t="n">
        <v>5521</v>
      </c>
      <c r="J8398" s="1" t="n">
        <v>39485</v>
      </c>
      <c r="K8398" s="1" t="n">
        <v>7891323075201</v>
      </c>
      <c r="L8398" s="1" t="s">
        <v>4912</v>
      </c>
      <c r="N8398" s="1" t="n">
        <v>12</v>
      </c>
      <c r="O8398" s="1" t="n">
        <v>54</v>
      </c>
      <c r="P8398" s="1" t="s">
        <v>2030</v>
      </c>
    </row>
    <row r="8399" customFormat="false" ht="15" hidden="false" customHeight="true" outlineLevel="0" collapsed="false">
      <c r="A8399" s="1" t="n">
        <v>2</v>
      </c>
      <c r="B8399" s="17" t="n">
        <v>46277</v>
      </c>
      <c r="C8399" s="1" t="n">
        <v>11</v>
      </c>
      <c r="D8399" s="1" t="s">
        <v>2057</v>
      </c>
      <c r="E8399" s="1" t="n">
        <v>1217</v>
      </c>
      <c r="F8399" s="1" t="s">
        <v>781</v>
      </c>
      <c r="I8399" s="1" t="n">
        <v>5521</v>
      </c>
      <c r="J8399" s="1" t="n">
        <v>39486</v>
      </c>
      <c r="K8399" s="1" t="n">
        <v>7891323075270</v>
      </c>
      <c r="L8399" s="1" t="s">
        <v>4913</v>
      </c>
      <c r="N8399" s="1" t="n">
        <v>12</v>
      </c>
      <c r="O8399" s="1" t="n">
        <v>53.64</v>
      </c>
      <c r="P8399" s="1" t="s">
        <v>2030</v>
      </c>
    </row>
    <row r="8400" customFormat="false" ht="15" hidden="false" customHeight="true" outlineLevel="0" collapsed="false">
      <c r="A8400" s="1" t="n">
        <v>2</v>
      </c>
      <c r="B8400" s="17" t="n">
        <v>46277</v>
      </c>
      <c r="C8400" s="1" t="n">
        <v>11</v>
      </c>
      <c r="D8400" s="1" t="s">
        <v>2057</v>
      </c>
      <c r="E8400" s="1" t="n">
        <v>1217</v>
      </c>
      <c r="F8400" s="1" t="s">
        <v>781</v>
      </c>
      <c r="I8400" s="1" t="n">
        <v>5521</v>
      </c>
      <c r="J8400" s="1" t="n">
        <v>39488</v>
      </c>
      <c r="K8400" s="1" t="n">
        <v>7891323075287</v>
      </c>
      <c r="L8400" s="1" t="s">
        <v>4914</v>
      </c>
      <c r="N8400" s="1" t="n">
        <v>12</v>
      </c>
      <c r="O8400" s="1" t="n">
        <v>53.64</v>
      </c>
      <c r="P8400" s="1" t="s">
        <v>2030</v>
      </c>
    </row>
    <row r="8401" customFormat="false" ht="15" hidden="false" customHeight="true" outlineLevel="0" collapsed="false">
      <c r="A8401" s="1" t="n">
        <v>2</v>
      </c>
      <c r="B8401" s="17" t="n">
        <v>46277</v>
      </c>
      <c r="C8401" s="1" t="n">
        <v>11</v>
      </c>
      <c r="D8401" s="1" t="s">
        <v>2057</v>
      </c>
      <c r="E8401" s="1" t="n">
        <v>1217</v>
      </c>
      <c r="F8401" s="1" t="s">
        <v>781</v>
      </c>
      <c r="I8401" s="1" t="n">
        <v>5521</v>
      </c>
      <c r="J8401" s="1" t="n">
        <v>44591</v>
      </c>
      <c r="K8401" s="1" t="n">
        <v>7898059540898</v>
      </c>
      <c r="L8401" s="1" t="s">
        <v>4915</v>
      </c>
      <c r="N8401" s="1" t="n">
        <v>24</v>
      </c>
      <c r="O8401" s="1" t="n">
        <v>55.68</v>
      </c>
      <c r="P8401" s="1" t="s">
        <v>2030</v>
      </c>
    </row>
    <row r="8402" customFormat="false" ht="15" hidden="false" customHeight="true" outlineLevel="0" collapsed="false">
      <c r="A8402" s="1" t="n">
        <v>2</v>
      </c>
      <c r="B8402" s="17" t="n">
        <v>46277</v>
      </c>
      <c r="C8402" s="1" t="n">
        <v>11</v>
      </c>
      <c r="D8402" s="1" t="s">
        <v>2057</v>
      </c>
      <c r="E8402" s="1" t="n">
        <v>1217</v>
      </c>
      <c r="F8402" s="1" t="s">
        <v>781</v>
      </c>
      <c r="I8402" s="1" t="n">
        <v>5521</v>
      </c>
      <c r="J8402" s="1" t="n">
        <v>46830</v>
      </c>
      <c r="K8402" s="1" t="n">
        <v>7898668360627</v>
      </c>
      <c r="L8402" s="1" t="s">
        <v>3393</v>
      </c>
      <c r="N8402" s="1" t="n">
        <v>12</v>
      </c>
      <c r="O8402" s="1" t="n">
        <v>114.6</v>
      </c>
      <c r="P8402" s="1" t="s">
        <v>2030</v>
      </c>
    </row>
    <row r="8403" customFormat="false" ht="15" hidden="false" customHeight="true" outlineLevel="0" collapsed="false">
      <c r="A8403" s="1" t="n">
        <v>2</v>
      </c>
      <c r="B8403" s="17" t="n">
        <v>46277</v>
      </c>
      <c r="C8403" s="1" t="n">
        <v>11</v>
      </c>
      <c r="D8403" s="1" t="s">
        <v>2057</v>
      </c>
      <c r="E8403" s="1" t="n">
        <v>1217</v>
      </c>
      <c r="F8403" s="1" t="s">
        <v>781</v>
      </c>
      <c r="I8403" s="1" t="n">
        <v>5521</v>
      </c>
      <c r="J8403" s="1" t="n">
        <v>53291</v>
      </c>
      <c r="K8403" s="1" t="n">
        <v>7898059548450</v>
      </c>
      <c r="L8403" s="1" t="s">
        <v>4916</v>
      </c>
      <c r="N8403" s="1" t="n">
        <v>3</v>
      </c>
      <c r="O8403" s="1" t="n">
        <v>160.98</v>
      </c>
      <c r="P8403" s="1" t="s">
        <v>2030</v>
      </c>
    </row>
    <row r="8404" customFormat="false" ht="15" hidden="false" customHeight="true" outlineLevel="0" collapsed="false">
      <c r="A8404" s="1" t="n">
        <v>2</v>
      </c>
      <c r="B8404" s="17" t="n">
        <v>46277</v>
      </c>
      <c r="C8404" s="1" t="n">
        <v>11</v>
      </c>
      <c r="D8404" s="1" t="s">
        <v>2057</v>
      </c>
      <c r="E8404" s="1" t="n">
        <v>1217</v>
      </c>
      <c r="F8404" s="1" t="s">
        <v>781</v>
      </c>
      <c r="I8404" s="1" t="n">
        <v>5521</v>
      </c>
      <c r="J8404" s="1" t="n">
        <v>53608</v>
      </c>
      <c r="K8404" s="1" t="n">
        <v>7898059543677</v>
      </c>
      <c r="L8404" s="1" t="s">
        <v>4917</v>
      </c>
      <c r="N8404" s="1" t="n">
        <v>12</v>
      </c>
      <c r="O8404" s="1" t="n">
        <v>186.96</v>
      </c>
      <c r="P8404" s="1" t="s">
        <v>2030</v>
      </c>
    </row>
    <row r="8405" customFormat="false" ht="15" hidden="false" customHeight="true" outlineLevel="0" collapsed="false">
      <c r="A8405" s="1" t="n">
        <v>2</v>
      </c>
      <c r="B8405" s="17" t="n">
        <v>46277</v>
      </c>
      <c r="C8405" s="1" t="n">
        <v>11</v>
      </c>
      <c r="D8405" s="1" t="s">
        <v>2057</v>
      </c>
      <c r="E8405" s="1" t="n">
        <v>1217</v>
      </c>
      <c r="F8405" s="1" t="s">
        <v>781</v>
      </c>
      <c r="I8405" s="1" t="n">
        <v>5521</v>
      </c>
      <c r="J8405" s="1" t="n">
        <v>56722</v>
      </c>
      <c r="K8405" s="1" t="n">
        <v>7891222045923</v>
      </c>
      <c r="L8405" s="1" t="s">
        <v>4918</v>
      </c>
      <c r="N8405" s="1" t="n">
        <v>6</v>
      </c>
      <c r="O8405" s="1" t="n">
        <v>128.1</v>
      </c>
      <c r="P8405" s="1" t="s">
        <v>2030</v>
      </c>
    </row>
    <row r="8406" customFormat="false" ht="15" hidden="false" customHeight="true" outlineLevel="0" collapsed="false">
      <c r="A8406" s="1" t="n">
        <v>2</v>
      </c>
      <c r="B8406" s="17" t="n">
        <v>46277</v>
      </c>
      <c r="C8406" s="1" t="n">
        <v>11</v>
      </c>
      <c r="D8406" s="1" t="s">
        <v>2057</v>
      </c>
      <c r="E8406" s="1" t="n">
        <v>1217</v>
      </c>
      <c r="F8406" s="1" t="s">
        <v>781</v>
      </c>
      <c r="I8406" s="1" t="n">
        <v>5521</v>
      </c>
      <c r="J8406" s="1" t="n">
        <v>56727</v>
      </c>
      <c r="K8406" s="1" t="n">
        <v>7897451414844</v>
      </c>
      <c r="L8406" s="1" t="s">
        <v>4919</v>
      </c>
      <c r="N8406" s="1" t="n">
        <v>50</v>
      </c>
      <c r="O8406" s="1" t="n">
        <v>58.5</v>
      </c>
      <c r="P8406" s="1" t="s">
        <v>2030</v>
      </c>
    </row>
    <row r="8407" customFormat="false" ht="15" hidden="false" customHeight="true" outlineLevel="0" collapsed="false">
      <c r="A8407" s="1" t="n">
        <v>2</v>
      </c>
      <c r="B8407" s="17" t="n">
        <v>46277</v>
      </c>
      <c r="C8407" s="1" t="n">
        <v>11</v>
      </c>
      <c r="D8407" s="1" t="s">
        <v>2057</v>
      </c>
      <c r="E8407" s="1" t="n">
        <v>1217</v>
      </c>
      <c r="F8407" s="1" t="s">
        <v>781</v>
      </c>
      <c r="I8407" s="1" t="n">
        <v>5521</v>
      </c>
      <c r="J8407" s="1" t="n">
        <v>56740</v>
      </c>
      <c r="K8407" s="1" t="n">
        <v>7897801300537</v>
      </c>
      <c r="L8407" s="1" t="s">
        <v>4920</v>
      </c>
      <c r="N8407" s="1" t="n">
        <v>50</v>
      </c>
      <c r="O8407" s="1" t="n">
        <v>23</v>
      </c>
      <c r="P8407" s="1" t="s">
        <v>2030</v>
      </c>
    </row>
    <row r="8408" customFormat="false" ht="15" hidden="false" customHeight="true" outlineLevel="0" collapsed="false">
      <c r="A8408" s="1" t="n">
        <v>2</v>
      </c>
      <c r="B8408" s="17" t="n">
        <v>46277</v>
      </c>
      <c r="C8408" s="1" t="n">
        <v>11</v>
      </c>
      <c r="D8408" s="1" t="s">
        <v>2057</v>
      </c>
      <c r="E8408" s="1" t="n">
        <v>1217</v>
      </c>
      <c r="F8408" s="1" t="s">
        <v>781</v>
      </c>
      <c r="I8408" s="1" t="n">
        <v>5521</v>
      </c>
      <c r="J8408" s="1" t="n">
        <v>60068</v>
      </c>
      <c r="K8408" s="1" t="n">
        <v>7898954237053</v>
      </c>
      <c r="L8408" s="1" t="s">
        <v>4921</v>
      </c>
      <c r="N8408" s="1" t="n">
        <v>6</v>
      </c>
      <c r="O8408" s="1" t="n">
        <v>45.18</v>
      </c>
      <c r="P8408" s="1" t="s">
        <v>2030</v>
      </c>
    </row>
    <row r="8409" customFormat="false" ht="15" hidden="false" customHeight="true" outlineLevel="0" collapsed="false">
      <c r="A8409" s="1" t="n">
        <v>2</v>
      </c>
      <c r="B8409" s="17" t="n">
        <v>46277</v>
      </c>
      <c r="C8409" s="1" t="n">
        <v>11</v>
      </c>
      <c r="D8409" s="1" t="s">
        <v>2057</v>
      </c>
      <c r="E8409" s="1" t="n">
        <v>1217</v>
      </c>
      <c r="F8409" s="1" t="s">
        <v>781</v>
      </c>
      <c r="I8409" s="1" t="n">
        <v>5521</v>
      </c>
      <c r="J8409" s="1" t="n">
        <v>60901</v>
      </c>
      <c r="K8409" s="1" t="n">
        <v>7898668362447</v>
      </c>
      <c r="L8409" s="1" t="s">
        <v>4922</v>
      </c>
      <c r="N8409" s="1" t="n">
        <v>3</v>
      </c>
      <c r="O8409" s="1" t="n">
        <v>91.65</v>
      </c>
      <c r="P8409" s="1" t="s">
        <v>2030</v>
      </c>
    </row>
    <row r="8410" customFormat="false" ht="15" hidden="false" customHeight="true" outlineLevel="0" collapsed="false">
      <c r="A8410" s="1" t="n">
        <v>2</v>
      </c>
      <c r="B8410" s="17" t="n">
        <v>46277</v>
      </c>
      <c r="C8410" s="1" t="n">
        <v>11</v>
      </c>
      <c r="D8410" s="1" t="s">
        <v>2057</v>
      </c>
      <c r="E8410" s="1" t="n">
        <v>1217</v>
      </c>
      <c r="F8410" s="1" t="s">
        <v>781</v>
      </c>
      <c r="I8410" s="1" t="n">
        <v>5521</v>
      </c>
      <c r="J8410" s="1" t="n">
        <v>62760</v>
      </c>
      <c r="K8410" s="1" t="n">
        <v>7897451414851</v>
      </c>
      <c r="L8410" s="1" t="s">
        <v>4923</v>
      </c>
      <c r="N8410" s="1" t="n">
        <v>50</v>
      </c>
      <c r="O8410" s="1" t="n">
        <v>58.5</v>
      </c>
      <c r="P8410" s="1" t="s">
        <v>2030</v>
      </c>
    </row>
    <row r="8411" customFormat="false" ht="15" hidden="false" customHeight="true" outlineLevel="0" collapsed="false">
      <c r="A8411" s="1" t="n">
        <v>2</v>
      </c>
      <c r="B8411" s="17" t="n">
        <v>46277</v>
      </c>
      <c r="C8411" s="1" t="n">
        <v>11</v>
      </c>
      <c r="D8411" s="1" t="s">
        <v>2057</v>
      </c>
      <c r="E8411" s="1" t="n">
        <v>1217</v>
      </c>
      <c r="F8411" s="1" t="s">
        <v>781</v>
      </c>
      <c r="I8411" s="1" t="n">
        <v>5521</v>
      </c>
      <c r="J8411" s="1" t="n">
        <v>62766</v>
      </c>
      <c r="K8411" s="1" t="n">
        <v>7898017622833</v>
      </c>
      <c r="L8411" s="1" t="s">
        <v>4924</v>
      </c>
      <c r="N8411" s="1" t="n">
        <v>12</v>
      </c>
      <c r="O8411" s="1" t="n">
        <v>36.12</v>
      </c>
      <c r="P8411" s="1" t="s">
        <v>2030</v>
      </c>
    </row>
    <row r="8412" customFormat="false" ht="15" hidden="false" customHeight="true" outlineLevel="0" collapsed="false">
      <c r="A8412" s="1" t="n">
        <v>2</v>
      </c>
      <c r="B8412" s="17" t="n">
        <v>46277</v>
      </c>
      <c r="C8412" s="1" t="n">
        <v>11</v>
      </c>
      <c r="D8412" s="1" t="s">
        <v>2057</v>
      </c>
      <c r="E8412" s="1" t="n">
        <v>1217</v>
      </c>
      <c r="F8412" s="1" t="s">
        <v>781</v>
      </c>
      <c r="I8412" s="1" t="n">
        <v>5521</v>
      </c>
      <c r="J8412" s="1" t="n">
        <v>63183</v>
      </c>
      <c r="K8412" s="1" t="n">
        <v>7898214962381</v>
      </c>
      <c r="L8412" s="1" t="s">
        <v>4925</v>
      </c>
      <c r="N8412" s="1" t="n">
        <v>20</v>
      </c>
      <c r="O8412" s="1" t="n">
        <v>60.6</v>
      </c>
      <c r="P8412" s="1" t="s">
        <v>2030</v>
      </c>
    </row>
    <row r="8413" customFormat="false" ht="15" hidden="false" customHeight="true" outlineLevel="0" collapsed="false">
      <c r="A8413" s="1" t="n">
        <v>2</v>
      </c>
      <c r="B8413" s="17" t="n">
        <v>46277</v>
      </c>
      <c r="C8413" s="1" t="n">
        <v>11</v>
      </c>
      <c r="D8413" s="1" t="s">
        <v>2057</v>
      </c>
      <c r="E8413" s="1" t="n">
        <v>1217</v>
      </c>
      <c r="F8413" s="1" t="s">
        <v>781</v>
      </c>
      <c r="I8413" s="1" t="n">
        <v>5521</v>
      </c>
      <c r="J8413" s="1" t="n">
        <v>65731</v>
      </c>
      <c r="K8413" s="1" t="n">
        <v>7898390940173</v>
      </c>
      <c r="L8413" s="1" t="s">
        <v>4926</v>
      </c>
      <c r="N8413" s="1" t="n">
        <v>24</v>
      </c>
      <c r="O8413" s="1" t="n">
        <v>71.52</v>
      </c>
      <c r="P8413" s="1" t="s">
        <v>2030</v>
      </c>
    </row>
    <row r="8414" customFormat="false" ht="15" hidden="false" customHeight="true" outlineLevel="0" collapsed="false">
      <c r="A8414" s="1" t="n">
        <v>2</v>
      </c>
      <c r="B8414" s="17" t="n">
        <v>46277</v>
      </c>
      <c r="C8414" s="1" t="n">
        <v>11</v>
      </c>
      <c r="D8414" s="1" t="s">
        <v>2057</v>
      </c>
      <c r="E8414" s="1" t="n">
        <v>1217</v>
      </c>
      <c r="F8414" s="1" t="s">
        <v>781</v>
      </c>
      <c r="I8414" s="1" t="n">
        <v>5521</v>
      </c>
      <c r="J8414" s="1" t="n">
        <v>68628</v>
      </c>
      <c r="K8414" s="1" t="n">
        <v>144735</v>
      </c>
      <c r="L8414" s="1" t="s">
        <v>4927</v>
      </c>
      <c r="N8414" s="1" t="n">
        <v>12</v>
      </c>
      <c r="O8414" s="1" t="n">
        <v>75.84</v>
      </c>
      <c r="P8414" s="1" t="s">
        <v>2030</v>
      </c>
    </row>
    <row r="8415" customFormat="false" ht="15" hidden="false" customHeight="true" outlineLevel="0" collapsed="false">
      <c r="A8415" s="1" t="n">
        <v>2</v>
      </c>
      <c r="B8415" s="17" t="n">
        <v>46277</v>
      </c>
      <c r="C8415" s="1" t="n">
        <v>11</v>
      </c>
      <c r="D8415" s="1" t="s">
        <v>2057</v>
      </c>
      <c r="E8415" s="1" t="n">
        <v>1217</v>
      </c>
      <c r="F8415" s="1" t="s">
        <v>781</v>
      </c>
      <c r="I8415" s="1" t="n">
        <v>5521</v>
      </c>
      <c r="J8415" s="1" t="n">
        <v>68755</v>
      </c>
      <c r="K8415" s="1" t="n">
        <v>7897801300506</v>
      </c>
      <c r="L8415" s="1" t="s">
        <v>4928</v>
      </c>
      <c r="N8415" s="1" t="n">
        <v>50</v>
      </c>
      <c r="O8415" s="1" t="n">
        <v>24.5</v>
      </c>
      <c r="P8415" s="1" t="s">
        <v>2030</v>
      </c>
    </row>
    <row r="8416" customFormat="false" ht="15" hidden="false" customHeight="true" outlineLevel="0" collapsed="false">
      <c r="A8416" s="1" t="n">
        <v>2</v>
      </c>
      <c r="B8416" s="17" t="n">
        <v>46277</v>
      </c>
      <c r="C8416" s="1" t="n">
        <v>11</v>
      </c>
      <c r="D8416" s="1" t="s">
        <v>2057</v>
      </c>
      <c r="E8416" s="1" t="n">
        <v>1217</v>
      </c>
      <c r="F8416" s="1" t="s">
        <v>781</v>
      </c>
      <c r="I8416" s="1" t="n">
        <v>5521</v>
      </c>
      <c r="J8416" s="1" t="n">
        <v>68891</v>
      </c>
      <c r="K8416" s="1" t="n">
        <v>7897801300520</v>
      </c>
      <c r="L8416" s="1" t="s">
        <v>4929</v>
      </c>
      <c r="N8416" s="1" t="n">
        <v>50</v>
      </c>
      <c r="O8416" s="1" t="n">
        <v>30</v>
      </c>
      <c r="P8416" s="1" t="s">
        <v>2030</v>
      </c>
    </row>
    <row r="8417" customFormat="false" ht="15" hidden="false" customHeight="true" outlineLevel="0" collapsed="false">
      <c r="A8417" s="1" t="n">
        <v>2</v>
      </c>
      <c r="B8417" s="17" t="n">
        <v>46277</v>
      </c>
      <c r="C8417" s="1" t="n">
        <v>11</v>
      </c>
      <c r="D8417" s="1" t="s">
        <v>2057</v>
      </c>
      <c r="E8417" s="1" t="n">
        <v>1217</v>
      </c>
      <c r="F8417" s="1" t="s">
        <v>781</v>
      </c>
      <c r="I8417" s="1" t="n">
        <v>5521</v>
      </c>
      <c r="J8417" s="1" t="n">
        <v>69833</v>
      </c>
      <c r="K8417" s="1" t="n">
        <v>5000001003548</v>
      </c>
      <c r="L8417" s="1" t="s">
        <v>4930</v>
      </c>
      <c r="N8417" s="1" t="n">
        <v>12</v>
      </c>
      <c r="O8417" s="1" t="n">
        <v>89.04</v>
      </c>
      <c r="P8417" s="1" t="s">
        <v>2030</v>
      </c>
    </row>
    <row r="8418" customFormat="false" ht="15" hidden="false" customHeight="true" outlineLevel="0" collapsed="false">
      <c r="A8418" s="1" t="n">
        <v>2</v>
      </c>
      <c r="B8418" s="17" t="n">
        <v>46277</v>
      </c>
      <c r="C8418" s="1" t="n">
        <v>11</v>
      </c>
      <c r="D8418" s="1" t="s">
        <v>2057</v>
      </c>
      <c r="E8418" s="1" t="n">
        <v>1217</v>
      </c>
      <c r="F8418" s="1" t="s">
        <v>781</v>
      </c>
      <c r="I8418" s="1" t="n">
        <v>5521</v>
      </c>
      <c r="J8418" s="1" t="n">
        <v>71413</v>
      </c>
      <c r="K8418" s="1" t="n">
        <v>7908642000347</v>
      </c>
      <c r="L8418" s="1" t="s">
        <v>4931</v>
      </c>
      <c r="N8418" s="1" t="n">
        <v>3</v>
      </c>
      <c r="O8418" s="1" t="n">
        <v>15.6</v>
      </c>
      <c r="P8418" s="1" t="s">
        <v>2030</v>
      </c>
    </row>
    <row r="8419" customFormat="false" ht="15" hidden="false" customHeight="true" outlineLevel="0" collapsed="false">
      <c r="A8419" s="1" t="n">
        <v>2</v>
      </c>
      <c r="B8419" s="17" t="n">
        <v>46277</v>
      </c>
      <c r="C8419" s="1" t="n">
        <v>11</v>
      </c>
      <c r="D8419" s="1" t="s">
        <v>2057</v>
      </c>
      <c r="E8419" s="1" t="n">
        <v>1217</v>
      </c>
      <c r="F8419" s="1" t="s">
        <v>781</v>
      </c>
      <c r="I8419" s="1" t="n">
        <v>5521</v>
      </c>
      <c r="J8419" s="1" t="n">
        <v>71527</v>
      </c>
      <c r="K8419" s="1" t="n">
        <v>7891323075195</v>
      </c>
      <c r="L8419" s="1" t="s">
        <v>4932</v>
      </c>
      <c r="N8419" s="1" t="n">
        <v>12</v>
      </c>
      <c r="O8419" s="1" t="n">
        <v>53.64</v>
      </c>
      <c r="P8419" s="1" t="s">
        <v>2030</v>
      </c>
    </row>
    <row r="8420" customFormat="false" ht="15" hidden="false" customHeight="true" outlineLevel="0" collapsed="false">
      <c r="A8420" s="1" t="n">
        <v>2</v>
      </c>
      <c r="B8420" s="17" t="n">
        <v>46277</v>
      </c>
      <c r="C8420" s="1" t="n">
        <v>11</v>
      </c>
      <c r="D8420" s="1" t="s">
        <v>2057</v>
      </c>
      <c r="E8420" s="1" t="n">
        <v>1217</v>
      </c>
      <c r="F8420" s="1" t="s">
        <v>781</v>
      </c>
      <c r="I8420" s="1" t="n">
        <v>5521</v>
      </c>
      <c r="J8420" s="1" t="n">
        <v>71528</v>
      </c>
      <c r="K8420" s="1" t="n">
        <v>7891323075225</v>
      </c>
      <c r="L8420" s="1" t="s">
        <v>4933</v>
      </c>
      <c r="N8420" s="1" t="n">
        <v>12</v>
      </c>
      <c r="O8420" s="1" t="n">
        <v>53.64</v>
      </c>
      <c r="P8420" s="1" t="s">
        <v>2030</v>
      </c>
    </row>
    <row r="8421" customFormat="false" ht="15" hidden="false" customHeight="true" outlineLevel="0" collapsed="false">
      <c r="A8421" s="1" t="n">
        <v>2</v>
      </c>
      <c r="B8421" s="17" t="n">
        <v>46277</v>
      </c>
      <c r="C8421" s="1" t="n">
        <v>11</v>
      </c>
      <c r="D8421" s="1" t="s">
        <v>2057</v>
      </c>
      <c r="E8421" s="1" t="n">
        <v>1217</v>
      </c>
      <c r="F8421" s="1" t="s">
        <v>781</v>
      </c>
      <c r="I8421" s="1" t="n">
        <v>5521</v>
      </c>
      <c r="J8421" s="1" t="n">
        <v>71551</v>
      </c>
      <c r="K8421" s="1" t="n">
        <v>7897613501207</v>
      </c>
      <c r="L8421" s="1" t="s">
        <v>4934</v>
      </c>
      <c r="N8421" s="1" t="n">
        <v>12</v>
      </c>
      <c r="O8421" s="1" t="n">
        <v>57.24</v>
      </c>
      <c r="P8421" s="1" t="s">
        <v>2030</v>
      </c>
    </row>
    <row r="8422" customFormat="false" ht="15" hidden="false" customHeight="true" outlineLevel="0" collapsed="false">
      <c r="A8422" s="1" t="n">
        <v>2</v>
      </c>
      <c r="B8422" s="17" t="n">
        <v>46277</v>
      </c>
      <c r="C8422" s="1" t="n">
        <v>11</v>
      </c>
      <c r="D8422" s="1" t="s">
        <v>2057</v>
      </c>
      <c r="E8422" s="1" t="n">
        <v>1217</v>
      </c>
      <c r="F8422" s="1" t="s">
        <v>781</v>
      </c>
      <c r="I8422" s="1" t="n">
        <v>5521</v>
      </c>
      <c r="J8422" s="1" t="n">
        <v>71552</v>
      </c>
      <c r="K8422" s="1" t="n">
        <v>7898493993434</v>
      </c>
      <c r="L8422" s="1" t="s">
        <v>3403</v>
      </c>
      <c r="N8422" s="1" t="n">
        <v>300</v>
      </c>
      <c r="O8422" s="1" t="n">
        <v>41.7</v>
      </c>
      <c r="P8422" s="1" t="s">
        <v>2030</v>
      </c>
    </row>
    <row r="8423" customFormat="false" ht="15" hidden="false" customHeight="true" outlineLevel="0" collapsed="false">
      <c r="A8423" s="1" t="n">
        <v>2</v>
      </c>
      <c r="B8423" s="17" t="n">
        <v>46277</v>
      </c>
      <c r="C8423" s="1" t="n">
        <v>11</v>
      </c>
      <c r="D8423" s="1" t="s">
        <v>2057</v>
      </c>
      <c r="E8423" s="1" t="n">
        <v>1217</v>
      </c>
      <c r="F8423" s="1" t="s">
        <v>781</v>
      </c>
      <c r="I8423" s="1" t="n">
        <v>5521</v>
      </c>
      <c r="J8423" s="1" t="n">
        <v>71557</v>
      </c>
      <c r="K8423" s="1" t="n">
        <v>7897613501085</v>
      </c>
      <c r="L8423" s="1" t="s">
        <v>4934</v>
      </c>
      <c r="N8423" s="1" t="n">
        <v>12</v>
      </c>
      <c r="O8423" s="1" t="n">
        <v>28.8</v>
      </c>
      <c r="P8423" s="1" t="s">
        <v>2030</v>
      </c>
    </row>
    <row r="8424" customFormat="false" ht="15" hidden="false" customHeight="true" outlineLevel="0" collapsed="false">
      <c r="A8424" s="1" t="n">
        <v>2</v>
      </c>
      <c r="B8424" s="17" t="n">
        <v>46277</v>
      </c>
      <c r="C8424" s="1" t="n">
        <v>11</v>
      </c>
      <c r="D8424" s="1" t="s">
        <v>2057</v>
      </c>
      <c r="E8424" s="1" t="n">
        <v>1217</v>
      </c>
      <c r="F8424" s="1" t="s">
        <v>781</v>
      </c>
      <c r="I8424" s="1" t="n">
        <v>5521</v>
      </c>
      <c r="J8424" s="1" t="n">
        <v>71799</v>
      </c>
      <c r="K8424" s="1" t="n">
        <v>7898017622000</v>
      </c>
      <c r="L8424" s="1" t="s">
        <v>4935</v>
      </c>
      <c r="N8424" s="1" t="n">
        <v>25</v>
      </c>
      <c r="O8424" s="1" t="n">
        <v>145</v>
      </c>
      <c r="P8424" s="1" t="s">
        <v>2030</v>
      </c>
    </row>
    <row r="8425" customFormat="false" ht="15" hidden="false" customHeight="true" outlineLevel="0" collapsed="false">
      <c r="A8425" s="1" t="n">
        <v>2</v>
      </c>
      <c r="B8425" s="17" t="n">
        <v>46277</v>
      </c>
      <c r="C8425" s="1" t="n">
        <v>11</v>
      </c>
      <c r="D8425" s="1" t="s">
        <v>2057</v>
      </c>
      <c r="E8425" s="1" t="n">
        <v>1217</v>
      </c>
      <c r="F8425" s="1" t="s">
        <v>781</v>
      </c>
      <c r="I8425" s="1" t="n">
        <v>5521</v>
      </c>
      <c r="J8425" s="1" t="n">
        <v>71800</v>
      </c>
      <c r="K8425" s="1" t="n">
        <v>7898017620495</v>
      </c>
      <c r="L8425" s="1" t="s">
        <v>4936</v>
      </c>
      <c r="N8425" s="1" t="n">
        <v>25</v>
      </c>
      <c r="O8425" s="1" t="n">
        <v>93</v>
      </c>
      <c r="P8425" s="1" t="s">
        <v>2030</v>
      </c>
    </row>
    <row r="8426" customFormat="false" ht="15" hidden="false" customHeight="true" outlineLevel="0" collapsed="false">
      <c r="A8426" s="1" t="n">
        <v>2</v>
      </c>
      <c r="B8426" s="17" t="n">
        <v>46277</v>
      </c>
      <c r="C8426" s="1" t="n">
        <v>11</v>
      </c>
      <c r="D8426" s="1" t="s">
        <v>2057</v>
      </c>
      <c r="E8426" s="1" t="n">
        <v>1217</v>
      </c>
      <c r="F8426" s="1" t="s">
        <v>781</v>
      </c>
      <c r="I8426" s="1" t="n">
        <v>5521</v>
      </c>
      <c r="J8426" s="1" t="n">
        <v>74835</v>
      </c>
      <c r="K8426" s="1" t="n">
        <v>7897613509241</v>
      </c>
      <c r="L8426" s="1" t="s">
        <v>4937</v>
      </c>
      <c r="N8426" s="1" t="n">
        <v>8</v>
      </c>
      <c r="O8426" s="1" t="n">
        <v>133.04</v>
      </c>
      <c r="P8426" s="1" t="s">
        <v>2030</v>
      </c>
    </row>
    <row r="8427" customFormat="false" ht="15" hidden="false" customHeight="true" outlineLevel="0" collapsed="false">
      <c r="A8427" s="1" t="n">
        <v>2</v>
      </c>
      <c r="B8427" s="17" t="n">
        <v>46277</v>
      </c>
      <c r="C8427" s="1" t="n">
        <v>11</v>
      </c>
      <c r="D8427" s="1" t="s">
        <v>2057</v>
      </c>
      <c r="E8427" s="1" t="n">
        <v>1217</v>
      </c>
      <c r="F8427" s="1" t="s">
        <v>781</v>
      </c>
      <c r="I8427" s="1" t="n">
        <v>5521</v>
      </c>
      <c r="J8427" s="1" t="n">
        <v>74842</v>
      </c>
      <c r="K8427" s="1" t="n">
        <v>7897613528235</v>
      </c>
      <c r="L8427" s="1" t="s">
        <v>4938</v>
      </c>
      <c r="N8427" s="1" t="n">
        <v>12</v>
      </c>
      <c r="O8427" s="1" t="n">
        <v>81.24</v>
      </c>
      <c r="P8427" s="1" t="s">
        <v>2030</v>
      </c>
    </row>
    <row r="8428" customFormat="false" ht="15" hidden="false" customHeight="true" outlineLevel="0" collapsed="false">
      <c r="A8428" s="1" t="n">
        <v>2</v>
      </c>
      <c r="B8428" s="17" t="n">
        <v>46277</v>
      </c>
      <c r="C8428" s="1" t="n">
        <v>11</v>
      </c>
      <c r="D8428" s="1" t="s">
        <v>2057</v>
      </c>
      <c r="E8428" s="1" t="n">
        <v>1217</v>
      </c>
      <c r="F8428" s="1" t="s">
        <v>781</v>
      </c>
      <c r="I8428" s="1" t="n">
        <v>5521</v>
      </c>
      <c r="J8428" s="1" t="n">
        <v>75000</v>
      </c>
      <c r="K8428" s="1" t="n">
        <v>7898017622840</v>
      </c>
      <c r="L8428" s="1" t="s">
        <v>4939</v>
      </c>
      <c r="N8428" s="1" t="n">
        <v>12</v>
      </c>
      <c r="O8428" s="1" t="n">
        <v>33.6</v>
      </c>
      <c r="P8428" s="1" t="s">
        <v>2030</v>
      </c>
    </row>
    <row r="8429" customFormat="false" ht="15" hidden="false" customHeight="true" outlineLevel="0" collapsed="false">
      <c r="A8429" s="1" t="n">
        <v>2</v>
      </c>
      <c r="B8429" s="17" t="n">
        <v>46277</v>
      </c>
      <c r="C8429" s="1" t="n">
        <v>11</v>
      </c>
      <c r="D8429" s="1" t="s">
        <v>2057</v>
      </c>
      <c r="E8429" s="1" t="n">
        <v>1217</v>
      </c>
      <c r="F8429" s="1" t="s">
        <v>781</v>
      </c>
      <c r="I8429" s="1" t="n">
        <v>5521</v>
      </c>
      <c r="J8429" s="1" t="n">
        <v>75004</v>
      </c>
      <c r="K8429" s="1" t="n">
        <v>7891222167823</v>
      </c>
      <c r="L8429" s="1" t="s">
        <v>4940</v>
      </c>
      <c r="N8429" s="1" t="n">
        <v>2</v>
      </c>
      <c r="O8429" s="1" t="n">
        <v>34.3</v>
      </c>
      <c r="P8429" s="1" t="s">
        <v>2030</v>
      </c>
    </row>
    <row r="8430" customFormat="false" ht="15" hidden="false" customHeight="true" outlineLevel="0" collapsed="false">
      <c r="A8430" s="1" t="n">
        <v>2</v>
      </c>
      <c r="B8430" s="17" t="n">
        <v>46277</v>
      </c>
      <c r="C8430" s="1" t="n">
        <v>11</v>
      </c>
      <c r="D8430" s="1" t="s">
        <v>2057</v>
      </c>
      <c r="E8430" s="1" t="n">
        <v>1217</v>
      </c>
      <c r="F8430" s="1" t="s">
        <v>781</v>
      </c>
      <c r="I8430" s="1" t="n">
        <v>5521</v>
      </c>
      <c r="J8430" s="1" t="n">
        <v>75005</v>
      </c>
      <c r="K8430" s="1" t="n">
        <v>7891222167809</v>
      </c>
      <c r="L8430" s="1" t="s">
        <v>4940</v>
      </c>
      <c r="N8430" s="1" t="n">
        <v>2</v>
      </c>
      <c r="O8430" s="1" t="n">
        <v>34</v>
      </c>
      <c r="P8430" s="1" t="s">
        <v>2030</v>
      </c>
    </row>
    <row r="8431" customFormat="false" ht="15" hidden="false" customHeight="true" outlineLevel="0" collapsed="false">
      <c r="A8431" s="1" t="n">
        <v>2</v>
      </c>
      <c r="B8431" s="17" t="n">
        <v>46277</v>
      </c>
      <c r="C8431" s="1" t="n">
        <v>11</v>
      </c>
      <c r="D8431" s="1" t="s">
        <v>2057</v>
      </c>
      <c r="E8431" s="1" t="n">
        <v>1217</v>
      </c>
      <c r="F8431" s="1" t="s">
        <v>781</v>
      </c>
      <c r="I8431" s="1" t="n">
        <v>5521</v>
      </c>
      <c r="J8431" s="1" t="n">
        <v>75534</v>
      </c>
      <c r="K8431" s="1" t="n">
        <v>7898059543660</v>
      </c>
      <c r="L8431" s="1" t="s">
        <v>4941</v>
      </c>
      <c r="N8431" s="1" t="n">
        <v>12</v>
      </c>
      <c r="O8431" s="1" t="n">
        <v>109.68</v>
      </c>
      <c r="P8431" s="1" t="s">
        <v>2030</v>
      </c>
    </row>
    <row r="8432" customFormat="false" ht="15" hidden="false" customHeight="true" outlineLevel="0" collapsed="false">
      <c r="A8432" s="1" t="n">
        <v>2</v>
      </c>
      <c r="B8432" s="17" t="n">
        <v>46277</v>
      </c>
      <c r="C8432" s="1" t="n">
        <v>11</v>
      </c>
      <c r="D8432" s="1" t="s">
        <v>2057</v>
      </c>
      <c r="E8432" s="1" t="n">
        <v>1217</v>
      </c>
      <c r="F8432" s="1" t="s">
        <v>781</v>
      </c>
      <c r="I8432" s="1" t="n">
        <v>5521</v>
      </c>
      <c r="J8432" s="1" t="n">
        <v>76691</v>
      </c>
      <c r="K8432" s="1" t="n">
        <v>7897451422924</v>
      </c>
      <c r="L8432" s="1" t="s">
        <v>4942</v>
      </c>
      <c r="N8432" s="1" t="n">
        <v>10</v>
      </c>
      <c r="O8432" s="1" t="n">
        <v>47</v>
      </c>
      <c r="P8432" s="1" t="s">
        <v>2030</v>
      </c>
    </row>
    <row r="8433" customFormat="false" ht="15" hidden="false" customHeight="true" outlineLevel="0" collapsed="false">
      <c r="A8433" s="1" t="n">
        <v>2</v>
      </c>
      <c r="B8433" s="17" t="n">
        <v>46277</v>
      </c>
      <c r="C8433" s="1" t="n">
        <v>11</v>
      </c>
      <c r="D8433" s="1" t="s">
        <v>2057</v>
      </c>
      <c r="E8433" s="1" t="n">
        <v>1217</v>
      </c>
      <c r="F8433" s="1" t="s">
        <v>781</v>
      </c>
      <c r="I8433" s="1" t="n">
        <v>5521</v>
      </c>
      <c r="J8433" s="1" t="n">
        <v>76692</v>
      </c>
      <c r="K8433" s="1" t="n">
        <v>17897451422945</v>
      </c>
      <c r="L8433" s="1" t="s">
        <v>4943</v>
      </c>
      <c r="N8433" s="1" t="n">
        <v>10</v>
      </c>
      <c r="O8433" s="1" t="n">
        <v>59.6</v>
      </c>
      <c r="P8433" s="1" t="s">
        <v>2030</v>
      </c>
    </row>
    <row r="8434" customFormat="false" ht="15" hidden="false" customHeight="true" outlineLevel="0" collapsed="false">
      <c r="A8434" s="1" t="n">
        <v>2</v>
      </c>
      <c r="B8434" s="17" t="n">
        <v>46277</v>
      </c>
      <c r="C8434" s="1" t="n">
        <v>11</v>
      </c>
      <c r="D8434" s="1" t="s">
        <v>2057</v>
      </c>
      <c r="E8434" s="1" t="n">
        <v>1217</v>
      </c>
      <c r="F8434" s="1" t="s">
        <v>781</v>
      </c>
      <c r="I8434" s="1" t="n">
        <v>5521</v>
      </c>
      <c r="J8434" s="1" t="n">
        <v>76781</v>
      </c>
      <c r="K8434" s="1" t="n">
        <v>7908642000071</v>
      </c>
      <c r="L8434" s="1" t="s">
        <v>4944</v>
      </c>
      <c r="N8434" s="1" t="n">
        <v>3</v>
      </c>
      <c r="O8434" s="1" t="n">
        <v>30.51</v>
      </c>
      <c r="P8434" s="1" t="s">
        <v>2030</v>
      </c>
    </row>
    <row r="8435" customFormat="false" ht="15" hidden="false" customHeight="true" outlineLevel="0" collapsed="false">
      <c r="A8435" s="1" t="n">
        <v>2</v>
      </c>
      <c r="B8435" s="17" t="n">
        <v>46277</v>
      </c>
      <c r="C8435" s="1" t="n">
        <v>11</v>
      </c>
      <c r="D8435" s="1" t="s">
        <v>2057</v>
      </c>
      <c r="E8435" s="1" t="n">
        <v>1217</v>
      </c>
      <c r="F8435" s="1" t="s">
        <v>781</v>
      </c>
      <c r="I8435" s="1" t="n">
        <v>5521</v>
      </c>
      <c r="J8435" s="1" t="n">
        <v>76787</v>
      </c>
      <c r="K8435" s="1" t="n">
        <v>17897451419204</v>
      </c>
      <c r="L8435" s="1" t="s">
        <v>4945</v>
      </c>
      <c r="N8435" s="1" t="n">
        <v>10</v>
      </c>
      <c r="O8435" s="1" t="n">
        <v>29.3</v>
      </c>
      <c r="P8435" s="1" t="s">
        <v>2030</v>
      </c>
    </row>
    <row r="8436" customFormat="false" ht="15" hidden="false" customHeight="true" outlineLevel="0" collapsed="false">
      <c r="A8436" s="1" t="n">
        <v>2</v>
      </c>
      <c r="B8436" s="17" t="n">
        <v>46277</v>
      </c>
      <c r="C8436" s="1" t="n">
        <v>11</v>
      </c>
      <c r="D8436" s="1" t="s">
        <v>2057</v>
      </c>
      <c r="E8436" s="1" t="n">
        <v>1217</v>
      </c>
      <c r="F8436" s="1" t="s">
        <v>781</v>
      </c>
      <c r="I8436" s="1" t="n">
        <v>5521</v>
      </c>
      <c r="J8436" s="1" t="n">
        <v>76788</v>
      </c>
      <c r="K8436" s="1" t="n">
        <v>7897451460674</v>
      </c>
      <c r="L8436" s="1" t="s">
        <v>4946</v>
      </c>
      <c r="N8436" s="1" t="n">
        <v>10</v>
      </c>
      <c r="O8436" s="1" t="n">
        <v>84.7</v>
      </c>
      <c r="P8436" s="1" t="s">
        <v>2030</v>
      </c>
    </row>
    <row r="8437" customFormat="false" ht="15" hidden="false" customHeight="true" outlineLevel="0" collapsed="false">
      <c r="A8437" s="1" t="n">
        <v>2</v>
      </c>
      <c r="B8437" s="17" t="n">
        <v>46277</v>
      </c>
      <c r="C8437" s="1" t="n">
        <v>11</v>
      </c>
      <c r="D8437" s="1" t="s">
        <v>2057</v>
      </c>
      <c r="E8437" s="1" t="n">
        <v>1217</v>
      </c>
      <c r="F8437" s="1" t="s">
        <v>781</v>
      </c>
      <c r="I8437" s="1" t="n">
        <v>5521</v>
      </c>
      <c r="J8437" s="1" t="n">
        <v>81601</v>
      </c>
      <c r="K8437" s="1" t="n">
        <v>7908642009043</v>
      </c>
      <c r="L8437" s="1" t="s">
        <v>3423</v>
      </c>
      <c r="N8437" s="1" t="n">
        <v>20</v>
      </c>
      <c r="O8437" s="1" t="n">
        <v>55.4</v>
      </c>
      <c r="P8437" s="1" t="s">
        <v>2030</v>
      </c>
    </row>
    <row r="8438" customFormat="false" ht="15" hidden="false" customHeight="true" outlineLevel="0" collapsed="false">
      <c r="A8438" s="1" t="n">
        <v>2</v>
      </c>
      <c r="B8438" s="17" t="n">
        <v>46277</v>
      </c>
      <c r="C8438" s="1" t="n">
        <v>11</v>
      </c>
      <c r="D8438" s="1" t="s">
        <v>2057</v>
      </c>
      <c r="E8438" s="1" t="n">
        <v>1217</v>
      </c>
      <c r="F8438" s="1" t="s">
        <v>781</v>
      </c>
      <c r="I8438" s="1" t="n">
        <v>5521</v>
      </c>
      <c r="J8438" s="1" t="n">
        <v>81612</v>
      </c>
      <c r="K8438" s="1" t="n">
        <v>7894023068917</v>
      </c>
      <c r="L8438" s="1" t="s">
        <v>3426</v>
      </c>
      <c r="N8438" s="1" t="n">
        <v>25</v>
      </c>
      <c r="O8438" s="1" t="n">
        <v>140.25</v>
      </c>
      <c r="P8438" s="1" t="s">
        <v>2030</v>
      </c>
    </row>
    <row r="8439" customFormat="false" ht="15" hidden="false" customHeight="true" outlineLevel="0" collapsed="false">
      <c r="A8439" s="1" t="n">
        <v>2</v>
      </c>
      <c r="B8439" s="17" t="n">
        <v>46277</v>
      </c>
      <c r="C8439" s="1" t="n">
        <v>11</v>
      </c>
      <c r="D8439" s="1" t="s">
        <v>2057</v>
      </c>
      <c r="E8439" s="1" t="n">
        <v>1217</v>
      </c>
      <c r="F8439" s="1" t="s">
        <v>781</v>
      </c>
      <c r="I8439" s="1" t="n">
        <v>5521</v>
      </c>
      <c r="J8439" s="1" t="n">
        <v>81930</v>
      </c>
      <c r="K8439" s="1" t="n">
        <v>7898472253993</v>
      </c>
      <c r="L8439" s="1" t="s">
        <v>4947</v>
      </c>
      <c r="N8439" s="1" t="n">
        <v>12</v>
      </c>
      <c r="O8439" s="1" t="n">
        <v>201.12</v>
      </c>
      <c r="P8439" s="1" t="s">
        <v>2030</v>
      </c>
    </row>
    <row r="8440" customFormat="false" ht="15" hidden="false" customHeight="true" outlineLevel="0" collapsed="false">
      <c r="A8440" s="1" t="n">
        <v>2</v>
      </c>
      <c r="B8440" s="17" t="n">
        <v>46277</v>
      </c>
      <c r="C8440" s="1" t="n">
        <v>11</v>
      </c>
      <c r="D8440" s="1" t="s">
        <v>2057</v>
      </c>
      <c r="E8440" s="1" t="n">
        <v>1217</v>
      </c>
      <c r="F8440" s="1" t="s">
        <v>781</v>
      </c>
      <c r="I8440" s="1" t="n">
        <v>5521</v>
      </c>
      <c r="J8440" s="1" t="n">
        <v>82303</v>
      </c>
      <c r="K8440" s="1" t="n">
        <v>7898668365424</v>
      </c>
      <c r="L8440" s="1" t="s">
        <v>4948</v>
      </c>
      <c r="N8440" s="1" t="n">
        <v>3</v>
      </c>
      <c r="O8440" s="1" t="n">
        <v>118.98</v>
      </c>
      <c r="P8440" s="1" t="s">
        <v>2030</v>
      </c>
    </row>
    <row r="8441" customFormat="false" ht="15" hidden="false" customHeight="true" outlineLevel="0" collapsed="false">
      <c r="A8441" s="1" t="n">
        <v>2</v>
      </c>
      <c r="B8441" s="17" t="n">
        <v>46277</v>
      </c>
      <c r="C8441" s="1" t="n">
        <v>11</v>
      </c>
      <c r="D8441" s="1" t="s">
        <v>2057</v>
      </c>
      <c r="E8441" s="1" t="n">
        <v>1217</v>
      </c>
      <c r="F8441" s="1" t="s">
        <v>781</v>
      </c>
      <c r="I8441" s="1" t="n">
        <v>5521</v>
      </c>
      <c r="J8441" s="1" t="n">
        <v>82304</v>
      </c>
      <c r="K8441" s="1" t="n">
        <v>7898668365554</v>
      </c>
      <c r="L8441" s="1" t="s">
        <v>4949</v>
      </c>
      <c r="N8441" s="1" t="n">
        <v>3</v>
      </c>
      <c r="O8441" s="1" t="n">
        <v>125.37</v>
      </c>
      <c r="P8441" s="1" t="s">
        <v>2030</v>
      </c>
    </row>
    <row r="8442" customFormat="false" ht="15" hidden="false" customHeight="true" outlineLevel="0" collapsed="false">
      <c r="A8442" s="1" t="n">
        <v>2</v>
      </c>
      <c r="B8442" s="17" t="n">
        <v>46277</v>
      </c>
      <c r="C8442" s="1" t="n">
        <v>11</v>
      </c>
      <c r="D8442" s="1" t="s">
        <v>2057</v>
      </c>
      <c r="E8442" s="1" t="n">
        <v>1217</v>
      </c>
      <c r="F8442" s="1" t="s">
        <v>781</v>
      </c>
      <c r="I8442" s="1" t="n">
        <v>5521</v>
      </c>
      <c r="J8442" s="1" t="n">
        <v>82305</v>
      </c>
      <c r="K8442" s="1" t="n">
        <v>7898668365509</v>
      </c>
      <c r="L8442" s="1" t="s">
        <v>4950</v>
      </c>
      <c r="N8442" s="1" t="n">
        <v>1</v>
      </c>
      <c r="O8442" s="1" t="n">
        <v>45.01</v>
      </c>
      <c r="P8442" s="1" t="s">
        <v>2030</v>
      </c>
    </row>
    <row r="8443" customFormat="false" ht="15" hidden="false" customHeight="true" outlineLevel="0" collapsed="false">
      <c r="A8443" s="1" t="n">
        <v>2</v>
      </c>
      <c r="B8443" s="17" t="n">
        <v>46277</v>
      </c>
      <c r="C8443" s="1" t="n">
        <v>11</v>
      </c>
      <c r="D8443" s="1" t="s">
        <v>2057</v>
      </c>
      <c r="E8443" s="1" t="n">
        <v>1217</v>
      </c>
      <c r="F8443" s="1" t="s">
        <v>781</v>
      </c>
      <c r="I8443" s="1" t="n">
        <v>5521</v>
      </c>
      <c r="J8443" s="1" t="n">
        <v>82306</v>
      </c>
      <c r="K8443" s="1" t="n">
        <v>7891222167786</v>
      </c>
      <c r="L8443" s="1" t="s">
        <v>4951</v>
      </c>
      <c r="N8443" s="1" t="n">
        <v>2</v>
      </c>
      <c r="O8443" s="1" t="n">
        <v>34.16</v>
      </c>
      <c r="P8443" s="1" t="s">
        <v>2030</v>
      </c>
    </row>
    <row r="8444" customFormat="false" ht="15" hidden="false" customHeight="true" outlineLevel="0" collapsed="false">
      <c r="A8444" s="1" t="n">
        <v>2</v>
      </c>
      <c r="B8444" s="17" t="n">
        <v>46277</v>
      </c>
      <c r="C8444" s="1" t="n">
        <v>11</v>
      </c>
      <c r="D8444" s="1" t="s">
        <v>2057</v>
      </c>
      <c r="E8444" s="1" t="n">
        <v>1217</v>
      </c>
      <c r="F8444" s="1" t="s">
        <v>781</v>
      </c>
      <c r="I8444" s="1" t="n">
        <v>5521</v>
      </c>
      <c r="J8444" s="1" t="n">
        <v>82307</v>
      </c>
      <c r="K8444" s="1" t="n">
        <v>7908642008114</v>
      </c>
      <c r="L8444" s="1" t="s">
        <v>4952</v>
      </c>
      <c r="N8444" s="1" t="n">
        <v>12</v>
      </c>
      <c r="O8444" s="1" t="n">
        <v>41.52</v>
      </c>
      <c r="P8444" s="1" t="s">
        <v>2030</v>
      </c>
    </row>
    <row r="8445" customFormat="false" ht="15" hidden="false" customHeight="true" outlineLevel="0" collapsed="false">
      <c r="A8445" s="1" t="n">
        <v>2</v>
      </c>
      <c r="B8445" s="17" t="n">
        <v>46277</v>
      </c>
      <c r="C8445" s="1" t="n">
        <v>11</v>
      </c>
      <c r="D8445" s="1" t="s">
        <v>2057</v>
      </c>
      <c r="E8445" s="1" t="n">
        <v>1217</v>
      </c>
      <c r="F8445" s="1" t="s">
        <v>781</v>
      </c>
      <c r="I8445" s="1" t="n">
        <v>5521</v>
      </c>
      <c r="J8445" s="1" t="n">
        <v>82308</v>
      </c>
      <c r="K8445" s="1" t="n">
        <v>7908642008107</v>
      </c>
      <c r="L8445" s="1" t="s">
        <v>4953</v>
      </c>
      <c r="N8445" s="1" t="n">
        <v>12</v>
      </c>
      <c r="O8445" s="1" t="n">
        <v>34.44</v>
      </c>
      <c r="P8445" s="1" t="s">
        <v>2030</v>
      </c>
    </row>
    <row r="8446" customFormat="false" ht="15" hidden="false" customHeight="true" outlineLevel="0" collapsed="false">
      <c r="A8446" s="1" t="n">
        <v>2</v>
      </c>
      <c r="B8446" s="17" t="n">
        <v>46277</v>
      </c>
      <c r="C8446" s="1" t="n">
        <v>11</v>
      </c>
      <c r="D8446" s="1" t="s">
        <v>2057</v>
      </c>
      <c r="E8446" s="1" t="n">
        <v>1217</v>
      </c>
      <c r="F8446" s="1" t="s">
        <v>781</v>
      </c>
      <c r="I8446" s="1" t="n">
        <v>5521</v>
      </c>
      <c r="J8446" s="1" t="n">
        <v>82309</v>
      </c>
      <c r="K8446" s="1" t="n">
        <v>7897613501160</v>
      </c>
      <c r="L8446" s="1" t="s">
        <v>4954</v>
      </c>
      <c r="N8446" s="1" t="n">
        <v>12</v>
      </c>
      <c r="O8446" s="1" t="n">
        <v>50.16</v>
      </c>
      <c r="P8446" s="1" t="s">
        <v>2030</v>
      </c>
    </row>
    <row r="8447" customFormat="false" ht="15" hidden="false" customHeight="true" outlineLevel="0" collapsed="false">
      <c r="A8447" s="1" t="n">
        <v>2</v>
      </c>
      <c r="B8447" s="17" t="n">
        <v>46277</v>
      </c>
      <c r="C8447" s="1" t="n">
        <v>11</v>
      </c>
      <c r="D8447" s="1" t="s">
        <v>2057</v>
      </c>
      <c r="E8447" s="1" t="n">
        <v>1217</v>
      </c>
      <c r="F8447" s="1" t="s">
        <v>781</v>
      </c>
      <c r="I8447" s="1" t="n">
        <v>5521</v>
      </c>
      <c r="J8447" s="1" t="n">
        <v>82310</v>
      </c>
      <c r="K8447" s="1" t="n">
        <v>7898711784998</v>
      </c>
      <c r="L8447" s="1" t="s">
        <v>4955</v>
      </c>
      <c r="N8447" s="1" t="n">
        <v>6</v>
      </c>
      <c r="O8447" s="1" t="n">
        <v>77.52</v>
      </c>
      <c r="P8447" s="1" t="s">
        <v>2030</v>
      </c>
    </row>
    <row r="8448" customFormat="false" ht="15" hidden="false" customHeight="true" outlineLevel="0" collapsed="false">
      <c r="A8448" s="1" t="n">
        <v>2</v>
      </c>
      <c r="B8448" s="17" t="n">
        <v>46277</v>
      </c>
      <c r="C8448" s="1" t="n">
        <v>11</v>
      </c>
      <c r="D8448" s="1" t="s">
        <v>2057</v>
      </c>
      <c r="E8448" s="1" t="n">
        <v>1217</v>
      </c>
      <c r="F8448" s="1" t="s">
        <v>781</v>
      </c>
      <c r="I8448" s="1" t="n">
        <v>5521</v>
      </c>
      <c r="J8448" s="1" t="n">
        <v>82311</v>
      </c>
      <c r="K8448" s="1" t="n">
        <v>7908244319311</v>
      </c>
      <c r="L8448" s="1" t="s">
        <v>4956</v>
      </c>
      <c r="N8448" s="1" t="n">
        <v>60</v>
      </c>
      <c r="O8448" s="1" t="n">
        <v>166.8</v>
      </c>
      <c r="P8448" s="1" t="s">
        <v>2030</v>
      </c>
    </row>
    <row r="8449" customFormat="false" ht="15" hidden="false" customHeight="true" outlineLevel="0" collapsed="false">
      <c r="A8449" s="1" t="n">
        <v>2</v>
      </c>
      <c r="B8449" s="17" t="n">
        <v>46277</v>
      </c>
      <c r="C8449" s="1" t="n">
        <v>11</v>
      </c>
      <c r="D8449" s="1" t="s">
        <v>2057</v>
      </c>
      <c r="E8449" s="1" t="n">
        <v>1217</v>
      </c>
      <c r="F8449" s="1" t="s">
        <v>781</v>
      </c>
      <c r="I8449" s="1" t="n">
        <v>5521</v>
      </c>
      <c r="J8449" s="1" t="n">
        <v>82312</v>
      </c>
      <c r="K8449" s="1" t="n">
        <v>7898017620266</v>
      </c>
      <c r="L8449" s="1" t="s">
        <v>4957</v>
      </c>
      <c r="N8449" s="1" t="n">
        <v>25</v>
      </c>
      <c r="O8449" s="1" t="n">
        <v>94</v>
      </c>
      <c r="P8449" s="1" t="s">
        <v>2030</v>
      </c>
    </row>
    <row r="8450" customFormat="false" ht="15" hidden="false" customHeight="true" outlineLevel="0" collapsed="false">
      <c r="A8450" s="1" t="n">
        <v>2</v>
      </c>
      <c r="B8450" s="17" t="n">
        <v>46277</v>
      </c>
      <c r="C8450" s="1" t="n">
        <v>11</v>
      </c>
      <c r="D8450" s="1" t="s">
        <v>2057</v>
      </c>
      <c r="E8450" s="1" t="n">
        <v>1217</v>
      </c>
      <c r="F8450" s="1" t="s">
        <v>781</v>
      </c>
      <c r="I8450" s="1" t="n">
        <v>5521</v>
      </c>
      <c r="J8450" s="1" t="n">
        <v>82313</v>
      </c>
      <c r="K8450" s="1" t="n">
        <v>7894023135381</v>
      </c>
      <c r="L8450" s="1" t="s">
        <v>4958</v>
      </c>
      <c r="N8450" s="1" t="n">
        <v>3</v>
      </c>
      <c r="O8450" s="1" t="n">
        <v>101.82</v>
      </c>
      <c r="P8450" s="1" t="s">
        <v>2030</v>
      </c>
    </row>
    <row r="8451" customFormat="false" ht="15" hidden="false" customHeight="true" outlineLevel="0" collapsed="false">
      <c r="A8451" s="1" t="n">
        <v>2</v>
      </c>
      <c r="B8451" s="17" t="n">
        <v>46277</v>
      </c>
      <c r="C8451" s="1" t="n">
        <v>11</v>
      </c>
      <c r="D8451" s="1" t="s">
        <v>2057</v>
      </c>
      <c r="E8451" s="1" t="n">
        <v>1217</v>
      </c>
      <c r="F8451" s="1" t="s">
        <v>781</v>
      </c>
      <c r="I8451" s="1" t="n">
        <v>5521</v>
      </c>
      <c r="J8451" s="1" t="n">
        <v>82314</v>
      </c>
      <c r="K8451" s="1" t="n">
        <v>7898214962343</v>
      </c>
      <c r="L8451" s="1" t="s">
        <v>4959</v>
      </c>
      <c r="N8451" s="1" t="n">
        <v>20</v>
      </c>
      <c r="O8451" s="1" t="n">
        <v>67.2</v>
      </c>
      <c r="P8451" s="1" t="s">
        <v>2030</v>
      </c>
    </row>
    <row r="8452" customFormat="false" ht="15" hidden="false" customHeight="true" outlineLevel="0" collapsed="false">
      <c r="A8452" s="1" t="n">
        <v>2</v>
      </c>
      <c r="B8452" s="17" t="n">
        <v>46277</v>
      </c>
      <c r="C8452" s="1" t="n">
        <v>11</v>
      </c>
      <c r="D8452" s="1" t="s">
        <v>2057</v>
      </c>
      <c r="E8452" s="1" t="n">
        <v>1217</v>
      </c>
      <c r="F8452" s="1" t="s">
        <v>781</v>
      </c>
      <c r="I8452" s="1" t="n">
        <v>5521</v>
      </c>
      <c r="J8452" s="1" t="n">
        <v>82315</v>
      </c>
      <c r="K8452" s="1" t="n">
        <v>7908642000477</v>
      </c>
      <c r="L8452" s="1" t="s">
        <v>4960</v>
      </c>
      <c r="N8452" s="1" t="n">
        <v>3</v>
      </c>
      <c r="O8452" s="1" t="n">
        <v>30.57</v>
      </c>
      <c r="P8452" s="1" t="s">
        <v>2030</v>
      </c>
    </row>
    <row r="8453" customFormat="false" ht="15" hidden="false" customHeight="true" outlineLevel="0" collapsed="false">
      <c r="A8453" s="1" t="n">
        <v>2</v>
      </c>
      <c r="B8453" s="17" t="n">
        <v>46277</v>
      </c>
      <c r="C8453" s="1" t="n">
        <v>11</v>
      </c>
      <c r="D8453" s="1" t="s">
        <v>2057</v>
      </c>
      <c r="E8453" s="1" t="n">
        <v>1217</v>
      </c>
      <c r="F8453" s="1" t="s">
        <v>781</v>
      </c>
      <c r="I8453" s="1" t="n">
        <v>5521</v>
      </c>
      <c r="J8453" s="1" t="n">
        <v>82316</v>
      </c>
      <c r="K8453" s="1" t="n">
        <v>7908642000408</v>
      </c>
      <c r="L8453" s="1" t="s">
        <v>4961</v>
      </c>
      <c r="N8453" s="1" t="n">
        <v>2</v>
      </c>
      <c r="O8453" s="1" t="n">
        <v>27.94</v>
      </c>
      <c r="P8453" s="1" t="s">
        <v>2030</v>
      </c>
    </row>
    <row r="8454" customFormat="false" ht="15" hidden="false" customHeight="true" outlineLevel="0" collapsed="false">
      <c r="A8454" s="1" t="n">
        <v>2</v>
      </c>
      <c r="B8454" s="17" t="n">
        <v>46277</v>
      </c>
      <c r="C8454" s="1" t="n">
        <v>11</v>
      </c>
      <c r="D8454" s="1" t="s">
        <v>2057</v>
      </c>
      <c r="E8454" s="1" t="n">
        <v>1217</v>
      </c>
      <c r="F8454" s="1" t="s">
        <v>781</v>
      </c>
      <c r="I8454" s="1" t="n">
        <v>5521</v>
      </c>
      <c r="J8454" s="1" t="n">
        <v>82317</v>
      </c>
      <c r="K8454" s="1" t="n">
        <v>7898968342750</v>
      </c>
      <c r="L8454" s="1" t="s">
        <v>4962</v>
      </c>
      <c r="N8454" s="1" t="n">
        <v>10</v>
      </c>
      <c r="O8454" s="1" t="n">
        <v>159</v>
      </c>
      <c r="P8454" s="1" t="s">
        <v>2030</v>
      </c>
    </row>
    <row r="8455" customFormat="false" ht="15" hidden="false" customHeight="true" outlineLevel="0" collapsed="false">
      <c r="A8455" s="1" t="n">
        <v>2</v>
      </c>
      <c r="B8455" s="17" t="n">
        <v>46277</v>
      </c>
      <c r="C8455" s="1" t="n">
        <v>11</v>
      </c>
      <c r="D8455" s="1" t="s">
        <v>2057</v>
      </c>
      <c r="E8455" s="1" t="n">
        <v>1217</v>
      </c>
      <c r="F8455" s="1" t="s">
        <v>781</v>
      </c>
      <c r="I8455" s="1" t="n">
        <v>5521</v>
      </c>
      <c r="J8455" s="1" t="n">
        <v>82318</v>
      </c>
      <c r="K8455" s="1" t="n">
        <v>17897451419143</v>
      </c>
      <c r="L8455" s="1" t="s">
        <v>4963</v>
      </c>
      <c r="N8455" s="1" t="n">
        <v>10</v>
      </c>
      <c r="O8455" s="1" t="n">
        <v>15.4</v>
      </c>
      <c r="P8455" s="1" t="s">
        <v>2030</v>
      </c>
    </row>
    <row r="8456" customFormat="false" ht="15" hidden="false" customHeight="true" outlineLevel="0" collapsed="false">
      <c r="A8456" s="1" t="n">
        <v>2</v>
      </c>
      <c r="B8456" s="17" t="n">
        <v>46277</v>
      </c>
      <c r="C8456" s="1" t="n">
        <v>11</v>
      </c>
      <c r="D8456" s="1" t="s">
        <v>2057</v>
      </c>
      <c r="E8456" s="1" t="n">
        <v>1217</v>
      </c>
      <c r="F8456" s="1" t="s">
        <v>781</v>
      </c>
      <c r="I8456" s="1" t="n">
        <v>5521</v>
      </c>
      <c r="J8456" s="1" t="n">
        <v>82319</v>
      </c>
      <c r="K8456" s="1" t="n">
        <v>17897451419150</v>
      </c>
      <c r="L8456" s="1" t="s">
        <v>4964</v>
      </c>
      <c r="N8456" s="1" t="n">
        <v>10</v>
      </c>
      <c r="O8456" s="1" t="n">
        <v>19.3</v>
      </c>
      <c r="P8456" s="1" t="s">
        <v>2030</v>
      </c>
    </row>
    <row r="8457" customFormat="false" ht="15" hidden="false" customHeight="true" outlineLevel="0" collapsed="false">
      <c r="A8457" s="1" t="n">
        <v>2</v>
      </c>
      <c r="B8457" s="17" t="n">
        <v>46277</v>
      </c>
      <c r="C8457" s="1" t="n">
        <v>11</v>
      </c>
      <c r="D8457" s="1" t="s">
        <v>2057</v>
      </c>
      <c r="E8457" s="1" t="n">
        <v>1217</v>
      </c>
      <c r="F8457" s="1" t="s">
        <v>781</v>
      </c>
      <c r="I8457" s="1" t="n">
        <v>5521</v>
      </c>
      <c r="J8457" s="1" t="n">
        <v>82320</v>
      </c>
      <c r="K8457" s="1" t="n">
        <v>5000001003180</v>
      </c>
      <c r="L8457" s="1" t="s">
        <v>4965</v>
      </c>
      <c r="N8457" s="1" t="n">
        <v>10</v>
      </c>
      <c r="O8457" s="1" t="n">
        <v>12.8</v>
      </c>
      <c r="P8457" s="1" t="s">
        <v>2030</v>
      </c>
    </row>
    <row r="8458" customFormat="false" ht="15" hidden="false" customHeight="true" outlineLevel="0" collapsed="false">
      <c r="A8458" s="1" t="n">
        <v>2</v>
      </c>
      <c r="B8458" s="17" t="n">
        <v>46277</v>
      </c>
      <c r="C8458" s="1" t="n">
        <v>11</v>
      </c>
      <c r="D8458" s="1" t="s">
        <v>2057</v>
      </c>
      <c r="E8458" s="1" t="n">
        <v>1217</v>
      </c>
      <c r="F8458" s="1" t="s">
        <v>781</v>
      </c>
      <c r="I8458" s="1" t="n">
        <v>5521</v>
      </c>
      <c r="J8458" s="1" t="n">
        <v>82321</v>
      </c>
      <c r="K8458" s="1" t="n">
        <v>7897451461213</v>
      </c>
      <c r="L8458" s="1" t="s">
        <v>4966</v>
      </c>
      <c r="N8458" s="1" t="n">
        <v>10</v>
      </c>
      <c r="O8458" s="1" t="n">
        <v>100.4</v>
      </c>
      <c r="P8458" s="1" t="s">
        <v>2030</v>
      </c>
    </row>
    <row r="8459" customFormat="false" ht="15" hidden="false" customHeight="true" outlineLevel="0" collapsed="false">
      <c r="A8459" s="1" t="n">
        <v>2</v>
      </c>
      <c r="B8459" s="17" t="n">
        <v>46277</v>
      </c>
      <c r="C8459" s="1" t="n">
        <v>11</v>
      </c>
      <c r="D8459" s="1" t="s">
        <v>2057</v>
      </c>
      <c r="E8459" s="1" t="n">
        <v>1217</v>
      </c>
      <c r="F8459" s="1" t="s">
        <v>781</v>
      </c>
      <c r="I8459" s="1" t="n">
        <v>5521</v>
      </c>
      <c r="J8459" s="1" t="n">
        <v>82322</v>
      </c>
      <c r="K8459" s="1" t="n">
        <v>7897451400946</v>
      </c>
      <c r="L8459" s="1" t="s">
        <v>4967</v>
      </c>
      <c r="N8459" s="1" t="n">
        <v>10</v>
      </c>
      <c r="O8459" s="1" t="n">
        <v>55.5</v>
      </c>
      <c r="P8459" s="1" t="s">
        <v>2030</v>
      </c>
    </row>
    <row r="8460" customFormat="false" ht="15" hidden="false" customHeight="true" outlineLevel="0" collapsed="false">
      <c r="A8460" s="1" t="n">
        <v>2</v>
      </c>
      <c r="B8460" s="17" t="n">
        <v>46277</v>
      </c>
      <c r="C8460" s="1" t="n">
        <v>11</v>
      </c>
      <c r="D8460" s="1" t="s">
        <v>2057</v>
      </c>
      <c r="E8460" s="1" t="n">
        <v>1217</v>
      </c>
      <c r="F8460" s="1" t="s">
        <v>781</v>
      </c>
      <c r="I8460" s="1" t="n">
        <v>5521</v>
      </c>
      <c r="J8460" s="1" t="n">
        <v>82333</v>
      </c>
      <c r="K8460" s="1" t="n">
        <v>17908642000979</v>
      </c>
      <c r="L8460" s="1" t="s">
        <v>4968</v>
      </c>
      <c r="N8460" s="1" t="n">
        <v>12</v>
      </c>
      <c r="O8460" s="1" t="n">
        <v>30.6</v>
      </c>
      <c r="P8460" s="1" t="s">
        <v>2030</v>
      </c>
    </row>
    <row r="8461" customFormat="false" ht="15" hidden="false" customHeight="true" outlineLevel="0" collapsed="false">
      <c r="A8461" s="1" t="n">
        <v>2</v>
      </c>
      <c r="B8461" s="17" t="n">
        <v>46277</v>
      </c>
      <c r="C8461" s="1" t="n">
        <v>11</v>
      </c>
      <c r="D8461" s="1" t="s">
        <v>2057</v>
      </c>
      <c r="E8461" s="1" t="n">
        <v>1609</v>
      </c>
      <c r="F8461" s="1" t="s">
        <v>103</v>
      </c>
      <c r="I8461" s="1" t="n">
        <v>6092</v>
      </c>
      <c r="J8461" s="1" t="n">
        <v>102382</v>
      </c>
      <c r="K8461" s="1" t="n">
        <v>7896981600673</v>
      </c>
      <c r="L8461" s="1" t="s">
        <v>3037</v>
      </c>
      <c r="N8461" s="1" t="n">
        <v>24</v>
      </c>
      <c r="O8461" s="1" t="n">
        <v>60</v>
      </c>
      <c r="P8461" s="1" t="s">
        <v>2030</v>
      </c>
    </row>
    <row r="8462" customFormat="false" ht="15" hidden="false" customHeight="true" outlineLevel="0" collapsed="false">
      <c r="A8462" s="1" t="n">
        <v>2</v>
      </c>
      <c r="B8462" s="17" t="n">
        <v>46277</v>
      </c>
      <c r="C8462" s="1" t="n">
        <v>11</v>
      </c>
      <c r="D8462" s="1" t="s">
        <v>2057</v>
      </c>
      <c r="E8462" s="1" t="n">
        <v>1609</v>
      </c>
      <c r="F8462" s="1" t="s">
        <v>103</v>
      </c>
      <c r="I8462" s="1" t="n">
        <v>6092</v>
      </c>
      <c r="J8462" s="1" t="n">
        <v>13225</v>
      </c>
      <c r="K8462" s="1" t="n">
        <v>7896981601151</v>
      </c>
      <c r="L8462" s="1" t="s">
        <v>3038</v>
      </c>
      <c r="N8462" s="1" t="n">
        <v>12</v>
      </c>
      <c r="O8462" s="1" t="n">
        <v>45</v>
      </c>
      <c r="P8462" s="1" t="s">
        <v>2030</v>
      </c>
    </row>
    <row r="8463" customFormat="false" ht="15" hidden="false" customHeight="true" outlineLevel="0" collapsed="false">
      <c r="A8463" s="1" t="n">
        <v>2</v>
      </c>
      <c r="B8463" s="17" t="n">
        <v>46277</v>
      </c>
      <c r="C8463" s="1" t="n">
        <v>11</v>
      </c>
      <c r="D8463" s="1" t="s">
        <v>2057</v>
      </c>
      <c r="E8463" s="1" t="n">
        <v>1609</v>
      </c>
      <c r="F8463" s="1" t="s">
        <v>103</v>
      </c>
      <c r="I8463" s="1" t="n">
        <v>6092</v>
      </c>
      <c r="J8463" s="1" t="n">
        <v>13720</v>
      </c>
      <c r="K8463" s="1" t="n">
        <v>7896981600307</v>
      </c>
      <c r="L8463" s="1" t="s">
        <v>2193</v>
      </c>
      <c r="N8463" s="1" t="n">
        <v>9</v>
      </c>
      <c r="O8463" s="1" t="n">
        <v>55</v>
      </c>
      <c r="P8463" s="1" t="s">
        <v>2030</v>
      </c>
    </row>
    <row r="8464" customFormat="false" ht="15" hidden="false" customHeight="true" outlineLevel="0" collapsed="false">
      <c r="A8464" s="1" t="n">
        <v>2</v>
      </c>
      <c r="B8464" s="17" t="n">
        <v>46277</v>
      </c>
      <c r="C8464" s="1" t="n">
        <v>11</v>
      </c>
      <c r="D8464" s="1" t="s">
        <v>2057</v>
      </c>
      <c r="E8464" s="1" t="n">
        <v>1609</v>
      </c>
      <c r="F8464" s="1" t="s">
        <v>103</v>
      </c>
      <c r="I8464" s="1" t="n">
        <v>6092</v>
      </c>
      <c r="J8464" s="1" t="n">
        <v>17163</v>
      </c>
      <c r="K8464" s="1" t="n">
        <v>7896981600567</v>
      </c>
      <c r="L8464" s="1" t="s">
        <v>2194</v>
      </c>
      <c r="N8464" s="1" t="n">
        <v>9</v>
      </c>
      <c r="O8464" s="1" t="n">
        <v>80</v>
      </c>
      <c r="P8464" s="1" t="s">
        <v>2030</v>
      </c>
    </row>
    <row r="8465" customFormat="false" ht="15" hidden="false" customHeight="true" outlineLevel="0" collapsed="false">
      <c r="A8465" s="1" t="n">
        <v>2</v>
      </c>
      <c r="B8465" s="17" t="n">
        <v>46277</v>
      </c>
      <c r="C8465" s="1" t="n">
        <v>11</v>
      </c>
      <c r="D8465" s="1" t="s">
        <v>2057</v>
      </c>
      <c r="E8465" s="1" t="n">
        <v>1609</v>
      </c>
      <c r="F8465" s="1" t="s">
        <v>103</v>
      </c>
      <c r="I8465" s="1" t="n">
        <v>6092</v>
      </c>
      <c r="J8465" s="1" t="n">
        <v>18382</v>
      </c>
      <c r="K8465" s="1" t="n">
        <v>7896878801190</v>
      </c>
      <c r="L8465" s="1" t="s">
        <v>2195</v>
      </c>
      <c r="N8465" s="1" t="n">
        <v>30</v>
      </c>
      <c r="O8465" s="1" t="n">
        <v>57</v>
      </c>
      <c r="P8465" s="1" t="s">
        <v>2030</v>
      </c>
    </row>
    <row r="8466" customFormat="false" ht="15" hidden="false" customHeight="true" outlineLevel="0" collapsed="false">
      <c r="A8466" s="1" t="n">
        <v>2</v>
      </c>
      <c r="B8466" s="17" t="n">
        <v>46277</v>
      </c>
      <c r="C8466" s="1" t="n">
        <v>11</v>
      </c>
      <c r="D8466" s="1" t="s">
        <v>2057</v>
      </c>
      <c r="E8466" s="1" t="n">
        <v>1609</v>
      </c>
      <c r="F8466" s="1" t="s">
        <v>103</v>
      </c>
      <c r="I8466" s="1" t="n">
        <v>6092</v>
      </c>
      <c r="J8466" s="1" t="n">
        <v>18383</v>
      </c>
      <c r="K8466" s="1" t="n">
        <v>7896878801138</v>
      </c>
      <c r="L8466" s="1" t="s">
        <v>2196</v>
      </c>
      <c r="N8466" s="1" t="n">
        <v>5</v>
      </c>
      <c r="O8466" s="1" t="n">
        <v>20.25</v>
      </c>
      <c r="P8466" s="1" t="s">
        <v>2030</v>
      </c>
    </row>
    <row r="8467" customFormat="false" ht="15" hidden="false" customHeight="true" outlineLevel="0" collapsed="false">
      <c r="A8467" s="1" t="n">
        <v>2</v>
      </c>
      <c r="B8467" s="17" t="n">
        <v>46277</v>
      </c>
      <c r="C8467" s="1" t="n">
        <v>11</v>
      </c>
      <c r="D8467" s="1" t="s">
        <v>2057</v>
      </c>
      <c r="E8467" s="1" t="n">
        <v>1609</v>
      </c>
      <c r="F8467" s="1" t="s">
        <v>103</v>
      </c>
      <c r="I8467" s="1" t="n">
        <v>6092</v>
      </c>
      <c r="J8467" s="1" t="n">
        <v>18384</v>
      </c>
      <c r="K8467" s="1" t="n">
        <v>7896878801206</v>
      </c>
      <c r="L8467" s="1" t="s">
        <v>2197</v>
      </c>
      <c r="N8467" s="1" t="n">
        <v>20</v>
      </c>
      <c r="O8467" s="1" t="n">
        <v>61</v>
      </c>
      <c r="P8467" s="1" t="s">
        <v>2030</v>
      </c>
    </row>
    <row r="8468" customFormat="false" ht="15" hidden="false" customHeight="true" outlineLevel="0" collapsed="false">
      <c r="A8468" s="1" t="n">
        <v>2</v>
      </c>
      <c r="B8468" s="17" t="n">
        <v>46277</v>
      </c>
      <c r="C8468" s="1" t="n">
        <v>11</v>
      </c>
      <c r="D8468" s="1" t="s">
        <v>2057</v>
      </c>
      <c r="E8468" s="1" t="n">
        <v>1609</v>
      </c>
      <c r="F8468" s="1" t="s">
        <v>103</v>
      </c>
      <c r="I8468" s="1" t="n">
        <v>6092</v>
      </c>
      <c r="J8468" s="1" t="n">
        <v>18385</v>
      </c>
      <c r="K8468" s="1" t="n">
        <v>7896878801220</v>
      </c>
      <c r="L8468" s="1" t="s">
        <v>2198</v>
      </c>
      <c r="N8468" s="1" t="n">
        <v>9</v>
      </c>
      <c r="O8468" s="1" t="n">
        <v>70.65</v>
      </c>
      <c r="P8468" s="1" t="s">
        <v>2030</v>
      </c>
    </row>
    <row r="8469" customFormat="false" ht="15" hidden="false" customHeight="true" outlineLevel="0" collapsed="false">
      <c r="A8469" s="1" t="n">
        <v>2</v>
      </c>
      <c r="B8469" s="17" t="n">
        <v>46277</v>
      </c>
      <c r="C8469" s="1" t="n">
        <v>11</v>
      </c>
      <c r="D8469" s="1" t="s">
        <v>2057</v>
      </c>
      <c r="E8469" s="1" t="n">
        <v>1609</v>
      </c>
      <c r="F8469" s="1" t="s">
        <v>103</v>
      </c>
      <c r="I8469" s="1" t="n">
        <v>6092</v>
      </c>
      <c r="J8469" s="1" t="n">
        <v>18775</v>
      </c>
      <c r="K8469" s="1" t="n">
        <v>7896878801237</v>
      </c>
      <c r="L8469" s="1" t="s">
        <v>2199</v>
      </c>
      <c r="N8469" s="1" t="n">
        <v>20</v>
      </c>
      <c r="O8469" s="1" t="n">
        <v>66</v>
      </c>
      <c r="P8469" s="1" t="s">
        <v>2030</v>
      </c>
    </row>
    <row r="8470" customFormat="false" ht="15" hidden="false" customHeight="true" outlineLevel="0" collapsed="false">
      <c r="A8470" s="1" t="n">
        <v>2</v>
      </c>
      <c r="B8470" s="17" t="n">
        <v>46277</v>
      </c>
      <c r="C8470" s="1" t="n">
        <v>11</v>
      </c>
      <c r="D8470" s="1" t="s">
        <v>2057</v>
      </c>
      <c r="E8470" s="1" t="n">
        <v>1609</v>
      </c>
      <c r="F8470" s="1" t="s">
        <v>103</v>
      </c>
      <c r="I8470" s="1" t="n">
        <v>6092</v>
      </c>
      <c r="J8470" s="1" t="n">
        <v>18910</v>
      </c>
      <c r="K8470" s="1" t="n">
        <v>7896878801176</v>
      </c>
      <c r="L8470" s="1" t="s">
        <v>2200</v>
      </c>
      <c r="N8470" s="1" t="n">
        <v>5</v>
      </c>
      <c r="O8470" s="1" t="n">
        <v>20.25</v>
      </c>
      <c r="P8470" s="1" t="s">
        <v>2030</v>
      </c>
    </row>
    <row r="8471" customFormat="false" ht="15" hidden="false" customHeight="true" outlineLevel="0" collapsed="false">
      <c r="A8471" s="1" t="n">
        <v>2</v>
      </c>
      <c r="B8471" s="17" t="n">
        <v>46277</v>
      </c>
      <c r="C8471" s="1" t="n">
        <v>11</v>
      </c>
      <c r="D8471" s="1" t="s">
        <v>2057</v>
      </c>
      <c r="E8471" s="1" t="n">
        <v>1609</v>
      </c>
      <c r="F8471" s="1" t="s">
        <v>103</v>
      </c>
      <c r="I8471" s="1" t="n">
        <v>6092</v>
      </c>
      <c r="J8471" s="1" t="n">
        <v>18968</v>
      </c>
      <c r="K8471" s="1" t="n">
        <v>7896878801244</v>
      </c>
      <c r="L8471" s="1" t="s">
        <v>2201</v>
      </c>
      <c r="N8471" s="1" t="n">
        <v>20</v>
      </c>
      <c r="O8471" s="1" t="n">
        <v>66</v>
      </c>
      <c r="P8471" s="1" t="s">
        <v>2030</v>
      </c>
    </row>
    <row r="8472" customFormat="false" ht="15" hidden="false" customHeight="true" outlineLevel="0" collapsed="false">
      <c r="A8472" s="1" t="n">
        <v>2</v>
      </c>
      <c r="B8472" s="17" t="n">
        <v>46277</v>
      </c>
      <c r="C8472" s="1" t="n">
        <v>11</v>
      </c>
      <c r="D8472" s="1" t="s">
        <v>2057</v>
      </c>
      <c r="E8472" s="1" t="n">
        <v>1609</v>
      </c>
      <c r="F8472" s="1" t="s">
        <v>103</v>
      </c>
      <c r="I8472" s="1" t="n">
        <v>6092</v>
      </c>
      <c r="J8472" s="1" t="n">
        <v>20027</v>
      </c>
      <c r="K8472" s="1" t="n">
        <v>7896878801053</v>
      </c>
      <c r="L8472" s="1" t="s">
        <v>2202</v>
      </c>
      <c r="N8472" s="1" t="n">
        <v>5</v>
      </c>
      <c r="O8472" s="1" t="n">
        <v>20.25</v>
      </c>
      <c r="P8472" s="1" t="s">
        <v>2030</v>
      </c>
    </row>
    <row r="8473" customFormat="false" ht="15" hidden="false" customHeight="true" outlineLevel="0" collapsed="false">
      <c r="A8473" s="1" t="n">
        <v>2</v>
      </c>
      <c r="B8473" s="17" t="n">
        <v>46277</v>
      </c>
      <c r="C8473" s="1" t="n">
        <v>11</v>
      </c>
      <c r="D8473" s="1" t="s">
        <v>2057</v>
      </c>
      <c r="E8473" s="1" t="n">
        <v>1609</v>
      </c>
      <c r="F8473" s="1" t="s">
        <v>103</v>
      </c>
      <c r="I8473" s="1" t="n">
        <v>6092</v>
      </c>
      <c r="J8473" s="1" t="n">
        <v>24963</v>
      </c>
      <c r="K8473" s="1" t="n">
        <v>7896878801060</v>
      </c>
      <c r="L8473" s="1" t="s">
        <v>2203</v>
      </c>
      <c r="N8473" s="1" t="n">
        <v>2</v>
      </c>
      <c r="O8473" s="1" t="n">
        <v>15.7</v>
      </c>
      <c r="P8473" s="1" t="s">
        <v>2030</v>
      </c>
    </row>
    <row r="8474" customFormat="false" ht="15" hidden="false" customHeight="true" outlineLevel="0" collapsed="false">
      <c r="A8474" s="1" t="n">
        <v>2</v>
      </c>
      <c r="B8474" s="17" t="n">
        <v>46277</v>
      </c>
      <c r="C8474" s="1" t="n">
        <v>11</v>
      </c>
      <c r="D8474" s="1" t="s">
        <v>2057</v>
      </c>
      <c r="E8474" s="1" t="n">
        <v>1609</v>
      </c>
      <c r="F8474" s="1" t="s">
        <v>103</v>
      </c>
      <c r="I8474" s="1" t="n">
        <v>6092</v>
      </c>
      <c r="J8474" s="1" t="n">
        <v>24964</v>
      </c>
      <c r="K8474" s="1" t="n">
        <v>7896878801183</v>
      </c>
      <c r="L8474" s="1" t="s">
        <v>2204</v>
      </c>
      <c r="N8474" s="1" t="n">
        <v>2</v>
      </c>
      <c r="O8474" s="1" t="n">
        <v>15.7</v>
      </c>
      <c r="P8474" s="1" t="s">
        <v>2030</v>
      </c>
    </row>
    <row r="8475" customFormat="false" ht="15" hidden="false" customHeight="true" outlineLevel="0" collapsed="false">
      <c r="A8475" s="1" t="n">
        <v>2</v>
      </c>
      <c r="B8475" s="17" t="n">
        <v>46277</v>
      </c>
      <c r="C8475" s="1" t="n">
        <v>11</v>
      </c>
      <c r="D8475" s="1" t="s">
        <v>2057</v>
      </c>
      <c r="E8475" s="1" t="n">
        <v>1609</v>
      </c>
      <c r="F8475" s="1" t="s">
        <v>103</v>
      </c>
      <c r="I8475" s="1" t="n">
        <v>6092</v>
      </c>
      <c r="J8475" s="1" t="n">
        <v>24965</v>
      </c>
      <c r="K8475" s="1" t="n">
        <v>7896878801107</v>
      </c>
      <c r="L8475" s="1" t="s">
        <v>2205</v>
      </c>
      <c r="N8475" s="1" t="n">
        <v>3</v>
      </c>
      <c r="O8475" s="1" t="n">
        <v>23.55</v>
      </c>
      <c r="P8475" s="1" t="s">
        <v>2030</v>
      </c>
    </row>
    <row r="8476" customFormat="false" ht="15" hidden="false" customHeight="true" outlineLevel="0" collapsed="false">
      <c r="A8476" s="1" t="n">
        <v>2</v>
      </c>
      <c r="B8476" s="17" t="n">
        <v>46277</v>
      </c>
      <c r="C8476" s="1" t="n">
        <v>11</v>
      </c>
      <c r="D8476" s="1" t="s">
        <v>2057</v>
      </c>
      <c r="E8476" s="1" t="n">
        <v>1609</v>
      </c>
      <c r="F8476" s="1" t="s">
        <v>103</v>
      </c>
      <c r="I8476" s="1" t="n">
        <v>6092</v>
      </c>
      <c r="J8476" s="1" t="n">
        <v>32861</v>
      </c>
      <c r="K8476" s="1" t="n">
        <v>7896878801145</v>
      </c>
      <c r="L8476" s="1" t="s">
        <v>2206</v>
      </c>
      <c r="N8476" s="1" t="n">
        <v>2</v>
      </c>
      <c r="O8476" s="1" t="n">
        <v>15.7</v>
      </c>
      <c r="P8476" s="1" t="s">
        <v>2030</v>
      </c>
    </row>
    <row r="8477" customFormat="false" ht="15" hidden="false" customHeight="true" outlineLevel="0" collapsed="false">
      <c r="A8477" s="1" t="n">
        <v>2</v>
      </c>
      <c r="B8477" s="17" t="n">
        <v>46277</v>
      </c>
      <c r="C8477" s="1" t="n">
        <v>11</v>
      </c>
      <c r="D8477" s="1" t="s">
        <v>2057</v>
      </c>
      <c r="E8477" s="1" t="n">
        <v>1609</v>
      </c>
      <c r="F8477" s="1" t="s">
        <v>103</v>
      </c>
      <c r="I8477" s="1" t="n">
        <v>6092</v>
      </c>
      <c r="J8477" s="1" t="n">
        <v>41614</v>
      </c>
      <c r="K8477" s="1" t="n">
        <v>7896878801213</v>
      </c>
      <c r="L8477" s="1" t="s">
        <v>2207</v>
      </c>
      <c r="N8477" s="1" t="n">
        <v>20</v>
      </c>
      <c r="O8477" s="1" t="n">
        <v>81</v>
      </c>
      <c r="P8477" s="1" t="s">
        <v>2030</v>
      </c>
    </row>
    <row r="8478" customFormat="false" ht="15" hidden="false" customHeight="true" outlineLevel="0" collapsed="false">
      <c r="A8478" s="1" t="n">
        <v>2</v>
      </c>
      <c r="B8478" s="17" t="n">
        <v>46277</v>
      </c>
      <c r="C8478" s="1" t="n">
        <v>11</v>
      </c>
      <c r="D8478" s="1" t="s">
        <v>2057</v>
      </c>
      <c r="E8478" s="1" t="n">
        <v>1609</v>
      </c>
      <c r="F8478" s="1" t="s">
        <v>103</v>
      </c>
      <c r="I8478" s="1" t="n">
        <v>6092</v>
      </c>
      <c r="J8478" s="1" t="n">
        <v>80962</v>
      </c>
      <c r="K8478" s="1" t="n">
        <v>7890678801091</v>
      </c>
      <c r="L8478" s="1" t="s">
        <v>2208</v>
      </c>
      <c r="N8478" s="1" t="n">
        <v>5</v>
      </c>
      <c r="O8478" s="1" t="n">
        <v>20.25</v>
      </c>
      <c r="P8478" s="1" t="s">
        <v>2030</v>
      </c>
    </row>
    <row r="8479" customFormat="false" ht="15" hidden="false" customHeight="true" outlineLevel="0" collapsed="false">
      <c r="A8479" s="1" t="n">
        <v>2</v>
      </c>
      <c r="B8479" s="17" t="n">
        <v>46277</v>
      </c>
      <c r="C8479" s="1" t="n">
        <v>11</v>
      </c>
      <c r="D8479" s="1" t="s">
        <v>2057</v>
      </c>
      <c r="E8479" s="1" t="n">
        <v>1740</v>
      </c>
      <c r="F8479" s="1" t="s">
        <v>462</v>
      </c>
      <c r="I8479" s="1" t="n">
        <v>1269729</v>
      </c>
      <c r="J8479" s="1" t="n">
        <v>100036</v>
      </c>
      <c r="K8479" s="1" t="n">
        <v>37</v>
      </c>
      <c r="L8479" s="1" t="s">
        <v>2980</v>
      </c>
      <c r="N8479" s="1" t="n">
        <v>125</v>
      </c>
      <c r="O8479" s="1" t="n">
        <v>2311.25</v>
      </c>
      <c r="P8479" s="1" t="s">
        <v>2030</v>
      </c>
    </row>
    <row r="8480" customFormat="false" ht="15" hidden="false" customHeight="true" outlineLevel="0" collapsed="false">
      <c r="A8480" s="1" t="n">
        <v>2</v>
      </c>
      <c r="B8480" s="17" t="n">
        <v>46277</v>
      </c>
      <c r="C8480" s="1" t="n">
        <v>11</v>
      </c>
      <c r="D8480" s="1" t="s">
        <v>2057</v>
      </c>
      <c r="E8480" s="1" t="n">
        <v>1683</v>
      </c>
      <c r="F8480" s="1" t="s">
        <v>416</v>
      </c>
      <c r="I8480" s="1" t="n">
        <v>1679032</v>
      </c>
      <c r="J8480" s="1" t="n">
        <v>37359</v>
      </c>
      <c r="K8480" s="1" t="n">
        <v>55526</v>
      </c>
      <c r="L8480" s="1" t="s">
        <v>2052</v>
      </c>
      <c r="N8480" s="1" t="n">
        <v>10</v>
      </c>
      <c r="O8480" s="1" t="n">
        <v>45</v>
      </c>
      <c r="P8480" s="1" t="s">
        <v>2030</v>
      </c>
    </row>
    <row r="8481" customFormat="false" ht="15" hidden="false" customHeight="true" outlineLevel="0" collapsed="false">
      <c r="A8481" s="1" t="n">
        <v>2</v>
      </c>
      <c r="B8481" s="17" t="n">
        <v>46277</v>
      </c>
      <c r="C8481" s="1" t="n">
        <v>11</v>
      </c>
      <c r="D8481" s="1" t="s">
        <v>2057</v>
      </c>
      <c r="E8481" s="1" t="n">
        <v>1683</v>
      </c>
      <c r="F8481" s="1" t="s">
        <v>416</v>
      </c>
      <c r="I8481" s="1" t="n">
        <v>1679032</v>
      </c>
      <c r="J8481" s="1" t="n">
        <v>37361</v>
      </c>
      <c r="K8481" s="1" t="n">
        <v>2240817</v>
      </c>
      <c r="L8481" s="1" t="s">
        <v>2053</v>
      </c>
      <c r="N8481" s="1" t="n">
        <v>20</v>
      </c>
      <c r="O8481" s="1" t="n">
        <v>36</v>
      </c>
      <c r="P8481" s="1" t="s">
        <v>2030</v>
      </c>
    </row>
    <row r="8482" customFormat="false" ht="15" hidden="false" customHeight="false" outlineLevel="0" collapsed="false">
      <c r="A8482" s="1" t="n">
        <v>2</v>
      </c>
      <c r="B8482" s="71" t="n">
        <v>46279</v>
      </c>
      <c r="C8482" s="1" t="n">
        <v>6</v>
      </c>
      <c r="D8482" s="1" t="s">
        <v>2139</v>
      </c>
      <c r="E8482" s="1" t="n">
        <v>48</v>
      </c>
      <c r="F8482" s="1" t="s">
        <v>146</v>
      </c>
      <c r="I8482" s="1" t="n">
        <v>2670</v>
      </c>
      <c r="J8482" s="1" t="n">
        <v>42564</v>
      </c>
      <c r="K8482" s="1" t="n">
        <v>574</v>
      </c>
      <c r="L8482" s="1" t="s">
        <v>2120</v>
      </c>
      <c r="N8482" s="1" t="n">
        <v>15</v>
      </c>
      <c r="O8482" s="1" t="n">
        <v>225</v>
      </c>
      <c r="P8482" s="1" t="s">
        <v>2030</v>
      </c>
    </row>
    <row r="8483" customFormat="false" ht="15" hidden="false" customHeight="false" outlineLevel="0" collapsed="false">
      <c r="A8483" s="1" t="n">
        <v>2</v>
      </c>
      <c r="B8483" s="71" t="n">
        <v>46279</v>
      </c>
      <c r="C8483" s="1" t="n">
        <v>6</v>
      </c>
      <c r="D8483" s="1" t="s">
        <v>2139</v>
      </c>
      <c r="E8483" s="1" t="n">
        <v>48</v>
      </c>
      <c r="F8483" s="1" t="s">
        <v>146</v>
      </c>
      <c r="I8483" s="1" t="n">
        <v>2673</v>
      </c>
      <c r="J8483" s="1" t="n">
        <v>42564</v>
      </c>
      <c r="K8483" s="1" t="n">
        <v>574</v>
      </c>
      <c r="L8483" s="1" t="s">
        <v>2120</v>
      </c>
      <c r="N8483" s="1" t="n">
        <v>20</v>
      </c>
      <c r="O8483" s="1" t="n">
        <v>300</v>
      </c>
      <c r="P8483" s="1" t="s">
        <v>2030</v>
      </c>
    </row>
    <row r="8484" customFormat="false" ht="15" hidden="false" customHeight="false" outlineLevel="0" collapsed="false">
      <c r="A8484" s="1" t="n">
        <v>2</v>
      </c>
      <c r="B8484" s="71" t="n">
        <v>46279</v>
      </c>
      <c r="C8484" s="1" t="n">
        <v>11</v>
      </c>
      <c r="D8484" s="1" t="s">
        <v>2057</v>
      </c>
      <c r="E8484" s="1" t="n">
        <v>1635</v>
      </c>
      <c r="F8484" s="1" t="s">
        <v>129</v>
      </c>
      <c r="I8484" s="1" t="n">
        <v>5600</v>
      </c>
      <c r="J8484" s="1" t="n">
        <v>100024</v>
      </c>
      <c r="K8484" s="1" t="n">
        <v>25</v>
      </c>
      <c r="L8484" s="1" t="s">
        <v>2930</v>
      </c>
      <c r="N8484" s="1" t="n">
        <v>75.24</v>
      </c>
      <c r="O8484" s="1" t="n">
        <v>902.13</v>
      </c>
      <c r="P8484" s="1" t="s">
        <v>2030</v>
      </c>
    </row>
    <row r="8485" customFormat="false" ht="15" hidden="false" customHeight="false" outlineLevel="0" collapsed="false">
      <c r="A8485" s="1" t="n">
        <v>2</v>
      </c>
      <c r="B8485" s="71" t="n">
        <v>46279</v>
      </c>
      <c r="C8485" s="1" t="n">
        <v>11</v>
      </c>
      <c r="D8485" s="1" t="s">
        <v>2057</v>
      </c>
      <c r="E8485" s="1" t="n">
        <v>1643</v>
      </c>
      <c r="F8485" s="1" t="s">
        <v>198</v>
      </c>
      <c r="I8485" s="1" t="n">
        <v>11011</v>
      </c>
      <c r="J8485" s="1" t="n">
        <v>63172</v>
      </c>
      <c r="K8485" s="1" t="n">
        <v>7898928536526</v>
      </c>
      <c r="L8485" s="1" t="s">
        <v>3039</v>
      </c>
      <c r="N8485" s="1" t="n">
        <v>48</v>
      </c>
      <c r="O8485" s="1" t="n">
        <v>76</v>
      </c>
      <c r="P8485" s="1" t="s">
        <v>2030</v>
      </c>
    </row>
    <row r="8486" customFormat="false" ht="15" hidden="false" customHeight="false" outlineLevel="0" collapsed="false">
      <c r="A8486" s="1" t="n">
        <v>2</v>
      </c>
      <c r="B8486" s="71" t="n">
        <v>46279</v>
      </c>
      <c r="C8486" s="1" t="n">
        <v>11</v>
      </c>
      <c r="D8486" s="1" t="s">
        <v>2057</v>
      </c>
      <c r="E8486" s="1" t="n">
        <v>1643</v>
      </c>
      <c r="F8486" s="1" t="s">
        <v>198</v>
      </c>
      <c r="I8486" s="1" t="n">
        <v>11011</v>
      </c>
      <c r="J8486" s="1" t="n">
        <v>63904</v>
      </c>
      <c r="K8486" s="1" t="n">
        <v>7898928536595</v>
      </c>
      <c r="L8486" s="1" t="s">
        <v>3040</v>
      </c>
      <c r="N8486" s="1" t="n">
        <v>48</v>
      </c>
      <c r="O8486" s="1" t="n">
        <v>76</v>
      </c>
      <c r="P8486" s="1" t="s">
        <v>2030</v>
      </c>
    </row>
    <row r="8487" customFormat="false" ht="15" hidden="false" customHeight="false" outlineLevel="0" collapsed="false">
      <c r="A8487" s="1" t="n">
        <v>2</v>
      </c>
      <c r="B8487" s="71" t="n">
        <v>46279</v>
      </c>
      <c r="C8487" s="1" t="n">
        <v>11</v>
      </c>
      <c r="D8487" s="1" t="s">
        <v>2057</v>
      </c>
      <c r="E8487" s="1" t="n">
        <v>1643</v>
      </c>
      <c r="F8487" s="1" t="s">
        <v>198</v>
      </c>
      <c r="I8487" s="1" t="n">
        <v>11011</v>
      </c>
      <c r="J8487" s="1" t="n">
        <v>64175</v>
      </c>
      <c r="K8487" s="1" t="n">
        <v>7898928536533</v>
      </c>
      <c r="L8487" s="1" t="s">
        <v>3040</v>
      </c>
      <c r="N8487" s="1" t="n">
        <v>48</v>
      </c>
      <c r="O8487" s="1" t="n">
        <v>76</v>
      </c>
      <c r="P8487" s="1" t="s">
        <v>2030</v>
      </c>
    </row>
    <row r="8488" customFormat="false" ht="15" hidden="false" customHeight="false" outlineLevel="0" collapsed="false">
      <c r="A8488" s="1" t="n">
        <v>2</v>
      </c>
      <c r="B8488" s="71" t="n">
        <v>46279</v>
      </c>
      <c r="C8488" s="1" t="n">
        <v>11</v>
      </c>
      <c r="D8488" s="1" t="s">
        <v>2057</v>
      </c>
      <c r="E8488" s="1" t="n">
        <v>1625</v>
      </c>
      <c r="F8488" s="1" t="s">
        <v>272</v>
      </c>
      <c r="I8488" s="1" t="n">
        <v>15352</v>
      </c>
      <c r="J8488" s="1" t="n">
        <v>29079</v>
      </c>
      <c r="K8488" s="1" t="n">
        <v>55515</v>
      </c>
      <c r="L8488" s="1" t="s">
        <v>2035</v>
      </c>
      <c r="N8488" s="1" t="n">
        <v>92.8</v>
      </c>
      <c r="O8488" s="1" t="n">
        <v>2969.6</v>
      </c>
      <c r="P8488" s="1" t="s">
        <v>2030</v>
      </c>
    </row>
    <row r="8489" customFormat="false" ht="15" hidden="false" customHeight="false" outlineLevel="0" collapsed="false">
      <c r="A8489" s="1" t="n">
        <v>2</v>
      </c>
      <c r="B8489" s="71" t="n">
        <v>46279</v>
      </c>
      <c r="C8489" s="1" t="n">
        <v>11</v>
      </c>
      <c r="D8489" s="1" t="s">
        <v>2057</v>
      </c>
      <c r="E8489" s="1" t="n">
        <v>1625</v>
      </c>
      <c r="F8489" s="1" t="s">
        <v>272</v>
      </c>
      <c r="I8489" s="1" t="n">
        <v>15352</v>
      </c>
      <c r="J8489" s="1" t="n">
        <v>29080</v>
      </c>
      <c r="K8489" s="1" t="n">
        <v>55516</v>
      </c>
      <c r="L8489" s="1" t="s">
        <v>2036</v>
      </c>
      <c r="N8489" s="1" t="n">
        <v>71</v>
      </c>
      <c r="O8489" s="1" t="n">
        <v>1562</v>
      </c>
      <c r="P8489" s="1" t="s">
        <v>2030</v>
      </c>
    </row>
    <row r="8490" customFormat="false" ht="15" hidden="false" customHeight="false" outlineLevel="0" collapsed="false">
      <c r="A8490" s="1" t="n">
        <v>2</v>
      </c>
      <c r="B8490" s="71" t="n">
        <v>46279</v>
      </c>
      <c r="C8490" s="1" t="n">
        <v>11</v>
      </c>
      <c r="D8490" s="1" t="s">
        <v>2057</v>
      </c>
      <c r="E8490" s="1" t="n">
        <v>10011</v>
      </c>
      <c r="F8490" s="1" t="s">
        <v>330</v>
      </c>
      <c r="I8490" s="1" t="n">
        <v>35693</v>
      </c>
      <c r="J8490" s="1" t="n">
        <v>100359</v>
      </c>
      <c r="K8490" s="1" t="n">
        <v>230</v>
      </c>
      <c r="L8490" s="1" t="s">
        <v>4969</v>
      </c>
      <c r="N8490" s="1" t="n">
        <v>50.5</v>
      </c>
      <c r="O8490" s="1" t="n">
        <v>714.75</v>
      </c>
      <c r="P8490" s="1" t="s">
        <v>2030</v>
      </c>
    </row>
    <row r="8491" customFormat="false" ht="15" hidden="false" customHeight="false" outlineLevel="0" collapsed="false">
      <c r="A8491" s="1" t="n">
        <v>2</v>
      </c>
      <c r="B8491" s="71" t="n">
        <v>46279</v>
      </c>
      <c r="C8491" s="1" t="n">
        <v>11</v>
      </c>
      <c r="D8491" s="1" t="s">
        <v>2057</v>
      </c>
      <c r="E8491" s="1" t="n">
        <v>10011</v>
      </c>
      <c r="F8491" s="1" t="s">
        <v>330</v>
      </c>
      <c r="I8491" s="1" t="n">
        <v>35693</v>
      </c>
      <c r="J8491" s="1" t="n">
        <v>100361</v>
      </c>
      <c r="K8491" s="1" t="n">
        <v>232</v>
      </c>
      <c r="L8491" s="1" t="s">
        <v>4970</v>
      </c>
      <c r="N8491" s="1" t="n">
        <v>50.5</v>
      </c>
      <c r="O8491" s="1" t="n">
        <v>714.75</v>
      </c>
      <c r="P8491" s="1" t="s">
        <v>2030</v>
      </c>
    </row>
    <row r="8492" customFormat="false" ht="15" hidden="false" customHeight="false" outlineLevel="0" collapsed="false">
      <c r="A8492" s="1" t="n">
        <v>2</v>
      </c>
      <c r="B8492" s="71" t="n">
        <v>46279</v>
      </c>
      <c r="C8492" s="1" t="n">
        <v>11</v>
      </c>
      <c r="D8492" s="1" t="s">
        <v>2057</v>
      </c>
      <c r="E8492" s="1" t="n">
        <v>10011</v>
      </c>
      <c r="F8492" s="1" t="s">
        <v>330</v>
      </c>
      <c r="I8492" s="1" t="n">
        <v>35693</v>
      </c>
      <c r="J8492" s="1" t="n">
        <v>100362</v>
      </c>
      <c r="K8492" s="1" t="n">
        <v>233</v>
      </c>
      <c r="L8492" s="1" t="s">
        <v>4971</v>
      </c>
      <c r="N8492" s="1" t="n">
        <v>75</v>
      </c>
      <c r="O8492" s="1" t="n">
        <v>722.2</v>
      </c>
      <c r="P8492" s="1" t="s">
        <v>2030</v>
      </c>
    </row>
    <row r="8493" customFormat="false" ht="15" hidden="false" customHeight="false" outlineLevel="0" collapsed="false">
      <c r="A8493" s="1" t="n">
        <v>2</v>
      </c>
      <c r="B8493" s="71" t="n">
        <v>46279</v>
      </c>
      <c r="C8493" s="1" t="n">
        <v>11</v>
      </c>
      <c r="D8493" s="1" t="s">
        <v>2057</v>
      </c>
      <c r="E8493" s="1" t="n">
        <v>10011</v>
      </c>
      <c r="F8493" s="1" t="s">
        <v>330</v>
      </c>
      <c r="I8493" s="1" t="n">
        <v>35693</v>
      </c>
      <c r="J8493" s="1" t="n">
        <v>100484</v>
      </c>
      <c r="K8493" s="1" t="n">
        <v>355</v>
      </c>
      <c r="L8493" s="1" t="s">
        <v>4171</v>
      </c>
      <c r="N8493" s="1" t="n">
        <v>75</v>
      </c>
      <c r="O8493" s="1" t="n">
        <v>685.15</v>
      </c>
      <c r="P8493" s="1" t="s">
        <v>2030</v>
      </c>
    </row>
    <row r="8494" customFormat="false" ht="15" hidden="false" customHeight="false" outlineLevel="0" collapsed="false">
      <c r="A8494" s="1" t="n">
        <v>2</v>
      </c>
      <c r="B8494" s="71" t="n">
        <v>46279</v>
      </c>
      <c r="C8494" s="1" t="n">
        <v>11</v>
      </c>
      <c r="D8494" s="1" t="s">
        <v>2057</v>
      </c>
      <c r="E8494" s="1" t="n">
        <v>10011</v>
      </c>
      <c r="F8494" s="1" t="s">
        <v>330</v>
      </c>
      <c r="I8494" s="1" t="n">
        <v>35693</v>
      </c>
      <c r="J8494" s="1" t="n">
        <v>100485</v>
      </c>
      <c r="K8494" s="1" t="n">
        <v>356</v>
      </c>
      <c r="L8494" s="1" t="s">
        <v>4972</v>
      </c>
      <c r="N8494" s="1" t="n">
        <v>75</v>
      </c>
      <c r="O8494" s="1" t="n">
        <v>603.7</v>
      </c>
      <c r="P8494" s="1" t="s">
        <v>2030</v>
      </c>
    </row>
    <row r="8495" customFormat="false" ht="15" hidden="false" customHeight="false" outlineLevel="0" collapsed="false">
      <c r="A8495" s="1" t="n">
        <v>2</v>
      </c>
      <c r="B8495" s="71" t="n">
        <v>46279</v>
      </c>
      <c r="C8495" s="1" t="n">
        <v>11</v>
      </c>
      <c r="D8495" s="1" t="s">
        <v>2057</v>
      </c>
      <c r="E8495" s="1" t="n">
        <v>10011</v>
      </c>
      <c r="F8495" s="1" t="s">
        <v>330</v>
      </c>
      <c r="I8495" s="1" t="n">
        <v>35693</v>
      </c>
      <c r="J8495" s="1" t="n">
        <v>28732</v>
      </c>
      <c r="K8495" s="1" t="n">
        <v>7896048916617</v>
      </c>
      <c r="L8495" s="1" t="s">
        <v>4973</v>
      </c>
      <c r="N8495" s="1" t="n">
        <v>18</v>
      </c>
      <c r="O8495" s="1" t="n">
        <v>42.66</v>
      </c>
      <c r="P8495" s="1" t="s">
        <v>2030</v>
      </c>
    </row>
    <row r="8496" customFormat="false" ht="15" hidden="false" customHeight="false" outlineLevel="0" collapsed="false">
      <c r="A8496" s="1" t="n">
        <v>2</v>
      </c>
      <c r="B8496" s="71" t="n">
        <v>46279</v>
      </c>
      <c r="C8496" s="1" t="n">
        <v>11</v>
      </c>
      <c r="D8496" s="1" t="s">
        <v>2057</v>
      </c>
      <c r="E8496" s="1" t="n">
        <v>10011</v>
      </c>
      <c r="F8496" s="1" t="s">
        <v>330</v>
      </c>
      <c r="I8496" s="1" t="n">
        <v>35693</v>
      </c>
      <c r="J8496" s="1" t="n">
        <v>35855</v>
      </c>
      <c r="K8496" s="1" t="n">
        <v>7896048915986</v>
      </c>
      <c r="L8496" s="1" t="s">
        <v>4974</v>
      </c>
      <c r="N8496" s="1" t="n">
        <v>54</v>
      </c>
      <c r="O8496" s="1" t="n">
        <v>127.98</v>
      </c>
      <c r="P8496" s="1" t="s">
        <v>2030</v>
      </c>
    </row>
    <row r="8497" customFormat="false" ht="15" hidden="false" customHeight="false" outlineLevel="0" collapsed="false">
      <c r="A8497" s="1" t="n">
        <v>2</v>
      </c>
      <c r="B8497" s="71" t="n">
        <v>46279</v>
      </c>
      <c r="C8497" s="1" t="n">
        <v>11</v>
      </c>
      <c r="D8497" s="1" t="s">
        <v>2057</v>
      </c>
      <c r="E8497" s="1" t="n">
        <v>10011</v>
      </c>
      <c r="F8497" s="1" t="s">
        <v>330</v>
      </c>
      <c r="I8497" s="1" t="n">
        <v>35693</v>
      </c>
      <c r="J8497" s="1" t="n">
        <v>35857</v>
      </c>
      <c r="K8497" s="1" t="n">
        <v>7896048915962</v>
      </c>
      <c r="L8497" s="1" t="s">
        <v>4975</v>
      </c>
      <c r="N8497" s="1" t="n">
        <v>54</v>
      </c>
      <c r="O8497" s="1" t="n">
        <v>127.98</v>
      </c>
      <c r="P8497" s="1" t="s">
        <v>2030</v>
      </c>
    </row>
    <row r="8498" customFormat="false" ht="15" hidden="false" customHeight="false" outlineLevel="0" collapsed="false">
      <c r="A8498" s="1" t="n">
        <v>2</v>
      </c>
      <c r="B8498" s="71" t="n">
        <v>46279</v>
      </c>
      <c r="C8498" s="1" t="n">
        <v>11</v>
      </c>
      <c r="D8498" s="1" t="s">
        <v>2057</v>
      </c>
      <c r="E8498" s="1" t="n">
        <v>10011</v>
      </c>
      <c r="F8498" s="1" t="s">
        <v>330</v>
      </c>
      <c r="I8498" s="1" t="n">
        <v>35693</v>
      </c>
      <c r="J8498" s="1" t="n">
        <v>35858</v>
      </c>
      <c r="K8498" s="1" t="n">
        <v>7896048916037</v>
      </c>
      <c r="L8498" s="1" t="s">
        <v>4976</v>
      </c>
      <c r="N8498" s="1" t="n">
        <v>54</v>
      </c>
      <c r="O8498" s="1" t="n">
        <v>127.98</v>
      </c>
      <c r="P8498" s="1" t="s">
        <v>2030</v>
      </c>
    </row>
    <row r="8499" customFormat="false" ht="15" hidden="false" customHeight="false" outlineLevel="0" collapsed="false">
      <c r="A8499" s="1" t="n">
        <v>2</v>
      </c>
      <c r="B8499" s="71" t="n">
        <v>46279</v>
      </c>
      <c r="C8499" s="1" t="n">
        <v>11</v>
      </c>
      <c r="D8499" s="1" t="s">
        <v>2057</v>
      </c>
      <c r="E8499" s="1" t="n">
        <v>10011</v>
      </c>
      <c r="F8499" s="1" t="s">
        <v>330</v>
      </c>
      <c r="I8499" s="1" t="n">
        <v>35693</v>
      </c>
      <c r="J8499" s="1" t="n">
        <v>36574</v>
      </c>
      <c r="K8499" s="1" t="n">
        <v>7896048916020</v>
      </c>
      <c r="L8499" s="1" t="s">
        <v>4977</v>
      </c>
      <c r="N8499" s="1" t="n">
        <v>18</v>
      </c>
      <c r="O8499" s="1" t="n">
        <v>42.66</v>
      </c>
      <c r="P8499" s="1" t="s">
        <v>2030</v>
      </c>
    </row>
    <row r="8500" customFormat="false" ht="15" hidden="false" customHeight="false" outlineLevel="0" collapsed="false">
      <c r="A8500" s="1" t="n">
        <v>2</v>
      </c>
      <c r="B8500" s="71" t="n">
        <v>46279</v>
      </c>
      <c r="C8500" s="1" t="n">
        <v>11</v>
      </c>
      <c r="D8500" s="1" t="s">
        <v>2057</v>
      </c>
      <c r="E8500" s="1" t="n">
        <v>10011</v>
      </c>
      <c r="F8500" s="1" t="s">
        <v>330</v>
      </c>
      <c r="I8500" s="1" t="n">
        <v>35693</v>
      </c>
      <c r="J8500" s="1" t="n">
        <v>36576</v>
      </c>
      <c r="K8500" s="1" t="n">
        <v>7896048915955</v>
      </c>
      <c r="L8500" s="1" t="s">
        <v>4978</v>
      </c>
      <c r="N8500" s="1" t="n">
        <v>36</v>
      </c>
      <c r="O8500" s="1" t="n">
        <v>85.32</v>
      </c>
      <c r="P8500" s="1" t="s">
        <v>2030</v>
      </c>
    </row>
    <row r="8501" customFormat="false" ht="15" hidden="false" customHeight="false" outlineLevel="0" collapsed="false">
      <c r="A8501" s="1" t="n">
        <v>2</v>
      </c>
      <c r="B8501" s="71" t="n">
        <v>46279</v>
      </c>
      <c r="C8501" s="1" t="n">
        <v>11</v>
      </c>
      <c r="D8501" s="1" t="s">
        <v>2057</v>
      </c>
      <c r="E8501" s="1" t="n">
        <v>10011</v>
      </c>
      <c r="F8501" s="1" t="s">
        <v>330</v>
      </c>
      <c r="I8501" s="1" t="n">
        <v>35693</v>
      </c>
      <c r="J8501" s="1" t="n">
        <v>36755</v>
      </c>
      <c r="K8501" s="1" t="n">
        <v>7896048915979</v>
      </c>
      <c r="L8501" s="1" t="s">
        <v>4979</v>
      </c>
      <c r="N8501" s="1" t="n">
        <v>54</v>
      </c>
      <c r="O8501" s="1" t="n">
        <v>127.98</v>
      </c>
      <c r="P8501" s="1" t="s">
        <v>2030</v>
      </c>
    </row>
    <row r="8502" customFormat="false" ht="15" hidden="false" customHeight="false" outlineLevel="0" collapsed="false">
      <c r="A8502" s="1" t="n">
        <v>2</v>
      </c>
      <c r="B8502" s="71" t="n">
        <v>46279</v>
      </c>
      <c r="C8502" s="1" t="n">
        <v>11</v>
      </c>
      <c r="D8502" s="1" t="s">
        <v>2057</v>
      </c>
      <c r="E8502" s="1" t="n">
        <v>10011</v>
      </c>
      <c r="F8502" s="1" t="s">
        <v>330</v>
      </c>
      <c r="I8502" s="1" t="n">
        <v>35693</v>
      </c>
      <c r="J8502" s="1" t="n">
        <v>37841</v>
      </c>
      <c r="K8502" s="1" t="n">
        <v>7896048916495</v>
      </c>
      <c r="L8502" s="1" t="s">
        <v>4980</v>
      </c>
      <c r="N8502" s="1" t="n">
        <v>54</v>
      </c>
      <c r="O8502" s="1" t="n">
        <v>127.98</v>
      </c>
      <c r="P8502" s="1" t="s">
        <v>2030</v>
      </c>
    </row>
    <row r="8503" customFormat="false" ht="15" hidden="false" customHeight="false" outlineLevel="0" collapsed="false">
      <c r="A8503" s="1" t="n">
        <v>2</v>
      </c>
      <c r="B8503" s="71" t="n">
        <v>46279</v>
      </c>
      <c r="C8503" s="1" t="n">
        <v>11</v>
      </c>
      <c r="D8503" s="1" t="s">
        <v>2057</v>
      </c>
      <c r="E8503" s="1" t="n">
        <v>10011</v>
      </c>
      <c r="F8503" s="1" t="s">
        <v>330</v>
      </c>
      <c r="I8503" s="1" t="n">
        <v>35693</v>
      </c>
      <c r="J8503" s="1" t="n">
        <v>38514</v>
      </c>
      <c r="K8503" s="1" t="n">
        <v>7896048916518</v>
      </c>
      <c r="L8503" s="1" t="s">
        <v>4981</v>
      </c>
      <c r="N8503" s="1" t="n">
        <v>54</v>
      </c>
      <c r="O8503" s="1" t="n">
        <v>127.98</v>
      </c>
      <c r="P8503" s="1" t="s">
        <v>2030</v>
      </c>
    </row>
    <row r="8504" customFormat="false" ht="15" hidden="false" customHeight="false" outlineLevel="0" collapsed="false">
      <c r="A8504" s="1" t="n">
        <v>2</v>
      </c>
      <c r="B8504" s="71" t="n">
        <v>46279</v>
      </c>
      <c r="C8504" s="1" t="n">
        <v>11</v>
      </c>
      <c r="D8504" s="1" t="s">
        <v>2057</v>
      </c>
      <c r="E8504" s="1" t="n">
        <v>1705</v>
      </c>
      <c r="F8504" s="1" t="s">
        <v>131</v>
      </c>
      <c r="I8504" s="1" t="n">
        <v>1288685</v>
      </c>
      <c r="J8504" s="1" t="n">
        <v>104576</v>
      </c>
      <c r="K8504" s="1" t="n">
        <v>7898341430111</v>
      </c>
      <c r="L8504" s="1" t="s">
        <v>2147</v>
      </c>
      <c r="N8504" s="1" t="n">
        <v>6</v>
      </c>
      <c r="O8504" s="1" t="n">
        <v>47.37</v>
      </c>
      <c r="P8504" s="1" t="s">
        <v>2030</v>
      </c>
    </row>
    <row r="8505" customFormat="false" ht="15" hidden="false" customHeight="false" outlineLevel="0" collapsed="false">
      <c r="A8505" s="1" t="n">
        <v>2</v>
      </c>
      <c r="B8505" s="71" t="n">
        <v>46279</v>
      </c>
      <c r="C8505" s="1" t="n">
        <v>11</v>
      </c>
      <c r="D8505" s="1" t="s">
        <v>2057</v>
      </c>
      <c r="E8505" s="1" t="n">
        <v>1705</v>
      </c>
      <c r="F8505" s="1" t="s">
        <v>131</v>
      </c>
      <c r="I8505" s="1" t="n">
        <v>1288687</v>
      </c>
      <c r="J8505" s="1" t="n">
        <v>21548</v>
      </c>
      <c r="K8505" s="1" t="n">
        <v>78934115</v>
      </c>
      <c r="L8505" s="1" t="s">
        <v>4663</v>
      </c>
      <c r="N8505" s="1" t="n">
        <v>6</v>
      </c>
      <c r="O8505" s="1" t="n">
        <v>28.47</v>
      </c>
      <c r="P8505" s="1" t="s">
        <v>2030</v>
      </c>
    </row>
    <row r="8506" customFormat="false" ht="15" hidden="false" customHeight="false" outlineLevel="0" collapsed="false">
      <c r="A8506" s="1" t="n">
        <v>2</v>
      </c>
      <c r="B8506" s="71" t="n">
        <v>46279</v>
      </c>
      <c r="C8506" s="1" t="n">
        <v>11</v>
      </c>
      <c r="D8506" s="1" t="s">
        <v>2057</v>
      </c>
      <c r="E8506" s="1" t="n">
        <v>1705</v>
      </c>
      <c r="F8506" s="1" t="s">
        <v>131</v>
      </c>
      <c r="I8506" s="1" t="n">
        <v>1288687</v>
      </c>
      <c r="J8506" s="1" t="n">
        <v>76553</v>
      </c>
      <c r="K8506" s="1" t="n">
        <v>7896045503476</v>
      </c>
      <c r="L8506" s="1" t="s">
        <v>3554</v>
      </c>
      <c r="N8506" s="1" t="n">
        <v>24</v>
      </c>
      <c r="O8506" s="1" t="n">
        <v>149.76</v>
      </c>
      <c r="P8506" s="1" t="s">
        <v>2030</v>
      </c>
    </row>
    <row r="8507" customFormat="false" ht="15" hidden="false" customHeight="false" outlineLevel="0" collapsed="false">
      <c r="A8507" s="1" t="n">
        <v>2</v>
      </c>
      <c r="B8507" s="71" t="n">
        <v>46279</v>
      </c>
      <c r="C8507" s="1" t="n">
        <v>11</v>
      </c>
      <c r="D8507" s="1" t="s">
        <v>2057</v>
      </c>
      <c r="E8507" s="1" t="n">
        <v>1705</v>
      </c>
      <c r="F8507" s="1" t="s">
        <v>131</v>
      </c>
      <c r="I8507" s="1" t="n">
        <v>1288687</v>
      </c>
      <c r="J8507" s="1" t="n">
        <v>76553</v>
      </c>
      <c r="K8507" s="1" t="n">
        <v>7896045503476</v>
      </c>
      <c r="L8507" s="1" t="s">
        <v>3554</v>
      </c>
      <c r="N8507" s="1" t="n">
        <v>72</v>
      </c>
      <c r="O8507" s="1" t="n">
        <v>457.14</v>
      </c>
      <c r="P8507" s="1" t="s">
        <v>2030</v>
      </c>
    </row>
    <row r="8508" customFormat="false" ht="15" hidden="false" customHeight="false" outlineLevel="0" collapsed="false">
      <c r="A8508" s="1" t="n">
        <v>2</v>
      </c>
      <c r="B8508" s="71" t="n">
        <v>46279</v>
      </c>
      <c r="C8508" s="1" t="n">
        <v>11</v>
      </c>
      <c r="D8508" s="1" t="s">
        <v>2057</v>
      </c>
      <c r="E8508" s="1" t="n">
        <v>1705</v>
      </c>
      <c r="F8508" s="1" t="s">
        <v>131</v>
      </c>
      <c r="I8508" s="1" t="n">
        <v>1288687</v>
      </c>
      <c r="J8508" s="1" t="n">
        <v>81864</v>
      </c>
      <c r="K8508" s="1" t="n">
        <v>7896045507610</v>
      </c>
      <c r="L8508" s="1" t="s">
        <v>4982</v>
      </c>
      <c r="N8508" s="1" t="n">
        <v>12</v>
      </c>
      <c r="O8508" s="1" t="n">
        <v>48.72</v>
      </c>
      <c r="P8508" s="1" t="s">
        <v>2030</v>
      </c>
    </row>
    <row r="8509" customFormat="false" ht="15" hidden="false" customHeight="false" outlineLevel="0" collapsed="false">
      <c r="A8509" s="1" t="n">
        <v>2</v>
      </c>
      <c r="B8509" s="71" t="n">
        <v>46279</v>
      </c>
      <c r="C8509" s="1" t="n">
        <v>11</v>
      </c>
      <c r="D8509" s="1" t="s">
        <v>2057</v>
      </c>
      <c r="E8509" s="1" t="n">
        <v>1705</v>
      </c>
      <c r="F8509" s="1" t="s">
        <v>131</v>
      </c>
      <c r="I8509" s="1" t="n">
        <v>1288725</v>
      </c>
      <c r="J8509" s="1" t="n">
        <v>24324</v>
      </c>
      <c r="K8509" s="1" t="n">
        <v>70847022015</v>
      </c>
      <c r="L8509" s="1" t="s">
        <v>2048</v>
      </c>
      <c r="N8509" s="1" t="n">
        <v>24</v>
      </c>
      <c r="O8509" s="1" t="n">
        <v>203.42</v>
      </c>
      <c r="P8509" s="1" t="s">
        <v>2030</v>
      </c>
    </row>
    <row r="8510" customFormat="false" ht="15" hidden="false" customHeight="false" outlineLevel="0" collapsed="false">
      <c r="A8510" s="1" t="n">
        <v>2</v>
      </c>
      <c r="B8510" s="71" t="n">
        <v>46279</v>
      </c>
      <c r="C8510" s="1" t="n">
        <v>11</v>
      </c>
      <c r="D8510" s="1" t="s">
        <v>2057</v>
      </c>
      <c r="E8510" s="1" t="n">
        <v>1705</v>
      </c>
      <c r="F8510" s="1" t="s">
        <v>131</v>
      </c>
      <c r="I8510" s="1" t="n">
        <v>1288725</v>
      </c>
      <c r="J8510" s="1" t="n">
        <v>70703</v>
      </c>
      <c r="K8510" s="1" t="n">
        <v>7898938890090</v>
      </c>
      <c r="L8510" s="1" t="s">
        <v>4394</v>
      </c>
      <c r="N8510" s="1" t="n">
        <v>6</v>
      </c>
      <c r="O8510" s="1" t="n">
        <v>50.85</v>
      </c>
      <c r="P8510" s="1" t="s">
        <v>2030</v>
      </c>
    </row>
    <row r="8511" customFormat="false" ht="15" hidden="false" customHeight="false" outlineLevel="0" collapsed="false">
      <c r="A8511" s="1" t="n">
        <v>2</v>
      </c>
      <c r="B8511" s="71" t="n">
        <v>46279</v>
      </c>
      <c r="C8511" s="1" t="n">
        <v>11</v>
      </c>
      <c r="D8511" s="1" t="s">
        <v>2057</v>
      </c>
      <c r="E8511" s="1" t="n">
        <v>1705</v>
      </c>
      <c r="F8511" s="1" t="s">
        <v>131</v>
      </c>
      <c r="I8511" s="1" t="n">
        <v>1288725</v>
      </c>
      <c r="J8511" s="1" t="n">
        <v>74598</v>
      </c>
      <c r="K8511" s="1" t="n">
        <v>7898938890113</v>
      </c>
      <c r="L8511" s="1" t="s">
        <v>4239</v>
      </c>
      <c r="N8511" s="1" t="n">
        <v>6</v>
      </c>
      <c r="O8511" s="1" t="n">
        <v>50.85</v>
      </c>
      <c r="P8511" s="1" t="s">
        <v>2030</v>
      </c>
    </row>
    <row r="8512" customFormat="false" ht="15" hidden="false" customHeight="false" outlineLevel="0" collapsed="false">
      <c r="A8512" s="1" t="n">
        <v>2</v>
      </c>
      <c r="B8512" s="71" t="n">
        <v>46279</v>
      </c>
      <c r="C8512" s="1" t="n">
        <v>11</v>
      </c>
      <c r="D8512" s="1" t="s">
        <v>2057</v>
      </c>
      <c r="E8512" s="1" t="n">
        <v>1705</v>
      </c>
      <c r="F8512" s="1" t="s">
        <v>131</v>
      </c>
      <c r="I8512" s="1" t="n">
        <v>1288725</v>
      </c>
      <c r="J8512" s="1" t="n">
        <v>81668</v>
      </c>
      <c r="K8512" s="1" t="n">
        <v>7898770420011</v>
      </c>
      <c r="L8512" s="1" t="s">
        <v>3469</v>
      </c>
      <c r="N8512" s="1" t="n">
        <v>6</v>
      </c>
      <c r="O8512" s="1" t="n">
        <v>50.85</v>
      </c>
      <c r="P8512" s="1" t="s">
        <v>2030</v>
      </c>
    </row>
    <row r="8513" customFormat="false" ht="15" hidden="false" customHeight="false" outlineLevel="0" collapsed="false">
      <c r="A8513" s="1" t="n">
        <v>2</v>
      </c>
      <c r="B8513" s="71" t="n">
        <v>46279</v>
      </c>
      <c r="C8513" s="1" t="n">
        <v>11</v>
      </c>
      <c r="D8513" s="1" t="s">
        <v>2057</v>
      </c>
      <c r="E8513" s="1" t="n">
        <v>1705</v>
      </c>
      <c r="F8513" s="1" t="s">
        <v>131</v>
      </c>
      <c r="I8513" s="1" t="n">
        <v>1288792</v>
      </c>
      <c r="J8513" s="1" t="n">
        <v>75573</v>
      </c>
      <c r="K8513" s="1" t="n">
        <v>7894900337006</v>
      </c>
      <c r="L8513" s="1" t="s">
        <v>4274</v>
      </c>
      <c r="N8513" s="1" t="n">
        <v>6</v>
      </c>
      <c r="O8513" s="1" t="n">
        <v>40.46</v>
      </c>
      <c r="P8513" s="1" t="s">
        <v>2030</v>
      </c>
    </row>
    <row r="8514" customFormat="false" ht="15" hidden="false" customHeight="false" outlineLevel="0" collapsed="false">
      <c r="A8514" s="1" t="n">
        <v>2</v>
      </c>
      <c r="B8514" s="71" t="n">
        <v>46279</v>
      </c>
      <c r="C8514" s="1" t="n">
        <v>11</v>
      </c>
      <c r="D8514" s="1" t="s">
        <v>2057</v>
      </c>
      <c r="E8514" s="1" t="n">
        <v>10009</v>
      </c>
      <c r="F8514" s="1" t="s">
        <v>469</v>
      </c>
      <c r="I8514" s="1" t="n">
        <v>1449042</v>
      </c>
      <c r="J8514" s="1" t="n">
        <v>102250</v>
      </c>
      <c r="K8514" s="1" t="n">
        <v>7891000100103</v>
      </c>
      <c r="L8514" s="1" t="s">
        <v>4983</v>
      </c>
      <c r="N8514" s="1" t="n">
        <v>27</v>
      </c>
      <c r="O8514" s="1" t="n">
        <v>287.24</v>
      </c>
      <c r="P8514" s="1" t="s">
        <v>2030</v>
      </c>
    </row>
    <row r="8515" customFormat="false" ht="15" hidden="false" customHeight="false" outlineLevel="0" collapsed="false">
      <c r="A8515" s="1" t="n">
        <v>2</v>
      </c>
      <c r="B8515" s="71" t="n">
        <v>46279</v>
      </c>
      <c r="C8515" s="1" t="n">
        <v>11</v>
      </c>
      <c r="D8515" s="1" t="s">
        <v>2057</v>
      </c>
      <c r="E8515" s="1" t="n">
        <v>10009</v>
      </c>
      <c r="F8515" s="1" t="s">
        <v>469</v>
      </c>
      <c r="I8515" s="1" t="n">
        <v>1449042</v>
      </c>
      <c r="J8515" s="1" t="n">
        <v>102576</v>
      </c>
      <c r="K8515" s="1" t="n">
        <v>7891000126905</v>
      </c>
      <c r="L8515" s="1" t="s">
        <v>3939</v>
      </c>
      <c r="N8515" s="1" t="n">
        <v>27</v>
      </c>
      <c r="O8515" s="1" t="n">
        <v>118.51</v>
      </c>
      <c r="P8515" s="1" t="s">
        <v>2030</v>
      </c>
    </row>
    <row r="8516" customFormat="false" ht="15" hidden="false" customHeight="false" outlineLevel="0" collapsed="false">
      <c r="A8516" s="1" t="n">
        <v>2</v>
      </c>
      <c r="B8516" s="71" t="n">
        <v>46279</v>
      </c>
      <c r="C8516" s="1" t="n">
        <v>11</v>
      </c>
      <c r="D8516" s="1" t="s">
        <v>2057</v>
      </c>
      <c r="E8516" s="1" t="n">
        <v>10009</v>
      </c>
      <c r="F8516" s="1" t="s">
        <v>469</v>
      </c>
      <c r="I8516" s="1" t="n">
        <v>1449042</v>
      </c>
      <c r="J8516" s="1" t="n">
        <v>14234</v>
      </c>
      <c r="K8516" s="1" t="n">
        <v>7891000081501</v>
      </c>
      <c r="L8516" s="1" t="s">
        <v>2721</v>
      </c>
      <c r="N8516" s="1" t="n">
        <v>12</v>
      </c>
      <c r="O8516" s="1" t="n">
        <v>137.43</v>
      </c>
      <c r="P8516" s="1" t="s">
        <v>2030</v>
      </c>
    </row>
    <row r="8517" customFormat="false" ht="15" hidden="false" customHeight="false" outlineLevel="0" collapsed="false">
      <c r="A8517" s="1" t="n">
        <v>2</v>
      </c>
      <c r="B8517" s="71" t="n">
        <v>46279</v>
      </c>
      <c r="C8517" s="1" t="n">
        <v>11</v>
      </c>
      <c r="D8517" s="1" t="s">
        <v>2057</v>
      </c>
      <c r="E8517" s="1" t="n">
        <v>10009</v>
      </c>
      <c r="F8517" s="1" t="s">
        <v>469</v>
      </c>
      <c r="I8517" s="1" t="n">
        <v>1449042</v>
      </c>
      <c r="J8517" s="1" t="n">
        <v>36097</v>
      </c>
      <c r="K8517" s="1" t="n">
        <v>7891000305553</v>
      </c>
      <c r="L8517" s="1" t="s">
        <v>3942</v>
      </c>
      <c r="N8517" s="1" t="n">
        <v>27</v>
      </c>
      <c r="O8517" s="1" t="n">
        <v>168.92</v>
      </c>
      <c r="P8517" s="1" t="s">
        <v>2030</v>
      </c>
    </row>
    <row r="8518" customFormat="false" ht="15" hidden="false" customHeight="false" outlineLevel="0" collapsed="false">
      <c r="A8518" s="1" t="n">
        <v>2</v>
      </c>
      <c r="B8518" s="71" t="n">
        <v>46279</v>
      </c>
      <c r="C8518" s="1" t="n">
        <v>11</v>
      </c>
      <c r="D8518" s="1" t="s">
        <v>2057</v>
      </c>
      <c r="E8518" s="1" t="n">
        <v>10009</v>
      </c>
      <c r="F8518" s="1" t="s">
        <v>469</v>
      </c>
      <c r="I8518" s="1" t="n">
        <v>1449042</v>
      </c>
      <c r="J8518" s="1" t="n">
        <v>61564</v>
      </c>
      <c r="K8518" s="1" t="n">
        <v>7891000366141</v>
      </c>
      <c r="L8518" s="1" t="s">
        <v>2750</v>
      </c>
      <c r="N8518" s="1" t="n">
        <v>27</v>
      </c>
      <c r="O8518" s="1" t="n">
        <v>70.68</v>
      </c>
      <c r="P8518" s="1" t="s">
        <v>2030</v>
      </c>
    </row>
    <row r="8519" customFormat="false" ht="15" hidden="false" customHeight="false" outlineLevel="0" collapsed="false">
      <c r="A8519" s="1" t="n">
        <v>2</v>
      </c>
      <c r="B8519" s="71" t="n">
        <v>46279</v>
      </c>
      <c r="C8519" s="1" t="n">
        <v>11</v>
      </c>
      <c r="D8519" s="1" t="s">
        <v>2057</v>
      </c>
      <c r="E8519" s="1" t="n">
        <v>1683</v>
      </c>
      <c r="F8519" s="1" t="s">
        <v>416</v>
      </c>
      <c r="I8519" s="1" t="n">
        <v>1679781</v>
      </c>
      <c r="J8519" s="1" t="n">
        <v>109791</v>
      </c>
      <c r="K8519" s="1" t="n">
        <v>9667</v>
      </c>
      <c r="L8519" s="1" t="s">
        <v>2051</v>
      </c>
      <c r="N8519" s="1" t="n">
        <v>13</v>
      </c>
      <c r="O8519" s="1" t="n">
        <v>19.5</v>
      </c>
      <c r="P8519" s="1" t="s">
        <v>2030</v>
      </c>
    </row>
    <row r="8520" customFormat="false" ht="15" hidden="false" customHeight="false" outlineLevel="0" collapsed="false">
      <c r="A8520" s="1" t="n">
        <v>2</v>
      </c>
      <c r="B8520" s="71" t="n">
        <v>46279</v>
      </c>
      <c r="C8520" s="1" t="n">
        <v>11</v>
      </c>
      <c r="D8520" s="1" t="s">
        <v>2057</v>
      </c>
      <c r="E8520" s="1" t="n">
        <v>1683</v>
      </c>
      <c r="F8520" s="1" t="s">
        <v>416</v>
      </c>
      <c r="I8520" s="1" t="n">
        <v>1679781</v>
      </c>
      <c r="J8520" s="1" t="n">
        <v>37359</v>
      </c>
      <c r="K8520" s="1" t="n">
        <v>55526</v>
      </c>
      <c r="L8520" s="1" t="s">
        <v>2052</v>
      </c>
      <c r="N8520" s="1" t="n">
        <v>4</v>
      </c>
      <c r="O8520" s="1" t="n">
        <v>18</v>
      </c>
      <c r="P8520" s="1" t="s">
        <v>2030</v>
      </c>
    </row>
    <row r="8521" customFormat="false" ht="15" hidden="false" customHeight="false" outlineLevel="0" collapsed="false">
      <c r="A8521" s="1" t="n">
        <v>2</v>
      </c>
      <c r="B8521" s="71" t="n">
        <v>46279</v>
      </c>
      <c r="C8521" s="1" t="n">
        <v>11</v>
      </c>
      <c r="D8521" s="1" t="s">
        <v>2057</v>
      </c>
      <c r="E8521" s="1" t="n">
        <v>1683</v>
      </c>
      <c r="F8521" s="1" t="s">
        <v>416</v>
      </c>
      <c r="I8521" s="1" t="n">
        <v>1679781</v>
      </c>
      <c r="J8521" s="1" t="n">
        <v>37361</v>
      </c>
      <c r="K8521" s="1" t="n">
        <v>2240817</v>
      </c>
      <c r="L8521" s="1" t="s">
        <v>2053</v>
      </c>
      <c r="N8521" s="1" t="n">
        <v>50</v>
      </c>
      <c r="O8521" s="1" t="n">
        <v>90</v>
      </c>
      <c r="P8521" s="1" t="s">
        <v>2030</v>
      </c>
    </row>
    <row r="8522" customFormat="false" ht="15" hidden="false" customHeight="false" outlineLevel="0" collapsed="false">
      <c r="A8522" s="1" t="n">
        <v>2</v>
      </c>
      <c r="B8522" s="71" t="n">
        <v>46279</v>
      </c>
      <c r="C8522" s="1" t="n">
        <v>11</v>
      </c>
      <c r="D8522" s="1" t="s">
        <v>2057</v>
      </c>
      <c r="E8522" s="1" t="n">
        <v>1683</v>
      </c>
      <c r="F8522" s="1" t="s">
        <v>416</v>
      </c>
      <c r="I8522" s="1" t="n">
        <v>1679944</v>
      </c>
      <c r="J8522" s="1" t="n">
        <v>109791</v>
      </c>
      <c r="K8522" s="1" t="n">
        <v>9667</v>
      </c>
      <c r="L8522" s="1" t="s">
        <v>2051</v>
      </c>
      <c r="N8522" s="1" t="n">
        <v>14</v>
      </c>
      <c r="O8522" s="1" t="n">
        <v>21</v>
      </c>
      <c r="P8522" s="1" t="s">
        <v>2030</v>
      </c>
    </row>
    <row r="8523" customFormat="false" ht="15" hidden="false" customHeight="false" outlineLevel="0" collapsed="false">
      <c r="A8523" s="1" t="n">
        <v>2</v>
      </c>
      <c r="B8523" s="71" t="n">
        <v>46279</v>
      </c>
      <c r="C8523" s="1" t="n">
        <v>11</v>
      </c>
      <c r="D8523" s="1" t="s">
        <v>2057</v>
      </c>
      <c r="E8523" s="1" t="n">
        <v>1683</v>
      </c>
      <c r="F8523" s="1" t="s">
        <v>416</v>
      </c>
      <c r="I8523" s="1" t="n">
        <v>1679944</v>
      </c>
      <c r="J8523" s="1" t="n">
        <v>37359</v>
      </c>
      <c r="K8523" s="1" t="n">
        <v>55526</v>
      </c>
      <c r="L8523" s="1" t="s">
        <v>2052</v>
      </c>
      <c r="N8523" s="1" t="n">
        <v>4</v>
      </c>
      <c r="O8523" s="1" t="n">
        <v>18</v>
      </c>
      <c r="P8523" s="1" t="s">
        <v>2030</v>
      </c>
    </row>
    <row r="8524" customFormat="false" ht="15" hidden="false" customHeight="false" outlineLevel="0" collapsed="false">
      <c r="A8524" s="1" t="n">
        <v>2</v>
      </c>
      <c r="B8524" s="71" t="n">
        <v>46279</v>
      </c>
      <c r="C8524" s="1" t="n">
        <v>11</v>
      </c>
      <c r="D8524" s="1" t="s">
        <v>2057</v>
      </c>
      <c r="E8524" s="1" t="n">
        <v>1683</v>
      </c>
      <c r="F8524" s="1" t="s">
        <v>416</v>
      </c>
      <c r="I8524" s="1" t="n">
        <v>1679944</v>
      </c>
      <c r="J8524" s="1" t="n">
        <v>37361</v>
      </c>
      <c r="K8524" s="1" t="n">
        <v>2240817</v>
      </c>
      <c r="L8524" s="1" t="s">
        <v>2053</v>
      </c>
      <c r="N8524" s="1" t="n">
        <v>70</v>
      </c>
      <c r="O8524" s="1" t="n">
        <v>126</v>
      </c>
      <c r="P8524" s="1" t="s">
        <v>2030</v>
      </c>
    </row>
    <row r="8525" customFormat="false" ht="15" hidden="false" customHeight="false" outlineLevel="0" collapsed="false">
      <c r="A8525" s="1" t="n">
        <v>2</v>
      </c>
      <c r="B8525" s="71" t="n">
        <v>46279</v>
      </c>
      <c r="C8525" s="1" t="n">
        <v>11</v>
      </c>
      <c r="D8525" s="1" t="s">
        <v>2057</v>
      </c>
      <c r="E8525" s="1" t="n">
        <v>1705</v>
      </c>
      <c r="F8525" s="1" t="s">
        <v>131</v>
      </c>
      <c r="I8525" s="1" t="n">
        <v>2039865</v>
      </c>
      <c r="J8525" s="1" t="n">
        <v>29826</v>
      </c>
      <c r="K8525" s="1" t="n">
        <v>7894900556032</v>
      </c>
      <c r="L8525" s="1" t="s">
        <v>2160</v>
      </c>
      <c r="N8525" s="1" t="n">
        <v>6</v>
      </c>
      <c r="O8525" s="1" t="n">
        <v>29.85</v>
      </c>
      <c r="P8525" s="1" t="s">
        <v>2030</v>
      </c>
    </row>
    <row r="8526" customFormat="false" ht="15" hidden="false" customHeight="false" outlineLevel="0" collapsed="false">
      <c r="A8526" s="1" t="n">
        <v>2</v>
      </c>
      <c r="B8526" s="71" t="n">
        <v>46279</v>
      </c>
      <c r="C8526" s="1" t="n">
        <v>11</v>
      </c>
      <c r="D8526" s="1" t="s">
        <v>2057</v>
      </c>
      <c r="E8526" s="1" t="n">
        <v>1705</v>
      </c>
      <c r="F8526" s="1" t="s">
        <v>131</v>
      </c>
      <c r="I8526" s="1" t="n">
        <v>2039974</v>
      </c>
      <c r="J8526" s="1" t="n">
        <v>37279</v>
      </c>
      <c r="K8526" s="1" t="n">
        <v>7894900027013</v>
      </c>
      <c r="L8526" s="1" t="s">
        <v>2161</v>
      </c>
      <c r="N8526" s="1" t="n">
        <v>36</v>
      </c>
      <c r="O8526" s="1" t="n">
        <v>317.58</v>
      </c>
      <c r="P8526" s="1" t="s">
        <v>2030</v>
      </c>
    </row>
    <row r="8527" customFormat="false" ht="15" hidden="false" customHeight="false" outlineLevel="0" collapsed="false">
      <c r="A8527" s="1" t="n">
        <v>2</v>
      </c>
      <c r="B8527" s="71" t="n">
        <v>46279</v>
      </c>
      <c r="C8527" s="1" t="n">
        <v>11</v>
      </c>
      <c r="D8527" s="1" t="s">
        <v>2057</v>
      </c>
      <c r="E8527" s="1" t="n">
        <v>1705</v>
      </c>
      <c r="F8527" s="1" t="s">
        <v>131</v>
      </c>
      <c r="I8527" s="1" t="n">
        <v>2040862</v>
      </c>
      <c r="J8527" s="1" t="n">
        <v>103140</v>
      </c>
      <c r="K8527" s="1" t="n">
        <v>7894900031751</v>
      </c>
      <c r="L8527" s="1" t="s">
        <v>2240</v>
      </c>
      <c r="N8527" s="1" t="n">
        <v>12</v>
      </c>
      <c r="O8527" s="1" t="n">
        <v>67.89</v>
      </c>
      <c r="P8527" s="1" t="s">
        <v>2030</v>
      </c>
    </row>
    <row r="8528" customFormat="false" ht="15" hidden="false" customHeight="false" outlineLevel="0" collapsed="false">
      <c r="A8528" s="1" t="n">
        <v>2</v>
      </c>
      <c r="B8528" s="71" t="n">
        <v>46279</v>
      </c>
      <c r="C8528" s="1" t="n">
        <v>11</v>
      </c>
      <c r="D8528" s="1" t="s">
        <v>2057</v>
      </c>
      <c r="E8528" s="1" t="n">
        <v>1705</v>
      </c>
      <c r="F8528" s="1" t="s">
        <v>131</v>
      </c>
      <c r="I8528" s="1" t="n">
        <v>2040862</v>
      </c>
      <c r="J8528" s="1" t="n">
        <v>103142</v>
      </c>
      <c r="K8528" s="1" t="n">
        <v>7894900011753</v>
      </c>
      <c r="L8528" s="1" t="s">
        <v>2161</v>
      </c>
      <c r="N8528" s="1" t="n">
        <v>60</v>
      </c>
      <c r="O8528" s="1" t="n">
        <v>381.56</v>
      </c>
      <c r="P8528" s="1" t="s">
        <v>2030</v>
      </c>
    </row>
    <row r="8529" customFormat="false" ht="15" hidden="false" customHeight="false" outlineLevel="0" collapsed="false">
      <c r="A8529" s="1" t="n">
        <v>2</v>
      </c>
      <c r="B8529" s="71" t="n">
        <v>46279</v>
      </c>
      <c r="C8529" s="1" t="n">
        <v>11</v>
      </c>
      <c r="D8529" s="1" t="s">
        <v>2057</v>
      </c>
      <c r="E8529" s="1" t="n">
        <v>1705</v>
      </c>
      <c r="F8529" s="1" t="s">
        <v>131</v>
      </c>
      <c r="I8529" s="1" t="n">
        <v>2040862</v>
      </c>
      <c r="J8529" s="1" t="n">
        <v>103159</v>
      </c>
      <c r="K8529" s="1" t="n">
        <v>7894900050011</v>
      </c>
      <c r="L8529" s="1" t="s">
        <v>2241</v>
      </c>
      <c r="N8529" s="1" t="n">
        <v>24</v>
      </c>
      <c r="O8529" s="1" t="n">
        <v>67.89</v>
      </c>
      <c r="P8529" s="1" t="s">
        <v>2030</v>
      </c>
    </row>
    <row r="8530" customFormat="false" ht="15" hidden="false" customHeight="false" outlineLevel="0" collapsed="false">
      <c r="A8530" s="1" t="n">
        <v>2</v>
      </c>
      <c r="B8530" s="71" t="n">
        <v>46279</v>
      </c>
      <c r="C8530" s="1" t="n">
        <v>11</v>
      </c>
      <c r="D8530" s="1" t="s">
        <v>2057</v>
      </c>
      <c r="E8530" s="1" t="n">
        <v>1705</v>
      </c>
      <c r="F8530" s="1" t="s">
        <v>131</v>
      </c>
      <c r="I8530" s="1" t="n">
        <v>2040862</v>
      </c>
      <c r="J8530" s="1" t="n">
        <v>103160</v>
      </c>
      <c r="K8530" s="1" t="n">
        <v>7894900030013</v>
      </c>
      <c r="L8530" s="1" t="s">
        <v>2154</v>
      </c>
      <c r="N8530" s="1" t="n">
        <v>24</v>
      </c>
      <c r="O8530" s="1" t="n">
        <v>67.89</v>
      </c>
      <c r="P8530" s="1" t="s">
        <v>2030</v>
      </c>
    </row>
    <row r="8531" customFormat="false" ht="15" hidden="false" customHeight="false" outlineLevel="0" collapsed="false">
      <c r="A8531" s="1" t="n">
        <v>2</v>
      </c>
      <c r="B8531" s="71" t="n">
        <v>46279</v>
      </c>
      <c r="C8531" s="1" t="n">
        <v>11</v>
      </c>
      <c r="D8531" s="1" t="s">
        <v>2057</v>
      </c>
      <c r="E8531" s="1" t="n">
        <v>1705</v>
      </c>
      <c r="F8531" s="1" t="s">
        <v>131</v>
      </c>
      <c r="I8531" s="1" t="n">
        <v>2040862</v>
      </c>
      <c r="J8531" s="1" t="n">
        <v>103161</v>
      </c>
      <c r="K8531" s="1" t="n">
        <v>7894900010015</v>
      </c>
      <c r="L8531" s="1" t="s">
        <v>2155</v>
      </c>
      <c r="N8531" s="1" t="n">
        <v>60</v>
      </c>
      <c r="O8531" s="1" t="n">
        <v>190.48</v>
      </c>
      <c r="P8531" s="1" t="s">
        <v>2030</v>
      </c>
    </row>
    <row r="8532" customFormat="false" ht="15" hidden="false" customHeight="false" outlineLevel="0" collapsed="false">
      <c r="A8532" s="1" t="n">
        <v>2</v>
      </c>
      <c r="B8532" s="71" t="n">
        <v>46279</v>
      </c>
      <c r="C8532" s="1" t="n">
        <v>11</v>
      </c>
      <c r="D8532" s="1" t="s">
        <v>2057</v>
      </c>
      <c r="E8532" s="1" t="n">
        <v>1705</v>
      </c>
      <c r="F8532" s="1" t="s">
        <v>131</v>
      </c>
      <c r="I8532" s="1" t="n">
        <v>2040862</v>
      </c>
      <c r="J8532" s="1" t="n">
        <v>105323</v>
      </c>
      <c r="K8532" s="1" t="n">
        <v>7894900701753</v>
      </c>
      <c r="L8532" s="1" t="s">
        <v>2156</v>
      </c>
      <c r="N8532" s="1" t="n">
        <v>30</v>
      </c>
      <c r="O8532" s="1" t="n">
        <v>182.84</v>
      </c>
      <c r="P8532" s="1" t="s">
        <v>2030</v>
      </c>
    </row>
    <row r="8533" customFormat="false" ht="15" hidden="false" customHeight="false" outlineLevel="0" collapsed="false">
      <c r="A8533" s="1" t="n">
        <v>2</v>
      </c>
      <c r="B8533" s="71" t="n">
        <v>46279</v>
      </c>
      <c r="C8533" s="1" t="n">
        <v>11</v>
      </c>
      <c r="D8533" s="1" t="s">
        <v>2057</v>
      </c>
      <c r="E8533" s="1" t="n">
        <v>1705</v>
      </c>
      <c r="F8533" s="1" t="s">
        <v>131</v>
      </c>
      <c r="I8533" s="1" t="n">
        <v>2040862</v>
      </c>
      <c r="J8533" s="1" t="n">
        <v>105631</v>
      </c>
      <c r="K8533" s="1" t="n">
        <v>7894900011609</v>
      </c>
      <c r="L8533" s="1" t="s">
        <v>2157</v>
      </c>
      <c r="N8533" s="1" t="n">
        <v>60</v>
      </c>
      <c r="O8533" s="1" t="n">
        <v>247.25</v>
      </c>
      <c r="P8533" s="1" t="s">
        <v>2030</v>
      </c>
    </row>
    <row r="8534" customFormat="false" ht="15" hidden="false" customHeight="false" outlineLevel="0" collapsed="false">
      <c r="A8534" s="1" t="n">
        <v>2</v>
      </c>
      <c r="B8534" s="71" t="n">
        <v>46279</v>
      </c>
      <c r="C8534" s="1" t="n">
        <v>11</v>
      </c>
      <c r="D8534" s="1" t="s">
        <v>2057</v>
      </c>
      <c r="E8534" s="1" t="n">
        <v>1705</v>
      </c>
      <c r="F8534" s="1" t="s">
        <v>131</v>
      </c>
      <c r="I8534" s="1" t="n">
        <v>2040862</v>
      </c>
      <c r="J8534" s="1" t="n">
        <v>107100</v>
      </c>
      <c r="K8534" s="1" t="n">
        <v>7894900700015</v>
      </c>
      <c r="L8534" s="1" t="s">
        <v>2158</v>
      </c>
      <c r="N8534" s="1" t="n">
        <v>36</v>
      </c>
      <c r="O8534" s="1" t="n">
        <v>111.36</v>
      </c>
      <c r="P8534" s="1" t="s">
        <v>2030</v>
      </c>
    </row>
    <row r="8535" customFormat="false" ht="15" hidden="false" customHeight="false" outlineLevel="0" collapsed="false">
      <c r="A8535" s="1" t="n">
        <v>2</v>
      </c>
      <c r="B8535" s="71" t="n">
        <v>46279</v>
      </c>
      <c r="C8535" s="1" t="n">
        <v>11</v>
      </c>
      <c r="D8535" s="1" t="s">
        <v>2057</v>
      </c>
      <c r="E8535" s="1" t="n">
        <v>1705</v>
      </c>
      <c r="F8535" s="1" t="s">
        <v>131</v>
      </c>
      <c r="I8535" s="1" t="n">
        <v>2040862</v>
      </c>
      <c r="J8535" s="1" t="n">
        <v>10830</v>
      </c>
      <c r="K8535" s="1" t="n">
        <v>7894900701517</v>
      </c>
      <c r="L8535" s="1" t="s">
        <v>2159</v>
      </c>
      <c r="N8535" s="1" t="n">
        <v>30</v>
      </c>
      <c r="O8535" s="1" t="n">
        <v>256.72</v>
      </c>
      <c r="P8535" s="1" t="s">
        <v>2030</v>
      </c>
    </row>
    <row r="8536" customFormat="false" ht="15" hidden="false" customHeight="false" outlineLevel="0" collapsed="false">
      <c r="A8536" s="1" t="n">
        <v>2</v>
      </c>
      <c r="B8536" s="71" t="n">
        <v>46279</v>
      </c>
      <c r="C8536" s="1" t="n">
        <v>11</v>
      </c>
      <c r="D8536" s="1" t="s">
        <v>2057</v>
      </c>
      <c r="E8536" s="1" t="n">
        <v>1705</v>
      </c>
      <c r="F8536" s="1" t="s">
        <v>131</v>
      </c>
      <c r="I8536" s="1" t="n">
        <v>2040862</v>
      </c>
      <c r="J8536" s="1" t="n">
        <v>21425</v>
      </c>
      <c r="K8536" s="1" t="n">
        <v>7894900034219</v>
      </c>
      <c r="L8536" s="1" t="s">
        <v>2055</v>
      </c>
      <c r="N8536" s="1" t="n">
        <v>9</v>
      </c>
      <c r="O8536" s="1" t="n">
        <v>52.11</v>
      </c>
      <c r="P8536" s="1" t="s">
        <v>2030</v>
      </c>
    </row>
    <row r="8537" customFormat="false" ht="15" hidden="false" customHeight="false" outlineLevel="0" collapsed="false">
      <c r="A8537" s="1" t="n">
        <v>2</v>
      </c>
      <c r="B8537" s="71" t="n">
        <v>46279</v>
      </c>
      <c r="C8537" s="1" t="n">
        <v>11</v>
      </c>
      <c r="D8537" s="1" t="s">
        <v>2057</v>
      </c>
      <c r="E8537" s="1" t="n">
        <v>1705</v>
      </c>
      <c r="F8537" s="1" t="s">
        <v>131</v>
      </c>
      <c r="I8537" s="1" t="n">
        <v>2040862</v>
      </c>
      <c r="J8537" s="1" t="n">
        <v>21426</v>
      </c>
      <c r="K8537" s="1" t="n">
        <v>7894900014211</v>
      </c>
      <c r="L8537" s="1" t="s">
        <v>2056</v>
      </c>
      <c r="N8537" s="1" t="n">
        <v>18</v>
      </c>
      <c r="O8537" s="1" t="n">
        <v>119.78</v>
      </c>
      <c r="P8537" s="1" t="s">
        <v>2030</v>
      </c>
    </row>
    <row r="8538" customFormat="false" ht="15" hidden="false" customHeight="false" outlineLevel="0" collapsed="false">
      <c r="A8538" s="1" t="n">
        <v>2</v>
      </c>
      <c r="B8538" s="71" t="n">
        <v>46279</v>
      </c>
      <c r="C8538" s="1" t="n">
        <v>11</v>
      </c>
      <c r="D8538" s="1" t="s">
        <v>2057</v>
      </c>
      <c r="E8538" s="1" t="n">
        <v>1705</v>
      </c>
      <c r="F8538" s="1" t="s">
        <v>131</v>
      </c>
      <c r="I8538" s="1" t="n">
        <v>2040862</v>
      </c>
      <c r="J8538" s="1" t="n">
        <v>27673</v>
      </c>
      <c r="K8538" s="1" t="n">
        <v>7894900701715</v>
      </c>
      <c r="L8538" s="1" t="s">
        <v>2245</v>
      </c>
      <c r="N8538" s="1" t="n">
        <v>18</v>
      </c>
      <c r="O8538" s="1" t="n">
        <v>98.72</v>
      </c>
      <c r="P8538" s="1" t="s">
        <v>2030</v>
      </c>
    </row>
    <row r="8539" customFormat="false" ht="15" hidden="false" customHeight="false" outlineLevel="0" collapsed="false">
      <c r="A8539" s="1" t="n">
        <v>2</v>
      </c>
      <c r="B8539" s="71" t="n">
        <v>46279</v>
      </c>
      <c r="C8539" s="1" t="n">
        <v>11</v>
      </c>
      <c r="D8539" s="1" t="s">
        <v>2057</v>
      </c>
      <c r="E8539" s="1" t="n">
        <v>1705</v>
      </c>
      <c r="F8539" s="1" t="s">
        <v>131</v>
      </c>
      <c r="I8539" s="1" t="n">
        <v>2040862</v>
      </c>
      <c r="J8539" s="1" t="n">
        <v>28739</v>
      </c>
      <c r="K8539" s="1" t="n">
        <v>7894900027044</v>
      </c>
      <c r="L8539" s="1" t="s">
        <v>2243</v>
      </c>
      <c r="N8539" s="1" t="n">
        <v>30</v>
      </c>
      <c r="O8539" s="1" t="n">
        <v>169.72</v>
      </c>
      <c r="P8539" s="1" t="s">
        <v>2030</v>
      </c>
    </row>
    <row r="8540" customFormat="false" ht="15" hidden="false" customHeight="false" outlineLevel="0" collapsed="false">
      <c r="A8540" s="1" t="n">
        <v>2</v>
      </c>
      <c r="B8540" s="71" t="n">
        <v>46279</v>
      </c>
      <c r="C8540" s="1" t="n">
        <v>11</v>
      </c>
      <c r="D8540" s="1" t="s">
        <v>2057</v>
      </c>
      <c r="E8540" s="1" t="n">
        <v>1705</v>
      </c>
      <c r="F8540" s="1" t="s">
        <v>131</v>
      </c>
      <c r="I8540" s="1" t="n">
        <v>2040862</v>
      </c>
      <c r="J8540" s="1" t="n">
        <v>29509</v>
      </c>
      <c r="K8540" s="1" t="n">
        <v>78933873</v>
      </c>
      <c r="L8540" s="1" t="s">
        <v>2843</v>
      </c>
      <c r="N8540" s="1" t="n">
        <v>24</v>
      </c>
      <c r="O8540" s="1" t="n">
        <v>41.27</v>
      </c>
      <c r="P8540" s="1" t="s">
        <v>2030</v>
      </c>
    </row>
    <row r="8541" customFormat="false" ht="15" hidden="false" customHeight="false" outlineLevel="0" collapsed="false">
      <c r="A8541" s="1" t="n">
        <v>2</v>
      </c>
      <c r="B8541" s="71" t="n">
        <v>46279</v>
      </c>
      <c r="C8541" s="1" t="n">
        <v>11</v>
      </c>
      <c r="D8541" s="1" t="s">
        <v>2057</v>
      </c>
      <c r="E8541" s="1" t="n">
        <v>1705</v>
      </c>
      <c r="F8541" s="1" t="s">
        <v>131</v>
      </c>
      <c r="I8541" s="1" t="n">
        <v>2040862</v>
      </c>
      <c r="J8541" s="1" t="n">
        <v>29575</v>
      </c>
      <c r="K8541" s="1" t="n">
        <v>78936478</v>
      </c>
      <c r="L8541" s="1" t="s">
        <v>4399</v>
      </c>
      <c r="N8541" s="1" t="n">
        <v>12</v>
      </c>
      <c r="O8541" s="1" t="n">
        <v>20.51</v>
      </c>
      <c r="P8541" s="1" t="s">
        <v>2030</v>
      </c>
    </row>
    <row r="8542" customFormat="false" ht="15" hidden="false" customHeight="false" outlineLevel="0" collapsed="false">
      <c r="A8542" s="1" t="n">
        <v>2</v>
      </c>
      <c r="B8542" s="71" t="n">
        <v>46279</v>
      </c>
      <c r="C8542" s="1" t="n">
        <v>11</v>
      </c>
      <c r="D8542" s="1" t="s">
        <v>2057</v>
      </c>
      <c r="E8542" s="1" t="n">
        <v>1705</v>
      </c>
      <c r="F8542" s="1" t="s">
        <v>131</v>
      </c>
      <c r="I8542" s="1" t="n">
        <v>2040862</v>
      </c>
      <c r="J8542" s="1" t="n">
        <v>30085</v>
      </c>
      <c r="K8542" s="1" t="n">
        <v>7894900054217</v>
      </c>
      <c r="L8542" s="1" t="s">
        <v>3173</v>
      </c>
      <c r="N8542" s="1" t="n">
        <v>9</v>
      </c>
      <c r="O8542" s="1" t="n">
        <v>52.11</v>
      </c>
      <c r="P8542" s="1" t="s">
        <v>2030</v>
      </c>
    </row>
    <row r="8543" customFormat="false" ht="15" hidden="false" customHeight="false" outlineLevel="0" collapsed="false">
      <c r="A8543" s="1" t="n">
        <v>2</v>
      </c>
      <c r="B8543" s="71" t="n">
        <v>46279</v>
      </c>
      <c r="C8543" s="1" t="n">
        <v>11</v>
      </c>
      <c r="D8543" s="1" t="s">
        <v>2057</v>
      </c>
      <c r="E8543" s="1" t="n">
        <v>1705</v>
      </c>
      <c r="F8543" s="1" t="s">
        <v>131</v>
      </c>
      <c r="I8543" s="1" t="n">
        <v>2040862</v>
      </c>
      <c r="J8543" s="1" t="n">
        <v>31767</v>
      </c>
      <c r="K8543" s="1" t="n">
        <v>7897105250095</v>
      </c>
      <c r="L8543" s="1" t="s">
        <v>3473</v>
      </c>
      <c r="N8543" s="1" t="n">
        <v>9</v>
      </c>
      <c r="O8543" s="1" t="n">
        <v>33.06</v>
      </c>
      <c r="P8543" s="1" t="s">
        <v>2030</v>
      </c>
    </row>
    <row r="8544" customFormat="false" ht="15" hidden="false" customHeight="false" outlineLevel="0" collapsed="false">
      <c r="A8544" s="1" t="n">
        <v>2</v>
      </c>
      <c r="B8544" s="71" t="n">
        <v>46279</v>
      </c>
      <c r="C8544" s="1" t="n">
        <v>11</v>
      </c>
      <c r="D8544" s="1" t="s">
        <v>2057</v>
      </c>
      <c r="E8544" s="1" t="n">
        <v>1705</v>
      </c>
      <c r="F8544" s="1" t="s">
        <v>131</v>
      </c>
      <c r="I8544" s="1" t="n">
        <v>2040862</v>
      </c>
      <c r="J8544" s="1" t="n">
        <v>37279</v>
      </c>
      <c r="K8544" s="1" t="n">
        <v>7894900027013</v>
      </c>
      <c r="L8544" s="1" t="s">
        <v>2161</v>
      </c>
      <c r="N8544" s="1" t="n">
        <v>36</v>
      </c>
      <c r="O8544" s="1" t="n">
        <v>317.58</v>
      </c>
      <c r="P8544" s="1" t="s">
        <v>2030</v>
      </c>
    </row>
    <row r="8545" customFormat="false" ht="15" hidden="false" customHeight="false" outlineLevel="0" collapsed="false">
      <c r="A8545" s="1" t="n">
        <v>2</v>
      </c>
      <c r="B8545" s="71" t="n">
        <v>46279</v>
      </c>
      <c r="C8545" s="1" t="n">
        <v>11</v>
      </c>
      <c r="D8545" s="1" t="s">
        <v>2057</v>
      </c>
      <c r="E8545" s="1" t="n">
        <v>1705</v>
      </c>
      <c r="F8545" s="1" t="s">
        <v>131</v>
      </c>
      <c r="I8545" s="1" t="n">
        <v>2040862</v>
      </c>
      <c r="J8545" s="1" t="n">
        <v>41322</v>
      </c>
      <c r="K8545" s="1" t="n">
        <v>7897105200076</v>
      </c>
      <c r="L8545" s="1" t="s">
        <v>2246</v>
      </c>
      <c r="N8545" s="1" t="n">
        <v>30</v>
      </c>
      <c r="O8545" s="1" t="n">
        <v>102.26</v>
      </c>
      <c r="P8545" s="1" t="s">
        <v>2030</v>
      </c>
    </row>
    <row r="8546" customFormat="false" ht="15" hidden="false" customHeight="false" outlineLevel="0" collapsed="false">
      <c r="A8546" s="1" t="n">
        <v>2</v>
      </c>
      <c r="B8546" s="71" t="n">
        <v>46279</v>
      </c>
      <c r="C8546" s="1" t="n">
        <v>11</v>
      </c>
      <c r="D8546" s="1" t="s">
        <v>2057</v>
      </c>
      <c r="E8546" s="1" t="n">
        <v>1705</v>
      </c>
      <c r="F8546" s="1" t="s">
        <v>131</v>
      </c>
      <c r="I8546" s="1" t="n">
        <v>2040862</v>
      </c>
      <c r="J8546" s="1" t="n">
        <v>64291</v>
      </c>
      <c r="K8546" s="1" t="n">
        <v>78938595</v>
      </c>
      <c r="L8546" s="1" t="s">
        <v>4984</v>
      </c>
      <c r="N8546" s="1" t="n">
        <v>12</v>
      </c>
      <c r="O8546" s="1" t="n">
        <v>20.88</v>
      </c>
      <c r="P8546" s="1" t="s">
        <v>2030</v>
      </c>
    </row>
    <row r="8547" customFormat="false" ht="15" hidden="false" customHeight="false" outlineLevel="0" collapsed="false">
      <c r="A8547" s="1" t="n">
        <v>2</v>
      </c>
      <c r="B8547" s="71" t="n">
        <v>46279</v>
      </c>
      <c r="C8547" s="1" t="n">
        <v>11</v>
      </c>
      <c r="D8547" s="1" t="s">
        <v>2057</v>
      </c>
      <c r="E8547" s="1" t="n">
        <v>1705</v>
      </c>
      <c r="F8547" s="1" t="s">
        <v>131</v>
      </c>
      <c r="I8547" s="1" t="n">
        <v>2040862</v>
      </c>
      <c r="J8547" s="1" t="n">
        <v>77527</v>
      </c>
      <c r="K8547" s="1" t="n">
        <v>7897105250293</v>
      </c>
      <c r="L8547" s="1" t="s">
        <v>4985</v>
      </c>
      <c r="N8547" s="1" t="n">
        <v>6</v>
      </c>
      <c r="O8547" s="1" t="n">
        <v>15.54</v>
      </c>
      <c r="P8547" s="1" t="s">
        <v>2030</v>
      </c>
    </row>
    <row r="8548" customFormat="false" ht="15" hidden="false" customHeight="false" outlineLevel="0" collapsed="false">
      <c r="A8548" s="1" t="n">
        <v>2</v>
      </c>
      <c r="B8548" s="71" t="n">
        <v>46279</v>
      </c>
      <c r="C8548" s="1" t="n">
        <v>22</v>
      </c>
      <c r="D8548" s="1" t="s">
        <v>2065</v>
      </c>
      <c r="E8548" s="1" t="n">
        <v>48</v>
      </c>
      <c r="F8548" s="1" t="s">
        <v>146</v>
      </c>
      <c r="I8548" s="1" t="n">
        <v>2672</v>
      </c>
      <c r="J8548" s="1" t="n">
        <v>100000</v>
      </c>
      <c r="K8548" s="1" t="n">
        <v>1</v>
      </c>
      <c r="L8548" s="1" t="s">
        <v>2066</v>
      </c>
      <c r="N8548" s="1" t="n">
        <v>2.954</v>
      </c>
      <c r="O8548" s="1" t="n">
        <v>53.69</v>
      </c>
      <c r="P8548" s="1" t="s">
        <v>2030</v>
      </c>
    </row>
    <row r="8549" customFormat="false" ht="15" hidden="false" customHeight="false" outlineLevel="0" collapsed="false">
      <c r="A8549" s="1" t="n">
        <v>2</v>
      </c>
      <c r="B8549" s="71" t="n">
        <v>46279</v>
      </c>
      <c r="C8549" s="1" t="n">
        <v>22</v>
      </c>
      <c r="D8549" s="1" t="s">
        <v>2065</v>
      </c>
      <c r="E8549" s="1" t="n">
        <v>48</v>
      </c>
      <c r="F8549" s="1" t="s">
        <v>146</v>
      </c>
      <c r="I8549" s="1" t="n">
        <v>2672</v>
      </c>
      <c r="J8549" s="1" t="n">
        <v>100000</v>
      </c>
      <c r="K8549" s="1" t="n">
        <v>1</v>
      </c>
      <c r="L8549" s="1" t="s">
        <v>2066</v>
      </c>
      <c r="N8549" s="1" t="n">
        <v>3.3</v>
      </c>
      <c r="O8549" s="1" t="n">
        <v>66.27</v>
      </c>
      <c r="P8549" s="1" t="s">
        <v>2030</v>
      </c>
    </row>
    <row r="8550" customFormat="false" ht="15" hidden="false" customHeight="false" outlineLevel="0" collapsed="false">
      <c r="A8550" s="1" t="n">
        <v>2</v>
      </c>
      <c r="B8550" s="71" t="n">
        <v>46279</v>
      </c>
      <c r="C8550" s="1" t="n">
        <v>22</v>
      </c>
      <c r="D8550" s="1" t="s">
        <v>2065</v>
      </c>
      <c r="E8550" s="1" t="n">
        <v>48</v>
      </c>
      <c r="F8550" s="1" t="s">
        <v>146</v>
      </c>
      <c r="I8550" s="1" t="n">
        <v>2672</v>
      </c>
      <c r="J8550" s="1" t="n">
        <v>100001</v>
      </c>
      <c r="K8550" s="1" t="n">
        <v>2</v>
      </c>
      <c r="L8550" s="1" t="s">
        <v>2067</v>
      </c>
      <c r="N8550" s="1" t="n">
        <v>11.295</v>
      </c>
      <c r="O8550" s="1" t="n">
        <v>222.43</v>
      </c>
      <c r="P8550" s="1" t="s">
        <v>2030</v>
      </c>
    </row>
    <row r="8551" customFormat="false" ht="15" hidden="false" customHeight="false" outlineLevel="0" collapsed="false">
      <c r="A8551" s="1" t="n">
        <v>2</v>
      </c>
      <c r="B8551" s="71" t="n">
        <v>46279</v>
      </c>
      <c r="C8551" s="1" t="n">
        <v>22</v>
      </c>
      <c r="D8551" s="1" t="s">
        <v>2065</v>
      </c>
      <c r="E8551" s="1" t="n">
        <v>48</v>
      </c>
      <c r="F8551" s="1" t="s">
        <v>146</v>
      </c>
      <c r="I8551" s="1" t="n">
        <v>2672</v>
      </c>
      <c r="J8551" s="1" t="n">
        <v>100002</v>
      </c>
      <c r="K8551" s="1" t="n">
        <v>3</v>
      </c>
      <c r="L8551" s="1" t="s">
        <v>2068</v>
      </c>
      <c r="N8551" s="1" t="n">
        <v>24.5</v>
      </c>
      <c r="O8551" s="1" t="n">
        <v>556.72</v>
      </c>
      <c r="P8551" s="1" t="s">
        <v>2030</v>
      </c>
    </row>
    <row r="8552" customFormat="false" ht="15" hidden="false" customHeight="false" outlineLevel="0" collapsed="false">
      <c r="A8552" s="1" t="n">
        <v>2</v>
      </c>
      <c r="B8552" s="71" t="n">
        <v>46279</v>
      </c>
      <c r="C8552" s="1" t="n">
        <v>22</v>
      </c>
      <c r="D8552" s="1" t="s">
        <v>2065</v>
      </c>
      <c r="E8552" s="1" t="n">
        <v>48</v>
      </c>
      <c r="F8552" s="1" t="s">
        <v>146</v>
      </c>
      <c r="I8552" s="1" t="n">
        <v>2672</v>
      </c>
      <c r="J8552" s="1" t="n">
        <v>100003</v>
      </c>
      <c r="K8552" s="1" t="n">
        <v>4</v>
      </c>
      <c r="L8552" s="1" t="s">
        <v>2069</v>
      </c>
      <c r="N8552" s="1" t="n">
        <v>16.84</v>
      </c>
      <c r="O8552" s="1" t="n">
        <v>408.18</v>
      </c>
      <c r="P8552" s="1" t="s">
        <v>2030</v>
      </c>
    </row>
    <row r="8553" customFormat="false" ht="15" hidden="false" customHeight="false" outlineLevel="0" collapsed="false">
      <c r="A8553" s="1" t="n">
        <v>2</v>
      </c>
      <c r="B8553" s="71" t="n">
        <v>46279</v>
      </c>
      <c r="C8553" s="1" t="n">
        <v>22</v>
      </c>
      <c r="D8553" s="1" t="s">
        <v>2065</v>
      </c>
      <c r="E8553" s="1" t="n">
        <v>48</v>
      </c>
      <c r="F8553" s="1" t="s">
        <v>146</v>
      </c>
      <c r="I8553" s="1" t="n">
        <v>2672</v>
      </c>
      <c r="J8553" s="1" t="n">
        <v>100004</v>
      </c>
      <c r="K8553" s="1" t="n">
        <v>5</v>
      </c>
      <c r="L8553" s="1" t="s">
        <v>2070</v>
      </c>
      <c r="N8553" s="1" t="n">
        <v>1.062</v>
      </c>
      <c r="O8553" s="1" t="n">
        <v>22.52</v>
      </c>
      <c r="P8553" s="1" t="s">
        <v>2030</v>
      </c>
    </row>
    <row r="8554" customFormat="false" ht="15" hidden="false" customHeight="false" outlineLevel="0" collapsed="false">
      <c r="A8554" s="1" t="n">
        <v>2</v>
      </c>
      <c r="B8554" s="71" t="n">
        <v>46279</v>
      </c>
      <c r="C8554" s="1" t="n">
        <v>22</v>
      </c>
      <c r="D8554" s="1" t="s">
        <v>2065</v>
      </c>
      <c r="E8554" s="1" t="n">
        <v>48</v>
      </c>
      <c r="F8554" s="1" t="s">
        <v>146</v>
      </c>
      <c r="I8554" s="1" t="n">
        <v>2672</v>
      </c>
      <c r="J8554" s="1" t="n">
        <v>100005</v>
      </c>
      <c r="K8554" s="1" t="n">
        <v>6</v>
      </c>
      <c r="L8554" s="1" t="s">
        <v>2167</v>
      </c>
      <c r="N8554" s="1" t="n">
        <v>3.77</v>
      </c>
      <c r="O8554" s="1" t="n">
        <v>85.67</v>
      </c>
      <c r="P8554" s="1" t="s">
        <v>2030</v>
      </c>
    </row>
    <row r="8555" customFormat="false" ht="15" hidden="false" customHeight="false" outlineLevel="0" collapsed="false">
      <c r="A8555" s="1" t="n">
        <v>2</v>
      </c>
      <c r="B8555" s="71" t="n">
        <v>46279</v>
      </c>
      <c r="C8555" s="1" t="n">
        <v>22</v>
      </c>
      <c r="D8555" s="1" t="s">
        <v>2065</v>
      </c>
      <c r="E8555" s="1" t="n">
        <v>48</v>
      </c>
      <c r="F8555" s="1" t="s">
        <v>146</v>
      </c>
      <c r="I8555" s="1" t="n">
        <v>2672</v>
      </c>
      <c r="J8555" s="1" t="n">
        <v>100006</v>
      </c>
      <c r="K8555" s="1" t="n">
        <v>7</v>
      </c>
      <c r="L8555" s="1" t="s">
        <v>2071</v>
      </c>
      <c r="N8555" s="1" t="n">
        <v>3.3</v>
      </c>
      <c r="O8555" s="1" t="n">
        <v>93.89</v>
      </c>
      <c r="P8555" s="1" t="s">
        <v>2030</v>
      </c>
    </row>
    <row r="8556" customFormat="false" ht="15" hidden="false" customHeight="false" outlineLevel="0" collapsed="false">
      <c r="A8556" s="1" t="n">
        <v>2</v>
      </c>
      <c r="B8556" s="71" t="n">
        <v>46279</v>
      </c>
      <c r="C8556" s="1" t="n">
        <v>22</v>
      </c>
      <c r="D8556" s="1" t="s">
        <v>2065</v>
      </c>
      <c r="E8556" s="1" t="n">
        <v>48</v>
      </c>
      <c r="F8556" s="1" t="s">
        <v>146</v>
      </c>
      <c r="I8556" s="1" t="n">
        <v>2672</v>
      </c>
      <c r="J8556" s="1" t="n">
        <v>100007</v>
      </c>
      <c r="K8556" s="1" t="n">
        <v>8</v>
      </c>
      <c r="L8556" s="1" t="s">
        <v>2072</v>
      </c>
      <c r="N8556" s="1" t="n">
        <v>2.546</v>
      </c>
      <c r="O8556" s="1" t="n">
        <v>57.85</v>
      </c>
      <c r="P8556" s="1" t="s">
        <v>2030</v>
      </c>
    </row>
    <row r="8557" customFormat="false" ht="15" hidden="false" customHeight="false" outlineLevel="0" collapsed="false">
      <c r="A8557" s="1" t="n">
        <v>2</v>
      </c>
      <c r="B8557" s="71" t="n">
        <v>46279</v>
      </c>
      <c r="C8557" s="1" t="n">
        <v>22</v>
      </c>
      <c r="D8557" s="1" t="s">
        <v>2065</v>
      </c>
      <c r="E8557" s="1" t="n">
        <v>48</v>
      </c>
      <c r="F8557" s="1" t="s">
        <v>146</v>
      </c>
      <c r="I8557" s="1" t="n">
        <v>2672</v>
      </c>
      <c r="J8557" s="1" t="n">
        <v>100007</v>
      </c>
      <c r="K8557" s="1" t="n">
        <v>8</v>
      </c>
      <c r="L8557" s="1" t="s">
        <v>2072</v>
      </c>
      <c r="N8557" s="1" t="n">
        <v>3</v>
      </c>
      <c r="O8557" s="1" t="n">
        <v>75.31</v>
      </c>
      <c r="P8557" s="1" t="s">
        <v>2030</v>
      </c>
    </row>
    <row r="8558" customFormat="false" ht="15" hidden="false" customHeight="false" outlineLevel="0" collapsed="false">
      <c r="A8558" s="1" t="n">
        <v>2</v>
      </c>
      <c r="B8558" s="71" t="n">
        <v>46279</v>
      </c>
      <c r="C8558" s="1" t="n">
        <v>22</v>
      </c>
      <c r="D8558" s="1" t="s">
        <v>2065</v>
      </c>
      <c r="E8558" s="1" t="n">
        <v>48</v>
      </c>
      <c r="F8558" s="1" t="s">
        <v>146</v>
      </c>
      <c r="I8558" s="1" t="n">
        <v>2672</v>
      </c>
      <c r="J8558" s="1" t="n">
        <v>100008</v>
      </c>
      <c r="K8558" s="1" t="n">
        <v>9</v>
      </c>
      <c r="L8558" s="1" t="s">
        <v>2073</v>
      </c>
      <c r="N8558" s="1" t="n">
        <v>18.4</v>
      </c>
      <c r="O8558" s="1" t="n">
        <v>600.55</v>
      </c>
      <c r="P8558" s="1" t="s">
        <v>2030</v>
      </c>
    </row>
    <row r="8559" customFormat="false" ht="15" hidden="false" customHeight="false" outlineLevel="0" collapsed="false">
      <c r="A8559" s="1" t="n">
        <v>2</v>
      </c>
      <c r="B8559" s="71" t="n">
        <v>46279</v>
      </c>
      <c r="C8559" s="1" t="n">
        <v>22</v>
      </c>
      <c r="D8559" s="1" t="s">
        <v>2065</v>
      </c>
      <c r="E8559" s="1" t="n">
        <v>48</v>
      </c>
      <c r="F8559" s="1" t="s">
        <v>146</v>
      </c>
      <c r="I8559" s="1" t="n">
        <v>2672</v>
      </c>
      <c r="J8559" s="1" t="n">
        <v>100011</v>
      </c>
      <c r="K8559" s="1" t="n">
        <v>12</v>
      </c>
      <c r="L8559" s="1" t="s">
        <v>2074</v>
      </c>
      <c r="N8559" s="1" t="n">
        <v>12.3</v>
      </c>
      <c r="O8559" s="1" t="n">
        <v>463.23</v>
      </c>
      <c r="P8559" s="1" t="s">
        <v>2030</v>
      </c>
    </row>
    <row r="8560" customFormat="false" ht="15" hidden="false" customHeight="false" outlineLevel="0" collapsed="false">
      <c r="A8560" s="1" t="n">
        <v>2</v>
      </c>
      <c r="B8560" s="71" t="n">
        <v>46279</v>
      </c>
      <c r="C8560" s="1" t="n">
        <v>22</v>
      </c>
      <c r="D8560" s="1" t="s">
        <v>2065</v>
      </c>
      <c r="E8560" s="1" t="n">
        <v>48</v>
      </c>
      <c r="F8560" s="1" t="s">
        <v>146</v>
      </c>
      <c r="I8560" s="1" t="n">
        <v>2672</v>
      </c>
      <c r="J8560" s="1" t="n">
        <v>100012</v>
      </c>
      <c r="K8560" s="1" t="n">
        <v>13</v>
      </c>
      <c r="L8560" s="1" t="s">
        <v>2075</v>
      </c>
      <c r="N8560" s="1" t="n">
        <v>6.3</v>
      </c>
      <c r="O8560" s="1" t="n">
        <v>263.63</v>
      </c>
      <c r="P8560" s="1" t="s">
        <v>2030</v>
      </c>
    </row>
    <row r="8561" customFormat="false" ht="15" hidden="false" customHeight="false" outlineLevel="0" collapsed="false">
      <c r="A8561" s="1" t="n">
        <v>2</v>
      </c>
      <c r="B8561" s="71" t="n">
        <v>46279</v>
      </c>
      <c r="C8561" s="1" t="n">
        <v>22</v>
      </c>
      <c r="D8561" s="1" t="s">
        <v>2065</v>
      </c>
      <c r="E8561" s="1" t="n">
        <v>48</v>
      </c>
      <c r="F8561" s="1" t="s">
        <v>146</v>
      </c>
      <c r="I8561" s="1" t="n">
        <v>2672</v>
      </c>
      <c r="J8561" s="1" t="n">
        <v>100013</v>
      </c>
      <c r="K8561" s="1" t="n">
        <v>14</v>
      </c>
      <c r="L8561" s="1" t="s">
        <v>2076</v>
      </c>
      <c r="N8561" s="1" t="n">
        <v>14</v>
      </c>
      <c r="O8561" s="1" t="n">
        <v>621.01</v>
      </c>
      <c r="P8561" s="1" t="s">
        <v>2030</v>
      </c>
    </row>
    <row r="8562" customFormat="false" ht="15" hidden="false" customHeight="false" outlineLevel="0" collapsed="false">
      <c r="A8562" s="1" t="n">
        <v>2</v>
      </c>
      <c r="B8562" s="71" t="n">
        <v>46279</v>
      </c>
      <c r="C8562" s="1" t="n">
        <v>22</v>
      </c>
      <c r="D8562" s="1" t="s">
        <v>2065</v>
      </c>
      <c r="E8562" s="1" t="n">
        <v>48</v>
      </c>
      <c r="F8562" s="1" t="s">
        <v>146</v>
      </c>
      <c r="I8562" s="1" t="n">
        <v>2672</v>
      </c>
      <c r="J8562" s="1" t="n">
        <v>100014</v>
      </c>
      <c r="K8562" s="1" t="n">
        <v>15</v>
      </c>
      <c r="L8562" s="1" t="s">
        <v>2077</v>
      </c>
      <c r="N8562" s="1" t="n">
        <v>5.4</v>
      </c>
      <c r="O8562" s="1" t="n">
        <v>244.05</v>
      </c>
      <c r="P8562" s="1" t="s">
        <v>2030</v>
      </c>
    </row>
    <row r="8563" customFormat="false" ht="15" hidden="false" customHeight="false" outlineLevel="0" collapsed="false">
      <c r="A8563" s="1" t="n">
        <v>2</v>
      </c>
      <c r="B8563" s="71" t="n">
        <v>46279</v>
      </c>
      <c r="C8563" s="1" t="n">
        <v>22</v>
      </c>
      <c r="D8563" s="1" t="s">
        <v>2065</v>
      </c>
      <c r="E8563" s="1" t="n">
        <v>48</v>
      </c>
      <c r="F8563" s="1" t="s">
        <v>146</v>
      </c>
      <c r="I8563" s="1" t="n">
        <v>2672</v>
      </c>
      <c r="J8563" s="1" t="n">
        <v>100015</v>
      </c>
      <c r="K8563" s="1" t="n">
        <v>16</v>
      </c>
      <c r="L8563" s="1" t="s">
        <v>2078</v>
      </c>
      <c r="N8563" s="1" t="n">
        <v>2.3</v>
      </c>
      <c r="O8563" s="1" t="n">
        <v>92.4</v>
      </c>
      <c r="P8563" s="1" t="s">
        <v>2030</v>
      </c>
    </row>
    <row r="8564" customFormat="false" ht="15" hidden="false" customHeight="false" outlineLevel="0" collapsed="false">
      <c r="A8564" s="1" t="n">
        <v>2</v>
      </c>
      <c r="B8564" s="71" t="n">
        <v>46279</v>
      </c>
      <c r="C8564" s="1" t="n">
        <v>22</v>
      </c>
      <c r="D8564" s="1" t="s">
        <v>2065</v>
      </c>
      <c r="E8564" s="1" t="n">
        <v>48</v>
      </c>
      <c r="F8564" s="1" t="s">
        <v>146</v>
      </c>
      <c r="I8564" s="1" t="n">
        <v>2672</v>
      </c>
      <c r="J8564" s="1" t="n">
        <v>100016</v>
      </c>
      <c r="K8564" s="1" t="n">
        <v>17</v>
      </c>
      <c r="L8564" s="1" t="s">
        <v>2079</v>
      </c>
      <c r="N8564" s="1" t="n">
        <v>2.8</v>
      </c>
      <c r="O8564" s="1" t="n">
        <v>140.61</v>
      </c>
      <c r="P8564" s="1" t="s">
        <v>2030</v>
      </c>
    </row>
    <row r="8565" customFormat="false" ht="15" hidden="false" customHeight="false" outlineLevel="0" collapsed="false">
      <c r="A8565" s="1" t="n">
        <v>2</v>
      </c>
      <c r="B8565" s="71" t="n">
        <v>46279</v>
      </c>
      <c r="C8565" s="1" t="n">
        <v>22</v>
      </c>
      <c r="D8565" s="1" t="s">
        <v>2065</v>
      </c>
      <c r="E8565" s="1" t="n">
        <v>48</v>
      </c>
      <c r="F8565" s="1" t="s">
        <v>146</v>
      </c>
      <c r="I8565" s="1" t="n">
        <v>2672</v>
      </c>
      <c r="J8565" s="1" t="n">
        <v>100017</v>
      </c>
      <c r="K8565" s="1" t="n">
        <v>18</v>
      </c>
      <c r="L8565" s="1" t="s">
        <v>2080</v>
      </c>
      <c r="N8565" s="1" t="n">
        <v>2</v>
      </c>
      <c r="O8565" s="1" t="n">
        <v>117.18</v>
      </c>
      <c r="P8565" s="1" t="s">
        <v>2030</v>
      </c>
    </row>
    <row r="8566" customFormat="false" ht="15" hidden="false" customHeight="false" outlineLevel="0" collapsed="false">
      <c r="A8566" s="1" t="n">
        <v>2</v>
      </c>
      <c r="B8566" s="71" t="n">
        <v>46279</v>
      </c>
      <c r="C8566" s="1" t="n">
        <v>22</v>
      </c>
      <c r="D8566" s="1" t="s">
        <v>2065</v>
      </c>
      <c r="E8566" s="1" t="n">
        <v>48</v>
      </c>
      <c r="F8566" s="1" t="s">
        <v>146</v>
      </c>
      <c r="I8566" s="1" t="n">
        <v>2672</v>
      </c>
      <c r="J8566" s="1" t="n">
        <v>100019</v>
      </c>
      <c r="K8566" s="1" t="n">
        <v>20</v>
      </c>
      <c r="L8566" s="1" t="s">
        <v>3364</v>
      </c>
      <c r="N8566" s="1" t="n">
        <v>1.56</v>
      </c>
      <c r="O8566" s="1" t="n">
        <v>54.83</v>
      </c>
      <c r="P8566" s="1" t="s">
        <v>2030</v>
      </c>
    </row>
    <row r="8567" customFormat="false" ht="15" hidden="false" customHeight="false" outlineLevel="0" collapsed="false">
      <c r="A8567" s="1" t="n">
        <v>2</v>
      </c>
      <c r="B8567" s="71" t="n">
        <v>46279</v>
      </c>
      <c r="C8567" s="1" t="n">
        <v>22</v>
      </c>
      <c r="D8567" s="1" t="s">
        <v>2065</v>
      </c>
      <c r="E8567" s="1" t="n">
        <v>48</v>
      </c>
      <c r="F8567" s="1" t="s">
        <v>146</v>
      </c>
      <c r="I8567" s="1" t="n">
        <v>2672</v>
      </c>
      <c r="J8567" s="1" t="n">
        <v>100019</v>
      </c>
      <c r="K8567" s="1" t="n">
        <v>20</v>
      </c>
      <c r="L8567" s="1" t="s">
        <v>3364</v>
      </c>
      <c r="N8567" s="1" t="n">
        <v>4.566</v>
      </c>
      <c r="O8567" s="1" t="n">
        <v>145.27</v>
      </c>
      <c r="P8567" s="1" t="s">
        <v>2030</v>
      </c>
    </row>
    <row r="8568" customFormat="false" ht="15" hidden="false" customHeight="false" outlineLevel="0" collapsed="false">
      <c r="A8568" s="1" t="n">
        <v>2</v>
      </c>
      <c r="B8568" s="71" t="n">
        <v>46279</v>
      </c>
      <c r="C8568" s="1" t="n">
        <v>22</v>
      </c>
      <c r="D8568" s="1" t="s">
        <v>2065</v>
      </c>
      <c r="E8568" s="1" t="n">
        <v>48</v>
      </c>
      <c r="F8568" s="1" t="s">
        <v>146</v>
      </c>
      <c r="I8568" s="1" t="n">
        <v>2672</v>
      </c>
      <c r="J8568" s="1" t="n">
        <v>100053</v>
      </c>
      <c r="K8568" s="1" t="n">
        <v>54</v>
      </c>
      <c r="L8568" s="1" t="s">
        <v>2081</v>
      </c>
      <c r="N8568" s="1" t="n">
        <v>2.1</v>
      </c>
      <c r="O8568" s="1" t="n">
        <v>77.33</v>
      </c>
      <c r="P8568" s="1" t="s">
        <v>2030</v>
      </c>
    </row>
    <row r="8569" customFormat="false" ht="15" hidden="false" customHeight="false" outlineLevel="0" collapsed="false">
      <c r="A8569" s="1" t="n">
        <v>2</v>
      </c>
      <c r="B8569" s="71" t="n">
        <v>46279</v>
      </c>
      <c r="C8569" s="1" t="n">
        <v>22</v>
      </c>
      <c r="D8569" s="1" t="s">
        <v>2065</v>
      </c>
      <c r="E8569" s="1" t="n">
        <v>48</v>
      </c>
      <c r="F8569" s="1" t="s">
        <v>146</v>
      </c>
      <c r="I8569" s="1" t="n">
        <v>2672</v>
      </c>
      <c r="J8569" s="1" t="n">
        <v>100638</v>
      </c>
      <c r="K8569" s="1" t="n">
        <v>508</v>
      </c>
      <c r="L8569" s="1" t="s">
        <v>2082</v>
      </c>
      <c r="N8569" s="1" t="n">
        <v>3</v>
      </c>
      <c r="O8569" s="1" t="n">
        <v>7.51</v>
      </c>
      <c r="P8569" s="1" t="s">
        <v>2030</v>
      </c>
    </row>
    <row r="8570" customFormat="false" ht="15" hidden="false" customHeight="false" outlineLevel="0" collapsed="false">
      <c r="A8570" s="1" t="n">
        <v>2</v>
      </c>
      <c r="B8570" s="71" t="n">
        <v>46279</v>
      </c>
      <c r="C8570" s="1" t="n">
        <v>22</v>
      </c>
      <c r="D8570" s="1" t="s">
        <v>2065</v>
      </c>
      <c r="E8570" s="1" t="n">
        <v>48</v>
      </c>
      <c r="F8570" s="1" t="s">
        <v>146</v>
      </c>
      <c r="I8570" s="1" t="n">
        <v>2672</v>
      </c>
      <c r="J8570" s="1" t="n">
        <v>100638</v>
      </c>
      <c r="K8570" s="1" t="n">
        <v>508</v>
      </c>
      <c r="L8570" s="1" t="s">
        <v>2082</v>
      </c>
      <c r="N8570" s="1" t="n">
        <v>0.294</v>
      </c>
      <c r="O8570" s="1" t="n">
        <v>0.67</v>
      </c>
      <c r="P8570" s="1" t="s">
        <v>2030</v>
      </c>
    </row>
    <row r="8571" customFormat="false" ht="15" hidden="false" customHeight="false" outlineLevel="0" collapsed="false">
      <c r="A8571" s="1" t="n">
        <v>2</v>
      </c>
      <c r="B8571" s="71" t="n">
        <v>46279</v>
      </c>
      <c r="C8571" s="1" t="n">
        <v>22</v>
      </c>
      <c r="D8571" s="1" t="s">
        <v>2065</v>
      </c>
      <c r="E8571" s="1" t="n">
        <v>48</v>
      </c>
      <c r="F8571" s="1" t="s">
        <v>146</v>
      </c>
      <c r="I8571" s="1" t="n">
        <v>2672</v>
      </c>
      <c r="J8571" s="1" t="n">
        <v>110137</v>
      </c>
      <c r="K8571" s="1" t="n">
        <v>13899</v>
      </c>
      <c r="L8571" s="1" t="s">
        <v>3365</v>
      </c>
      <c r="N8571" s="1" t="n">
        <v>12.4</v>
      </c>
      <c r="O8571" s="1" t="n">
        <v>51.8</v>
      </c>
      <c r="P8571" s="1" t="s">
        <v>2030</v>
      </c>
    </row>
    <row r="8572" customFormat="false" ht="15" hidden="false" customHeight="false" outlineLevel="0" collapsed="false">
      <c r="A8572" s="1" t="n">
        <v>2</v>
      </c>
      <c r="B8572" s="71" t="n">
        <v>46279</v>
      </c>
      <c r="C8572" s="1" t="n">
        <v>22</v>
      </c>
      <c r="D8572" s="1" t="s">
        <v>2065</v>
      </c>
      <c r="E8572" s="1" t="n">
        <v>48</v>
      </c>
      <c r="F8572" s="1" t="s">
        <v>146</v>
      </c>
      <c r="I8572" s="1" t="n">
        <v>2672</v>
      </c>
      <c r="J8572" s="1" t="n">
        <v>110137</v>
      </c>
      <c r="K8572" s="1" t="n">
        <v>13899</v>
      </c>
      <c r="L8572" s="1" t="s">
        <v>3365</v>
      </c>
      <c r="N8572" s="1" t="n">
        <v>2.382</v>
      </c>
      <c r="O8572" s="1" t="n">
        <v>9.01</v>
      </c>
      <c r="P8572" s="1" t="s">
        <v>2030</v>
      </c>
    </row>
    <row r="8573" customFormat="false" ht="15" hidden="false" customHeight="false" outlineLevel="0" collapsed="false">
      <c r="A8573" s="1" t="n">
        <v>2</v>
      </c>
      <c r="B8573" s="71" t="n">
        <v>46279</v>
      </c>
      <c r="C8573" s="1" t="n">
        <v>22</v>
      </c>
      <c r="D8573" s="1" t="s">
        <v>2065</v>
      </c>
      <c r="E8573" s="1" t="n">
        <v>48</v>
      </c>
      <c r="F8573" s="1" t="s">
        <v>146</v>
      </c>
      <c r="I8573" s="1" t="n">
        <v>2672</v>
      </c>
      <c r="J8573" s="1" t="n">
        <v>110455</v>
      </c>
      <c r="K8573" s="1" t="n">
        <v>53212</v>
      </c>
      <c r="L8573" s="1" t="s">
        <v>2084</v>
      </c>
      <c r="N8573" s="1" t="n">
        <v>0.791</v>
      </c>
      <c r="O8573" s="1" t="n">
        <v>0</v>
      </c>
      <c r="P8573" s="1" t="s">
        <v>2030</v>
      </c>
    </row>
    <row r="8574" customFormat="false" ht="15" hidden="false" customHeight="false" outlineLevel="0" collapsed="false">
      <c r="A8574" s="1" t="n">
        <v>2</v>
      </c>
      <c r="B8574" s="71" t="n">
        <v>46279</v>
      </c>
      <c r="C8574" s="1" t="n">
        <v>22</v>
      </c>
      <c r="D8574" s="1" t="s">
        <v>2065</v>
      </c>
      <c r="E8574" s="1" t="n">
        <v>48</v>
      </c>
      <c r="F8574" s="1" t="s">
        <v>146</v>
      </c>
      <c r="I8574" s="1" t="n">
        <v>2672</v>
      </c>
      <c r="J8574" s="1" t="n">
        <v>110455</v>
      </c>
      <c r="K8574" s="1" t="n">
        <v>53212</v>
      </c>
      <c r="L8574" s="1" t="s">
        <v>2084</v>
      </c>
      <c r="N8574" s="1" t="n">
        <v>0.64</v>
      </c>
      <c r="O8574" s="1" t="n">
        <v>0</v>
      </c>
      <c r="P8574" s="1" t="s">
        <v>2030</v>
      </c>
    </row>
    <row r="8575" customFormat="false" ht="15" hidden="false" customHeight="false" outlineLevel="0" collapsed="false">
      <c r="A8575" s="1" t="n">
        <v>2</v>
      </c>
      <c r="B8575" s="71" t="n">
        <v>46279</v>
      </c>
      <c r="C8575" s="1" t="n">
        <v>100</v>
      </c>
      <c r="D8575" s="1" t="s">
        <v>2085</v>
      </c>
      <c r="E8575" s="1" t="n">
        <v>48</v>
      </c>
      <c r="F8575" s="1" t="s">
        <v>146</v>
      </c>
      <c r="I8575" s="1" t="n">
        <v>1701599</v>
      </c>
      <c r="J8575" s="1" t="n">
        <v>100000</v>
      </c>
      <c r="K8575" s="1" t="n">
        <v>1</v>
      </c>
      <c r="L8575" s="1" t="s">
        <v>2066</v>
      </c>
      <c r="N8575" s="1" t="n">
        <v>3.3</v>
      </c>
      <c r="O8575" s="1" t="n">
        <v>66.27</v>
      </c>
      <c r="P8575" s="1" t="s">
        <v>2030</v>
      </c>
    </row>
    <row r="8576" customFormat="false" ht="15" hidden="false" customHeight="false" outlineLevel="0" collapsed="false">
      <c r="A8576" s="1" t="n">
        <v>2</v>
      </c>
      <c r="B8576" s="71" t="n">
        <v>46279</v>
      </c>
      <c r="C8576" s="1" t="n">
        <v>100</v>
      </c>
      <c r="D8576" s="1" t="s">
        <v>2085</v>
      </c>
      <c r="E8576" s="1" t="n">
        <v>48</v>
      </c>
      <c r="F8576" s="1" t="s">
        <v>146</v>
      </c>
      <c r="I8576" s="1" t="n">
        <v>1701599</v>
      </c>
      <c r="J8576" s="1" t="n">
        <v>100006</v>
      </c>
      <c r="K8576" s="1" t="n">
        <v>7</v>
      </c>
      <c r="L8576" s="1" t="s">
        <v>2071</v>
      </c>
      <c r="N8576" s="1" t="n">
        <v>3.3</v>
      </c>
      <c r="O8576" s="1" t="n">
        <v>93.89</v>
      </c>
      <c r="P8576" s="1" t="s">
        <v>2030</v>
      </c>
    </row>
    <row r="8577" customFormat="false" ht="15" hidden="false" customHeight="false" outlineLevel="0" collapsed="false">
      <c r="A8577" s="1" t="n">
        <v>2</v>
      </c>
      <c r="B8577" s="71" t="n">
        <v>46279</v>
      </c>
      <c r="C8577" s="1" t="n">
        <v>100</v>
      </c>
      <c r="D8577" s="1" t="s">
        <v>2085</v>
      </c>
      <c r="E8577" s="1" t="n">
        <v>48</v>
      </c>
      <c r="F8577" s="1" t="s">
        <v>146</v>
      </c>
      <c r="I8577" s="1" t="n">
        <v>1701599</v>
      </c>
      <c r="J8577" s="1" t="n">
        <v>100007</v>
      </c>
      <c r="K8577" s="1" t="n">
        <v>8</v>
      </c>
      <c r="L8577" s="1" t="s">
        <v>2072</v>
      </c>
      <c r="N8577" s="1" t="n">
        <v>3</v>
      </c>
      <c r="O8577" s="1" t="n">
        <v>75.31</v>
      </c>
      <c r="P8577" s="1" t="s">
        <v>2030</v>
      </c>
    </row>
    <row r="8578" customFormat="false" ht="15" hidden="false" customHeight="false" outlineLevel="0" collapsed="false">
      <c r="A8578" s="1" t="n">
        <v>2</v>
      </c>
      <c r="B8578" s="71" t="n">
        <v>46279</v>
      </c>
      <c r="C8578" s="1" t="n">
        <v>100</v>
      </c>
      <c r="D8578" s="1" t="s">
        <v>2085</v>
      </c>
      <c r="E8578" s="1" t="n">
        <v>48</v>
      </c>
      <c r="F8578" s="1" t="s">
        <v>146</v>
      </c>
      <c r="I8578" s="1" t="n">
        <v>1701599</v>
      </c>
      <c r="J8578" s="1" t="n">
        <v>100008</v>
      </c>
      <c r="K8578" s="1" t="n">
        <v>9</v>
      </c>
      <c r="L8578" s="1" t="s">
        <v>2073</v>
      </c>
      <c r="N8578" s="1" t="n">
        <v>18.4</v>
      </c>
      <c r="O8578" s="1" t="n">
        <v>600.55</v>
      </c>
      <c r="P8578" s="1" t="s">
        <v>2030</v>
      </c>
    </row>
    <row r="8579" customFormat="false" ht="15" hidden="false" customHeight="false" outlineLevel="0" collapsed="false">
      <c r="A8579" s="1" t="n">
        <v>2</v>
      </c>
      <c r="B8579" s="71" t="n">
        <v>46279</v>
      </c>
      <c r="C8579" s="1" t="n">
        <v>100</v>
      </c>
      <c r="D8579" s="1" t="s">
        <v>2085</v>
      </c>
      <c r="E8579" s="1" t="n">
        <v>48</v>
      </c>
      <c r="F8579" s="1" t="s">
        <v>146</v>
      </c>
      <c r="I8579" s="1" t="n">
        <v>1701599</v>
      </c>
      <c r="J8579" s="1" t="n">
        <v>100011</v>
      </c>
      <c r="K8579" s="1" t="n">
        <v>12</v>
      </c>
      <c r="L8579" s="1" t="s">
        <v>2074</v>
      </c>
      <c r="N8579" s="1" t="n">
        <v>12.3</v>
      </c>
      <c r="O8579" s="1" t="n">
        <v>463.23</v>
      </c>
      <c r="P8579" s="1" t="s">
        <v>2030</v>
      </c>
    </row>
    <row r="8580" customFormat="false" ht="15" hidden="false" customHeight="false" outlineLevel="0" collapsed="false">
      <c r="A8580" s="1" t="n">
        <v>2</v>
      </c>
      <c r="B8580" s="71" t="n">
        <v>46279</v>
      </c>
      <c r="C8580" s="1" t="n">
        <v>100</v>
      </c>
      <c r="D8580" s="1" t="s">
        <v>2085</v>
      </c>
      <c r="E8580" s="1" t="n">
        <v>48</v>
      </c>
      <c r="F8580" s="1" t="s">
        <v>146</v>
      </c>
      <c r="I8580" s="1" t="n">
        <v>1701599</v>
      </c>
      <c r="J8580" s="1" t="n">
        <v>100012</v>
      </c>
      <c r="K8580" s="1" t="n">
        <v>13</v>
      </c>
      <c r="L8580" s="1" t="s">
        <v>2075</v>
      </c>
      <c r="N8580" s="1" t="n">
        <v>6.3</v>
      </c>
      <c r="O8580" s="1" t="n">
        <v>263.63</v>
      </c>
      <c r="P8580" s="1" t="s">
        <v>2030</v>
      </c>
    </row>
    <row r="8581" customFormat="false" ht="15" hidden="false" customHeight="false" outlineLevel="0" collapsed="false">
      <c r="A8581" s="1" t="n">
        <v>2</v>
      </c>
      <c r="B8581" s="71" t="n">
        <v>46279</v>
      </c>
      <c r="C8581" s="1" t="n">
        <v>100</v>
      </c>
      <c r="D8581" s="1" t="s">
        <v>2085</v>
      </c>
      <c r="E8581" s="1" t="n">
        <v>48</v>
      </c>
      <c r="F8581" s="1" t="s">
        <v>146</v>
      </c>
      <c r="I8581" s="1" t="n">
        <v>1701599</v>
      </c>
      <c r="J8581" s="1" t="n">
        <v>100013</v>
      </c>
      <c r="K8581" s="1" t="n">
        <v>14</v>
      </c>
      <c r="L8581" s="1" t="s">
        <v>2076</v>
      </c>
      <c r="N8581" s="1" t="n">
        <v>14</v>
      </c>
      <c r="O8581" s="1" t="n">
        <v>621.01</v>
      </c>
      <c r="P8581" s="1" t="s">
        <v>2030</v>
      </c>
    </row>
    <row r="8582" customFormat="false" ht="15" hidden="false" customHeight="false" outlineLevel="0" collapsed="false">
      <c r="A8582" s="1" t="n">
        <v>2</v>
      </c>
      <c r="B8582" s="71" t="n">
        <v>46279</v>
      </c>
      <c r="C8582" s="1" t="n">
        <v>100</v>
      </c>
      <c r="D8582" s="1" t="s">
        <v>2085</v>
      </c>
      <c r="E8582" s="1" t="n">
        <v>48</v>
      </c>
      <c r="F8582" s="1" t="s">
        <v>146</v>
      </c>
      <c r="I8582" s="1" t="n">
        <v>1701599</v>
      </c>
      <c r="J8582" s="1" t="n">
        <v>100014</v>
      </c>
      <c r="K8582" s="1" t="n">
        <v>15</v>
      </c>
      <c r="L8582" s="1" t="s">
        <v>2077</v>
      </c>
      <c r="N8582" s="1" t="n">
        <v>5.4</v>
      </c>
      <c r="O8582" s="1" t="n">
        <v>244.05</v>
      </c>
      <c r="P8582" s="1" t="s">
        <v>2030</v>
      </c>
    </row>
    <row r="8583" customFormat="false" ht="15" hidden="false" customHeight="false" outlineLevel="0" collapsed="false">
      <c r="A8583" s="1" t="n">
        <v>2</v>
      </c>
      <c r="B8583" s="71" t="n">
        <v>46279</v>
      </c>
      <c r="C8583" s="1" t="n">
        <v>100</v>
      </c>
      <c r="D8583" s="1" t="s">
        <v>2085</v>
      </c>
      <c r="E8583" s="1" t="n">
        <v>48</v>
      </c>
      <c r="F8583" s="1" t="s">
        <v>146</v>
      </c>
      <c r="I8583" s="1" t="n">
        <v>1701599</v>
      </c>
      <c r="J8583" s="1" t="n">
        <v>100015</v>
      </c>
      <c r="K8583" s="1" t="n">
        <v>16</v>
      </c>
      <c r="L8583" s="1" t="s">
        <v>2078</v>
      </c>
      <c r="N8583" s="1" t="n">
        <v>2.3</v>
      </c>
      <c r="O8583" s="1" t="n">
        <v>92.4</v>
      </c>
      <c r="P8583" s="1" t="s">
        <v>2030</v>
      </c>
    </row>
    <row r="8584" customFormat="false" ht="15" hidden="false" customHeight="false" outlineLevel="0" collapsed="false">
      <c r="A8584" s="1" t="n">
        <v>2</v>
      </c>
      <c r="B8584" s="71" t="n">
        <v>46279</v>
      </c>
      <c r="C8584" s="1" t="n">
        <v>100</v>
      </c>
      <c r="D8584" s="1" t="s">
        <v>2085</v>
      </c>
      <c r="E8584" s="1" t="n">
        <v>48</v>
      </c>
      <c r="F8584" s="1" t="s">
        <v>146</v>
      </c>
      <c r="I8584" s="1" t="n">
        <v>1701599</v>
      </c>
      <c r="J8584" s="1" t="n">
        <v>100016</v>
      </c>
      <c r="K8584" s="1" t="n">
        <v>17</v>
      </c>
      <c r="L8584" s="1" t="s">
        <v>2079</v>
      </c>
      <c r="N8584" s="1" t="n">
        <v>2.8</v>
      </c>
      <c r="O8584" s="1" t="n">
        <v>140.61</v>
      </c>
      <c r="P8584" s="1" t="s">
        <v>2030</v>
      </c>
    </row>
    <row r="8585" customFormat="false" ht="15" hidden="false" customHeight="false" outlineLevel="0" collapsed="false">
      <c r="A8585" s="1" t="n">
        <v>2</v>
      </c>
      <c r="B8585" s="71" t="n">
        <v>46279</v>
      </c>
      <c r="C8585" s="1" t="n">
        <v>100</v>
      </c>
      <c r="D8585" s="1" t="s">
        <v>2085</v>
      </c>
      <c r="E8585" s="1" t="n">
        <v>48</v>
      </c>
      <c r="F8585" s="1" t="s">
        <v>146</v>
      </c>
      <c r="I8585" s="1" t="n">
        <v>1701599</v>
      </c>
      <c r="J8585" s="1" t="n">
        <v>100017</v>
      </c>
      <c r="K8585" s="1" t="n">
        <v>18</v>
      </c>
      <c r="L8585" s="1" t="s">
        <v>2080</v>
      </c>
      <c r="N8585" s="1" t="n">
        <v>2</v>
      </c>
      <c r="O8585" s="1" t="n">
        <v>117.18</v>
      </c>
      <c r="P8585" s="1" t="s">
        <v>2030</v>
      </c>
    </row>
    <row r="8586" customFormat="false" ht="15" hidden="false" customHeight="false" outlineLevel="0" collapsed="false">
      <c r="A8586" s="1" t="n">
        <v>2</v>
      </c>
      <c r="B8586" s="71" t="n">
        <v>46279</v>
      </c>
      <c r="C8586" s="1" t="n">
        <v>100</v>
      </c>
      <c r="D8586" s="1" t="s">
        <v>2085</v>
      </c>
      <c r="E8586" s="1" t="n">
        <v>48</v>
      </c>
      <c r="F8586" s="1" t="s">
        <v>146</v>
      </c>
      <c r="I8586" s="1" t="n">
        <v>1701599</v>
      </c>
      <c r="J8586" s="1" t="n">
        <v>100019</v>
      </c>
      <c r="K8586" s="1" t="n">
        <v>20</v>
      </c>
      <c r="L8586" s="1" t="s">
        <v>3364</v>
      </c>
      <c r="N8586" s="1" t="n">
        <v>1.56</v>
      </c>
      <c r="O8586" s="1" t="n">
        <v>54.83</v>
      </c>
      <c r="P8586" s="1" t="s">
        <v>2030</v>
      </c>
    </row>
    <row r="8587" customFormat="false" ht="15" hidden="false" customHeight="false" outlineLevel="0" collapsed="false">
      <c r="A8587" s="1" t="n">
        <v>2</v>
      </c>
      <c r="B8587" s="71" t="n">
        <v>46279</v>
      </c>
      <c r="C8587" s="1" t="n">
        <v>100</v>
      </c>
      <c r="D8587" s="1" t="s">
        <v>2085</v>
      </c>
      <c r="E8587" s="1" t="n">
        <v>48</v>
      </c>
      <c r="F8587" s="1" t="s">
        <v>146</v>
      </c>
      <c r="I8587" s="1" t="n">
        <v>1701599</v>
      </c>
      <c r="J8587" s="1" t="n">
        <v>100053</v>
      </c>
      <c r="K8587" s="1" t="n">
        <v>54</v>
      </c>
      <c r="L8587" s="1" t="s">
        <v>2081</v>
      </c>
      <c r="N8587" s="1" t="n">
        <v>2.1</v>
      </c>
      <c r="O8587" s="1" t="n">
        <v>77.33</v>
      </c>
      <c r="P8587" s="1" t="s">
        <v>2030</v>
      </c>
    </row>
    <row r="8588" customFormat="false" ht="15" hidden="false" customHeight="false" outlineLevel="0" collapsed="false">
      <c r="A8588" s="1" t="n">
        <v>2</v>
      </c>
      <c r="B8588" s="71" t="n">
        <v>46279</v>
      </c>
      <c r="C8588" s="1" t="n">
        <v>100</v>
      </c>
      <c r="D8588" s="1" t="s">
        <v>2085</v>
      </c>
      <c r="E8588" s="1" t="n">
        <v>48</v>
      </c>
      <c r="F8588" s="1" t="s">
        <v>146</v>
      </c>
      <c r="I8588" s="1" t="n">
        <v>1701599</v>
      </c>
      <c r="J8588" s="1" t="n">
        <v>100638</v>
      </c>
      <c r="K8588" s="1" t="n">
        <v>508</v>
      </c>
      <c r="L8588" s="1" t="s">
        <v>2082</v>
      </c>
      <c r="N8588" s="1" t="n">
        <v>3</v>
      </c>
      <c r="O8588" s="1" t="n">
        <v>7.51</v>
      </c>
      <c r="P8588" s="1" t="s">
        <v>2030</v>
      </c>
    </row>
    <row r="8589" customFormat="false" ht="15" hidden="false" customHeight="false" outlineLevel="0" collapsed="false">
      <c r="A8589" s="1" t="n">
        <v>2</v>
      </c>
      <c r="B8589" s="71" t="n">
        <v>46279</v>
      </c>
      <c r="C8589" s="1" t="n">
        <v>100</v>
      </c>
      <c r="D8589" s="1" t="s">
        <v>2085</v>
      </c>
      <c r="E8589" s="1" t="n">
        <v>48</v>
      </c>
      <c r="F8589" s="1" t="s">
        <v>146</v>
      </c>
      <c r="I8589" s="1" t="n">
        <v>1701599</v>
      </c>
      <c r="J8589" s="1" t="n">
        <v>110137</v>
      </c>
      <c r="K8589" s="1" t="n">
        <v>13899</v>
      </c>
      <c r="L8589" s="1" t="s">
        <v>3365</v>
      </c>
      <c r="N8589" s="1" t="n">
        <v>12.4</v>
      </c>
      <c r="O8589" s="1" t="n">
        <v>51.8</v>
      </c>
      <c r="P8589" s="1" t="s">
        <v>2030</v>
      </c>
    </row>
    <row r="8590" customFormat="false" ht="15" hidden="false" customHeight="false" outlineLevel="0" collapsed="false">
      <c r="A8590" s="1" t="n">
        <v>2</v>
      </c>
      <c r="B8590" s="71" t="n">
        <v>46279</v>
      </c>
      <c r="C8590" s="1" t="n">
        <v>100</v>
      </c>
      <c r="D8590" s="1" t="s">
        <v>2085</v>
      </c>
      <c r="E8590" s="1" t="n">
        <v>48</v>
      </c>
      <c r="F8590" s="1" t="s">
        <v>146</v>
      </c>
      <c r="I8590" s="1" t="n">
        <v>1701599</v>
      </c>
      <c r="J8590" s="1" t="n">
        <v>110455</v>
      </c>
      <c r="K8590" s="1" t="n">
        <v>53212</v>
      </c>
      <c r="L8590" s="1" t="s">
        <v>2084</v>
      </c>
      <c r="N8590" s="1" t="n">
        <v>0.64</v>
      </c>
      <c r="O8590" s="1" t="n">
        <v>0</v>
      </c>
      <c r="P8590" s="1" t="s">
        <v>2030</v>
      </c>
    </row>
    <row r="8591" customFormat="false" ht="15" hidden="false" customHeight="false" outlineLevel="0" collapsed="false">
      <c r="A8591" s="1" t="n">
        <v>2</v>
      </c>
      <c r="B8591" s="71" t="n">
        <v>46279</v>
      </c>
      <c r="C8591" s="1" t="n">
        <v>100</v>
      </c>
      <c r="D8591" s="1" t="s">
        <v>2085</v>
      </c>
      <c r="E8591" s="1" t="n">
        <v>48</v>
      </c>
      <c r="F8591" s="1" t="s">
        <v>146</v>
      </c>
      <c r="I8591" s="1" t="n">
        <v>1701602</v>
      </c>
      <c r="J8591" s="1" t="n">
        <v>100000</v>
      </c>
      <c r="K8591" s="1" t="n">
        <v>1</v>
      </c>
      <c r="L8591" s="1" t="s">
        <v>2066</v>
      </c>
      <c r="N8591" s="1" t="n">
        <v>2.954</v>
      </c>
      <c r="O8591" s="1" t="n">
        <v>53.69</v>
      </c>
      <c r="P8591" s="1" t="s">
        <v>2030</v>
      </c>
    </row>
    <row r="8592" customFormat="false" ht="15" hidden="false" customHeight="false" outlineLevel="0" collapsed="false">
      <c r="A8592" s="1" t="n">
        <v>2</v>
      </c>
      <c r="B8592" s="71" t="n">
        <v>46279</v>
      </c>
      <c r="C8592" s="1" t="n">
        <v>100</v>
      </c>
      <c r="D8592" s="1" t="s">
        <v>2085</v>
      </c>
      <c r="E8592" s="1" t="n">
        <v>48</v>
      </c>
      <c r="F8592" s="1" t="s">
        <v>146</v>
      </c>
      <c r="I8592" s="1" t="n">
        <v>1701602</v>
      </c>
      <c r="J8592" s="1" t="n">
        <v>100001</v>
      </c>
      <c r="K8592" s="1" t="n">
        <v>2</v>
      </c>
      <c r="L8592" s="1" t="s">
        <v>2067</v>
      </c>
      <c r="N8592" s="1" t="n">
        <v>11.295</v>
      </c>
      <c r="O8592" s="1" t="n">
        <v>222.43</v>
      </c>
      <c r="P8592" s="1" t="s">
        <v>2030</v>
      </c>
    </row>
    <row r="8593" customFormat="false" ht="15" hidden="false" customHeight="false" outlineLevel="0" collapsed="false">
      <c r="A8593" s="1" t="n">
        <v>2</v>
      </c>
      <c r="B8593" s="71" t="n">
        <v>46279</v>
      </c>
      <c r="C8593" s="1" t="n">
        <v>100</v>
      </c>
      <c r="D8593" s="1" t="s">
        <v>2085</v>
      </c>
      <c r="E8593" s="1" t="n">
        <v>48</v>
      </c>
      <c r="F8593" s="1" t="s">
        <v>146</v>
      </c>
      <c r="I8593" s="1" t="n">
        <v>1701602</v>
      </c>
      <c r="J8593" s="1" t="n">
        <v>100002</v>
      </c>
      <c r="K8593" s="1" t="n">
        <v>3</v>
      </c>
      <c r="L8593" s="1" t="s">
        <v>2068</v>
      </c>
      <c r="N8593" s="1" t="n">
        <v>24.5</v>
      </c>
      <c r="O8593" s="1" t="n">
        <v>556.72</v>
      </c>
      <c r="P8593" s="1" t="s">
        <v>2030</v>
      </c>
    </row>
    <row r="8594" customFormat="false" ht="15" hidden="false" customHeight="false" outlineLevel="0" collapsed="false">
      <c r="A8594" s="1" t="n">
        <v>2</v>
      </c>
      <c r="B8594" s="71" t="n">
        <v>46279</v>
      </c>
      <c r="C8594" s="1" t="n">
        <v>100</v>
      </c>
      <c r="D8594" s="1" t="s">
        <v>2085</v>
      </c>
      <c r="E8594" s="1" t="n">
        <v>48</v>
      </c>
      <c r="F8594" s="1" t="s">
        <v>146</v>
      </c>
      <c r="I8594" s="1" t="n">
        <v>1701602</v>
      </c>
      <c r="J8594" s="1" t="n">
        <v>100003</v>
      </c>
      <c r="K8594" s="1" t="n">
        <v>4</v>
      </c>
      <c r="L8594" s="1" t="s">
        <v>2069</v>
      </c>
      <c r="N8594" s="1" t="n">
        <v>16.84</v>
      </c>
      <c r="O8594" s="1" t="n">
        <v>408.18</v>
      </c>
      <c r="P8594" s="1" t="s">
        <v>2030</v>
      </c>
    </row>
    <row r="8595" customFormat="false" ht="15" hidden="false" customHeight="false" outlineLevel="0" collapsed="false">
      <c r="A8595" s="1" t="n">
        <v>2</v>
      </c>
      <c r="B8595" s="71" t="n">
        <v>46279</v>
      </c>
      <c r="C8595" s="1" t="n">
        <v>100</v>
      </c>
      <c r="D8595" s="1" t="s">
        <v>2085</v>
      </c>
      <c r="E8595" s="1" t="n">
        <v>48</v>
      </c>
      <c r="F8595" s="1" t="s">
        <v>146</v>
      </c>
      <c r="I8595" s="1" t="n">
        <v>1701602</v>
      </c>
      <c r="J8595" s="1" t="n">
        <v>100004</v>
      </c>
      <c r="K8595" s="1" t="n">
        <v>5</v>
      </c>
      <c r="L8595" s="1" t="s">
        <v>2070</v>
      </c>
      <c r="N8595" s="1" t="n">
        <v>1.062</v>
      </c>
      <c r="O8595" s="1" t="n">
        <v>22.52</v>
      </c>
      <c r="P8595" s="1" t="s">
        <v>2030</v>
      </c>
    </row>
    <row r="8596" customFormat="false" ht="15" hidden="false" customHeight="false" outlineLevel="0" collapsed="false">
      <c r="A8596" s="1" t="n">
        <v>2</v>
      </c>
      <c r="B8596" s="71" t="n">
        <v>46279</v>
      </c>
      <c r="C8596" s="1" t="n">
        <v>100</v>
      </c>
      <c r="D8596" s="1" t="s">
        <v>2085</v>
      </c>
      <c r="E8596" s="1" t="n">
        <v>48</v>
      </c>
      <c r="F8596" s="1" t="s">
        <v>146</v>
      </c>
      <c r="I8596" s="1" t="n">
        <v>1701602</v>
      </c>
      <c r="J8596" s="1" t="n">
        <v>100005</v>
      </c>
      <c r="K8596" s="1" t="n">
        <v>6</v>
      </c>
      <c r="L8596" s="1" t="s">
        <v>2167</v>
      </c>
      <c r="N8596" s="1" t="n">
        <v>3.77</v>
      </c>
      <c r="O8596" s="1" t="n">
        <v>85.67</v>
      </c>
      <c r="P8596" s="1" t="s">
        <v>2030</v>
      </c>
    </row>
    <row r="8597" customFormat="false" ht="15" hidden="false" customHeight="false" outlineLevel="0" collapsed="false">
      <c r="A8597" s="1" t="n">
        <v>2</v>
      </c>
      <c r="B8597" s="71" t="n">
        <v>46279</v>
      </c>
      <c r="C8597" s="1" t="n">
        <v>100</v>
      </c>
      <c r="D8597" s="1" t="s">
        <v>2085</v>
      </c>
      <c r="E8597" s="1" t="n">
        <v>48</v>
      </c>
      <c r="F8597" s="1" t="s">
        <v>146</v>
      </c>
      <c r="I8597" s="1" t="n">
        <v>1701602</v>
      </c>
      <c r="J8597" s="1" t="n">
        <v>100007</v>
      </c>
      <c r="K8597" s="1" t="n">
        <v>8</v>
      </c>
      <c r="L8597" s="1" t="s">
        <v>2072</v>
      </c>
      <c r="N8597" s="1" t="n">
        <v>2.546</v>
      </c>
      <c r="O8597" s="1" t="n">
        <v>57.85</v>
      </c>
      <c r="P8597" s="1" t="s">
        <v>2030</v>
      </c>
    </row>
    <row r="8598" customFormat="false" ht="15" hidden="false" customHeight="false" outlineLevel="0" collapsed="false">
      <c r="A8598" s="1" t="n">
        <v>2</v>
      </c>
      <c r="B8598" s="71" t="n">
        <v>46279</v>
      </c>
      <c r="C8598" s="1" t="n">
        <v>100</v>
      </c>
      <c r="D8598" s="1" t="s">
        <v>2085</v>
      </c>
      <c r="E8598" s="1" t="n">
        <v>48</v>
      </c>
      <c r="F8598" s="1" t="s">
        <v>146</v>
      </c>
      <c r="I8598" s="1" t="n">
        <v>1701602</v>
      </c>
      <c r="J8598" s="1" t="n">
        <v>100019</v>
      </c>
      <c r="K8598" s="1" t="n">
        <v>20</v>
      </c>
      <c r="L8598" s="1" t="s">
        <v>3364</v>
      </c>
      <c r="N8598" s="1" t="n">
        <v>4.566</v>
      </c>
      <c r="O8598" s="1" t="n">
        <v>145.27</v>
      </c>
      <c r="P8598" s="1" t="s">
        <v>2030</v>
      </c>
    </row>
    <row r="8599" customFormat="false" ht="15" hidden="false" customHeight="false" outlineLevel="0" collapsed="false">
      <c r="A8599" s="1" t="n">
        <v>2</v>
      </c>
      <c r="B8599" s="71" t="n">
        <v>46279</v>
      </c>
      <c r="C8599" s="1" t="n">
        <v>100</v>
      </c>
      <c r="D8599" s="1" t="s">
        <v>2085</v>
      </c>
      <c r="E8599" s="1" t="n">
        <v>48</v>
      </c>
      <c r="F8599" s="1" t="s">
        <v>146</v>
      </c>
      <c r="I8599" s="1" t="n">
        <v>1701602</v>
      </c>
      <c r="J8599" s="1" t="n">
        <v>100638</v>
      </c>
      <c r="K8599" s="1" t="n">
        <v>508</v>
      </c>
      <c r="L8599" s="1" t="s">
        <v>2082</v>
      </c>
      <c r="N8599" s="1" t="n">
        <v>0.294</v>
      </c>
      <c r="O8599" s="1" t="n">
        <v>0.67</v>
      </c>
      <c r="P8599" s="1" t="s">
        <v>2030</v>
      </c>
    </row>
    <row r="8600" customFormat="false" ht="15" hidden="false" customHeight="false" outlineLevel="0" collapsed="false">
      <c r="A8600" s="1" t="n">
        <v>2</v>
      </c>
      <c r="B8600" s="71" t="n">
        <v>46279</v>
      </c>
      <c r="C8600" s="1" t="n">
        <v>100</v>
      </c>
      <c r="D8600" s="1" t="s">
        <v>2085</v>
      </c>
      <c r="E8600" s="1" t="n">
        <v>48</v>
      </c>
      <c r="F8600" s="1" t="s">
        <v>146</v>
      </c>
      <c r="I8600" s="1" t="n">
        <v>1701602</v>
      </c>
      <c r="J8600" s="1" t="n">
        <v>110137</v>
      </c>
      <c r="K8600" s="1" t="n">
        <v>13899</v>
      </c>
      <c r="L8600" s="1" t="s">
        <v>3365</v>
      </c>
      <c r="N8600" s="1" t="n">
        <v>2.382</v>
      </c>
      <c r="O8600" s="1" t="n">
        <v>9.01</v>
      </c>
      <c r="P8600" s="1" t="s">
        <v>2030</v>
      </c>
    </row>
    <row r="8601" customFormat="false" ht="15" hidden="false" customHeight="false" outlineLevel="0" collapsed="false">
      <c r="A8601" s="1" t="n">
        <v>2</v>
      </c>
      <c r="B8601" s="71" t="n">
        <v>46279</v>
      </c>
      <c r="C8601" s="1" t="n">
        <v>100</v>
      </c>
      <c r="D8601" s="1" t="s">
        <v>2085</v>
      </c>
      <c r="E8601" s="1" t="n">
        <v>48</v>
      </c>
      <c r="F8601" s="1" t="s">
        <v>146</v>
      </c>
      <c r="I8601" s="1" t="n">
        <v>1701602</v>
      </c>
      <c r="J8601" s="1" t="n">
        <v>110455</v>
      </c>
      <c r="K8601" s="1" t="n">
        <v>53212</v>
      </c>
      <c r="L8601" s="1" t="s">
        <v>2084</v>
      </c>
      <c r="N8601" s="1" t="n">
        <v>0.791</v>
      </c>
      <c r="O8601" s="1" t="n">
        <v>0</v>
      </c>
      <c r="P8601" s="1" t="s">
        <v>2030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2026-09-15T14:14:28Z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