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immy\OneDrive\Desktop\School Stuff\Junior Year\Fall 2020\BADM 3601\HW\"/>
    </mc:Choice>
  </mc:AlternateContent>
  <xr:revisionPtr revIDLastSave="10" documentId="13_ncr:1_{68C914D8-490C-4EBC-917D-A4A7F675CD62}" xr6:coauthVersionLast="45" xr6:coauthVersionMax="45" xr10:uidLastSave="{D50932C9-F5D2-4AB2-95BD-75F0C45E8E54}"/>
  <bookViews>
    <workbookView xWindow="-108" yWindow="-108" windowWidth="23256" windowHeight="12576" activeTab="6" xr2:uid="{00000000-000D-0000-FFFF-FFFF00000000}"/>
  </bookViews>
  <sheets>
    <sheet name="HW3" sheetId="2" r:id="rId1"/>
    <sheet name="Data" sheetId="6" r:id="rId2"/>
    <sheet name="Questions" sheetId="4" r:id="rId3"/>
    <sheet name="Work" sheetId="14" r:id="rId4"/>
    <sheet name="SES" sheetId="7" r:id="rId5"/>
    <sheet name="DES" sheetId="10" r:id="rId6"/>
    <sheet name="TES" sheetId="11" r:id="rId7"/>
    <sheet name="TES2" sheetId="12" r:id="rId8"/>
    <sheet name="TES3" sheetId="13" r:id="rId9"/>
    <sheet name="Sheet3" sheetId="3" r:id="rId10"/>
  </sheets>
  <definedNames>
    <definedName name="solver_adj" localSheetId="5" hidden="1">DES!$E$2,DES!$D$2</definedName>
    <definedName name="solver_adj" localSheetId="4" hidden="1">SES!$D$2</definedName>
    <definedName name="solver_adj" localSheetId="6" hidden="1">TES!$D$2,TES!$E$2,TES!$F$2</definedName>
    <definedName name="solver_cvg" localSheetId="5" hidden="1">0.0001</definedName>
    <definedName name="solver_cvg" localSheetId="4" hidden="1">0.0001</definedName>
    <definedName name="solver_cvg" localSheetId="6" hidden="1">0.0001</definedName>
    <definedName name="solver_drv" localSheetId="5" hidden="1">1</definedName>
    <definedName name="solver_drv" localSheetId="4" hidden="1">1</definedName>
    <definedName name="solver_drv" localSheetId="6" hidden="1">2</definedName>
    <definedName name="solver_eng" localSheetId="5" hidden="1">1</definedName>
    <definedName name="solver_eng" localSheetId="4" hidden="1">1</definedName>
    <definedName name="solver_eng" localSheetId="6" hidden="1">1</definedName>
    <definedName name="solver_est" localSheetId="5" hidden="1">1</definedName>
    <definedName name="solver_est" localSheetId="4" hidden="1">1</definedName>
    <definedName name="solver_est" localSheetId="6" hidden="1">1</definedName>
    <definedName name="solver_itr" localSheetId="5" hidden="1">2147483647</definedName>
    <definedName name="solver_itr" localSheetId="4" hidden="1">2147483647</definedName>
    <definedName name="solver_itr" localSheetId="6" hidden="1">2147483647</definedName>
    <definedName name="solver_mip" localSheetId="5" hidden="1">2147483647</definedName>
    <definedName name="solver_mip" localSheetId="4" hidden="1">2147483647</definedName>
    <definedName name="solver_mip" localSheetId="6" hidden="1">2147483647</definedName>
    <definedName name="solver_mni" localSheetId="5" hidden="1">30</definedName>
    <definedName name="solver_mni" localSheetId="4" hidden="1">30</definedName>
    <definedName name="solver_mni" localSheetId="6" hidden="1">30</definedName>
    <definedName name="solver_mrt" localSheetId="5" hidden="1">0.075</definedName>
    <definedName name="solver_mrt" localSheetId="4" hidden="1">0.075</definedName>
    <definedName name="solver_mrt" localSheetId="6" hidden="1">0.075</definedName>
    <definedName name="solver_msl" localSheetId="5" hidden="1">2</definedName>
    <definedName name="solver_msl" localSheetId="4" hidden="1">2</definedName>
    <definedName name="solver_msl" localSheetId="6" hidden="1">2</definedName>
    <definedName name="solver_neg" localSheetId="5" hidden="1">1</definedName>
    <definedName name="solver_neg" localSheetId="4" hidden="1">1</definedName>
    <definedName name="solver_neg" localSheetId="6" hidden="1">1</definedName>
    <definedName name="solver_nod" localSheetId="5" hidden="1">2147483647</definedName>
    <definedName name="solver_nod" localSheetId="4" hidden="1">2147483647</definedName>
    <definedName name="solver_nod" localSheetId="6" hidden="1">2147483647</definedName>
    <definedName name="solver_num" localSheetId="5" hidden="1">0</definedName>
    <definedName name="solver_num" localSheetId="4" hidden="1">0</definedName>
    <definedName name="solver_num" localSheetId="6" hidden="1">0</definedName>
    <definedName name="solver_nwt" localSheetId="5" hidden="1">1</definedName>
    <definedName name="solver_nwt" localSheetId="4" hidden="1">1</definedName>
    <definedName name="solver_nwt" localSheetId="6" hidden="1">1</definedName>
    <definedName name="solver_opt" localSheetId="5" hidden="1">DES!$H$6</definedName>
    <definedName name="solver_opt" localSheetId="4" hidden="1">SES!$F$52</definedName>
    <definedName name="solver_opt" localSheetId="6" hidden="1">TES!$I$6</definedName>
    <definedName name="solver_pre" localSheetId="5" hidden="1">0.000001</definedName>
    <definedName name="solver_pre" localSheetId="4" hidden="1">0.000001</definedName>
    <definedName name="solver_pre" localSheetId="6" hidden="1">0.000001</definedName>
    <definedName name="solver_rbv" localSheetId="5" hidden="1">1</definedName>
    <definedName name="solver_rbv" localSheetId="4" hidden="1">1</definedName>
    <definedName name="solver_rbv" localSheetId="6" hidden="1">2</definedName>
    <definedName name="solver_rlx" localSheetId="5" hidden="1">2</definedName>
    <definedName name="solver_rlx" localSheetId="4" hidden="1">2</definedName>
    <definedName name="solver_rlx" localSheetId="6" hidden="1">2</definedName>
    <definedName name="solver_rsd" localSheetId="5" hidden="1">0</definedName>
    <definedName name="solver_rsd" localSheetId="4" hidden="1">0</definedName>
    <definedName name="solver_rsd" localSheetId="6" hidden="1">0</definedName>
    <definedName name="solver_scl" localSheetId="5" hidden="1">1</definedName>
    <definedName name="solver_scl" localSheetId="4" hidden="1">1</definedName>
    <definedName name="solver_scl" localSheetId="6" hidden="1">2</definedName>
    <definedName name="solver_sho" localSheetId="5" hidden="1">2</definedName>
    <definedName name="solver_sho" localSheetId="4" hidden="1">2</definedName>
    <definedName name="solver_sho" localSheetId="6" hidden="1">2</definedName>
    <definedName name="solver_ssz" localSheetId="5" hidden="1">100</definedName>
    <definedName name="solver_ssz" localSheetId="4" hidden="1">100</definedName>
    <definedName name="solver_ssz" localSheetId="6" hidden="1">100</definedName>
    <definedName name="solver_tim" localSheetId="5" hidden="1">2147483647</definedName>
    <definedName name="solver_tim" localSheetId="4" hidden="1">2147483647</definedName>
    <definedName name="solver_tim" localSheetId="6" hidden="1">2147483647</definedName>
    <definedName name="solver_tol" localSheetId="5" hidden="1">0.01</definedName>
    <definedName name="solver_tol" localSheetId="4" hidden="1">0.01</definedName>
    <definedName name="solver_tol" localSheetId="6" hidden="1">0.01</definedName>
    <definedName name="solver_typ" localSheetId="5" hidden="1">2</definedName>
    <definedName name="solver_typ" localSheetId="4" hidden="1">2</definedName>
    <definedName name="solver_typ" localSheetId="6" hidden="1">2</definedName>
    <definedName name="solver_val" localSheetId="5" hidden="1">0</definedName>
    <definedName name="solver_val" localSheetId="4" hidden="1">0</definedName>
    <definedName name="solver_val" localSheetId="6" hidden="1">0</definedName>
    <definedName name="solver_ver" localSheetId="5" hidden="1">3</definedName>
    <definedName name="solver_ver" localSheetId="4" hidden="1">3</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3" l="1"/>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8" i="13"/>
  <c r="C54" i="13"/>
  <c r="C55" i="13"/>
  <c r="C53" i="13"/>
  <c r="C52"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D17" i="13"/>
  <c r="E17" i="13" s="1"/>
  <c r="F9" i="13"/>
  <c r="F10" i="13"/>
  <c r="F11" i="13"/>
  <c r="F12" i="13"/>
  <c r="E9" i="13"/>
  <c r="C10" i="13" s="1"/>
  <c r="C9" i="13"/>
  <c r="C8" i="13"/>
  <c r="D9" i="13"/>
  <c r="D8" i="13"/>
  <c r="E8" i="13" s="1"/>
  <c r="F5" i="13"/>
  <c r="F6" i="13"/>
  <c r="F7" i="13"/>
  <c r="F4" i="13"/>
  <c r="E7" i="13"/>
  <c r="D7" i="13"/>
  <c r="C45" i="12"/>
  <c r="C46" i="12"/>
  <c r="C47" i="12"/>
  <c r="C48" i="12"/>
  <c r="C49" i="12"/>
  <c r="C50" i="12"/>
  <c r="C51" i="12"/>
  <c r="C44" i="12"/>
  <c r="D12" i="12"/>
  <c r="F12" i="12" s="1"/>
  <c r="D8" i="11"/>
  <c r="I12" i="12"/>
  <c r="H12" i="12"/>
  <c r="G12" i="12"/>
  <c r="C12" i="12"/>
  <c r="E11" i="12"/>
  <c r="F5" i="12"/>
  <c r="F6" i="12"/>
  <c r="F7" i="12"/>
  <c r="F8" i="12"/>
  <c r="F9" i="12"/>
  <c r="F10" i="12"/>
  <c r="F11" i="12"/>
  <c r="F4" i="12"/>
  <c r="D11" i="12"/>
  <c r="H8" i="11"/>
  <c r="G8" i="11"/>
  <c r="F17" i="13" l="1"/>
  <c r="D18" i="13"/>
  <c r="D10" i="13"/>
  <c r="F8" i="13"/>
  <c r="E12" i="12"/>
  <c r="C13" i="12" s="1"/>
  <c r="G13" i="12" s="1"/>
  <c r="H13" i="12" s="1"/>
  <c r="I13" i="12" s="1"/>
  <c r="D19" i="13" l="1"/>
  <c r="F18" i="13"/>
  <c r="E18" i="13"/>
  <c r="E10" i="13"/>
  <c r="D11" i="13" s="1"/>
  <c r="D13" i="12"/>
  <c r="D20" i="13" l="1"/>
  <c r="F19" i="13"/>
  <c r="E19" i="13"/>
  <c r="D12" i="13"/>
  <c r="E11" i="13"/>
  <c r="C12" i="13"/>
  <c r="C11" i="13"/>
  <c r="C14" i="12"/>
  <c r="G14" i="12" s="1"/>
  <c r="H14" i="12" s="1"/>
  <c r="I14" i="12" s="1"/>
  <c r="F13" i="12"/>
  <c r="E13" i="12"/>
  <c r="D14" i="12" s="1"/>
  <c r="F20" i="13" l="1"/>
  <c r="E20" i="13"/>
  <c r="E12" i="13"/>
  <c r="D13" i="13" s="1"/>
  <c r="F13" i="13" s="1"/>
  <c r="F14" i="12"/>
  <c r="E14" i="12"/>
  <c r="D15" i="12" s="1"/>
  <c r="E8" i="11"/>
  <c r="C9" i="11" s="1"/>
  <c r="G9" i="11" s="1"/>
  <c r="E7" i="11"/>
  <c r="C8" i="11" s="1"/>
  <c r="D7" i="11"/>
  <c r="F6" i="11" s="1"/>
  <c r="F5" i="11"/>
  <c r="F7" i="11"/>
  <c r="F4" i="11"/>
  <c r="G8" i="10"/>
  <c r="D8" i="10"/>
  <c r="E8" i="10" s="1"/>
  <c r="D9" i="10" s="1"/>
  <c r="E9" i="10" s="1"/>
  <c r="F8" i="10"/>
  <c r="C8" i="10"/>
  <c r="D7" i="10"/>
  <c r="E7" i="10"/>
  <c r="F8" i="7"/>
  <c r="E8" i="7"/>
  <c r="D8" i="7"/>
  <c r="C9" i="7" s="1"/>
  <c r="D9" i="7" s="1"/>
  <c r="C10" i="7" s="1"/>
  <c r="C8" i="7"/>
  <c r="D7" i="7"/>
  <c r="D21" i="13" l="1"/>
  <c r="E13" i="13"/>
  <c r="D14" i="13" s="1"/>
  <c r="F14" i="13" s="1"/>
  <c r="C13" i="13"/>
  <c r="C15" i="12"/>
  <c r="G15" i="12" s="1"/>
  <c r="H15" i="12" s="1"/>
  <c r="I15" i="12" s="1"/>
  <c r="F15" i="12"/>
  <c r="E15" i="12"/>
  <c r="F8" i="11"/>
  <c r="H9" i="11"/>
  <c r="D9" i="11"/>
  <c r="C9" i="10"/>
  <c r="F9" i="10" s="1"/>
  <c r="D10" i="10"/>
  <c r="C10" i="10"/>
  <c r="F10" i="10" s="1"/>
  <c r="G10" i="10" s="1"/>
  <c r="D10" i="7"/>
  <c r="C11" i="7" s="1"/>
  <c r="E10" i="7"/>
  <c r="F10" i="7" s="1"/>
  <c r="E9" i="7"/>
  <c r="F9" i="7" s="1"/>
  <c r="F21" i="13" l="1"/>
  <c r="E21" i="13"/>
  <c r="E14" i="13"/>
  <c r="D15" i="13" s="1"/>
  <c r="F15" i="13" s="1"/>
  <c r="C14" i="13"/>
  <c r="D16" i="12"/>
  <c r="C16" i="12"/>
  <c r="G16" i="12" s="1"/>
  <c r="H16" i="12" s="1"/>
  <c r="I16" i="12" s="1"/>
  <c r="E9" i="11"/>
  <c r="C10" i="11" s="1"/>
  <c r="G10" i="11" s="1"/>
  <c r="F9" i="11"/>
  <c r="G9" i="10"/>
  <c r="E10" i="10"/>
  <c r="C11" i="10" s="1"/>
  <c r="F11" i="10" s="1"/>
  <c r="G11" i="10" s="1"/>
  <c r="D11" i="7"/>
  <c r="C12" i="7" s="1"/>
  <c r="E11" i="7"/>
  <c r="F11" i="7" s="1"/>
  <c r="D22" i="13" l="1"/>
  <c r="E15" i="13"/>
  <c r="D16" i="13" s="1"/>
  <c r="C15" i="13"/>
  <c r="F16" i="12"/>
  <c r="E16" i="12"/>
  <c r="C17" i="12" s="1"/>
  <c r="G17" i="12" s="1"/>
  <c r="H17" i="12" s="1"/>
  <c r="I17" i="12" s="1"/>
  <c r="H10" i="11"/>
  <c r="D10" i="11"/>
  <c r="D11" i="10"/>
  <c r="D12" i="7"/>
  <c r="C13" i="7" s="1"/>
  <c r="E12" i="7"/>
  <c r="F12" i="7" s="1"/>
  <c r="F22" i="13" l="1"/>
  <c r="E22" i="13"/>
  <c r="E16" i="13"/>
  <c r="F16" i="13"/>
  <c r="C16" i="13"/>
  <c r="D17" i="12"/>
  <c r="E10" i="11"/>
  <c r="F10" i="11"/>
  <c r="E11" i="10"/>
  <c r="C12" i="10" s="1"/>
  <c r="F12" i="10" s="1"/>
  <c r="D13" i="7"/>
  <c r="C14" i="7" s="1"/>
  <c r="E13" i="7"/>
  <c r="F13" i="7" s="1"/>
  <c r="D23" i="13" l="1"/>
  <c r="F17" i="12"/>
  <c r="E17" i="12"/>
  <c r="C18" i="12" s="1"/>
  <c r="G18" i="12" s="1"/>
  <c r="H18" i="12" s="1"/>
  <c r="I18" i="12" s="1"/>
  <c r="D11" i="11"/>
  <c r="C11" i="11"/>
  <c r="G11" i="11" s="1"/>
  <c r="G12" i="10"/>
  <c r="D12" i="10"/>
  <c r="D14" i="7"/>
  <c r="C15" i="7" s="1"/>
  <c r="E14" i="7"/>
  <c r="F14" i="7" s="1"/>
  <c r="F23" i="13" l="1"/>
  <c r="E23" i="13"/>
  <c r="D24" i="13" s="1"/>
  <c r="D18" i="12"/>
  <c r="E18" i="12" s="1"/>
  <c r="C19" i="12" s="1"/>
  <c r="G19" i="12" s="1"/>
  <c r="H19" i="12" s="1"/>
  <c r="I19" i="12" s="1"/>
  <c r="H11" i="11"/>
  <c r="E11" i="11"/>
  <c r="C12" i="11" s="1"/>
  <c r="G12" i="11" s="1"/>
  <c r="H12" i="11" s="1"/>
  <c r="F11" i="11"/>
  <c r="D12" i="11"/>
  <c r="E12" i="10"/>
  <c r="C13" i="10" s="1"/>
  <c r="F13" i="10" s="1"/>
  <c r="D15" i="7"/>
  <c r="C16" i="7" s="1"/>
  <c r="E15" i="7"/>
  <c r="F15" i="7" s="1"/>
  <c r="F24" i="13" l="1"/>
  <c r="E24" i="13"/>
  <c r="D25" i="13" s="1"/>
  <c r="F18" i="12"/>
  <c r="D19" i="12"/>
  <c r="F19" i="12" s="1"/>
  <c r="E12" i="11"/>
  <c r="C13" i="11" s="1"/>
  <c r="G13" i="11" s="1"/>
  <c r="H13" i="11" s="1"/>
  <c r="F12" i="11"/>
  <c r="G13" i="10"/>
  <c r="D13" i="10"/>
  <c r="D16" i="7"/>
  <c r="C17" i="7" s="1"/>
  <c r="E16" i="7"/>
  <c r="F16" i="7" s="1"/>
  <c r="F25" i="13" l="1"/>
  <c r="D26" i="13"/>
  <c r="E25" i="13"/>
  <c r="D20" i="12"/>
  <c r="F20" i="12" s="1"/>
  <c r="E19" i="12"/>
  <c r="C20" i="12" s="1"/>
  <c r="G20" i="12" s="1"/>
  <c r="H20" i="12" s="1"/>
  <c r="I20" i="12" s="1"/>
  <c r="D13" i="11"/>
  <c r="F13" i="11" s="1"/>
  <c r="E13" i="10"/>
  <c r="D14" i="10" s="1"/>
  <c r="D17" i="7"/>
  <c r="C18" i="7" s="1"/>
  <c r="E17" i="7"/>
  <c r="F17" i="7" s="1"/>
  <c r="F26" i="13" l="1"/>
  <c r="E26" i="13"/>
  <c r="E20" i="12"/>
  <c r="D21" i="12" s="1"/>
  <c r="E13" i="11"/>
  <c r="C14" i="11" s="1"/>
  <c r="G14" i="11" s="1"/>
  <c r="H14" i="11" s="1"/>
  <c r="C14" i="10"/>
  <c r="F14" i="10" s="1"/>
  <c r="E14" i="10"/>
  <c r="C15" i="10" s="1"/>
  <c r="F15" i="10" s="1"/>
  <c r="G15" i="10" s="1"/>
  <c r="D18" i="7"/>
  <c r="C19" i="7" s="1"/>
  <c r="E18" i="7"/>
  <c r="F18" i="7" s="1"/>
  <c r="D27" i="13" l="1"/>
  <c r="C21" i="12"/>
  <c r="G21" i="12" s="1"/>
  <c r="H21" i="12" s="1"/>
  <c r="I21" i="12" s="1"/>
  <c r="F21" i="12"/>
  <c r="E21" i="12"/>
  <c r="C22" i="12" s="1"/>
  <c r="G22" i="12" s="1"/>
  <c r="H22" i="12" s="1"/>
  <c r="I22" i="12" s="1"/>
  <c r="D22" i="12"/>
  <c r="D14" i="11"/>
  <c r="F14" i="11" s="1"/>
  <c r="G14" i="10"/>
  <c r="D15" i="10"/>
  <c r="D19" i="7"/>
  <c r="C20" i="7" s="1"/>
  <c r="E19" i="7"/>
  <c r="F19" i="7" s="1"/>
  <c r="F27" i="13" l="1"/>
  <c r="D28" i="13"/>
  <c r="E27" i="13"/>
  <c r="F22" i="12"/>
  <c r="E22" i="12"/>
  <c r="C23" i="12" s="1"/>
  <c r="G23" i="12" s="1"/>
  <c r="H23" i="12" s="1"/>
  <c r="I23" i="12" s="1"/>
  <c r="D23" i="12"/>
  <c r="E14" i="11"/>
  <c r="C15" i="11" s="1"/>
  <c r="G15" i="11" s="1"/>
  <c r="H15" i="11" s="1"/>
  <c r="D15" i="11"/>
  <c r="E15" i="11" s="1"/>
  <c r="C16" i="11" s="1"/>
  <c r="G16" i="11" s="1"/>
  <c r="H16" i="11" s="1"/>
  <c r="E15" i="10"/>
  <c r="D16" i="10" s="1"/>
  <c r="D20" i="7"/>
  <c r="C21" i="7" s="1"/>
  <c r="E20" i="7"/>
  <c r="F20" i="7" s="1"/>
  <c r="F28" i="13" l="1"/>
  <c r="D29" i="13"/>
  <c r="E28" i="13"/>
  <c r="F23" i="12"/>
  <c r="E23" i="12"/>
  <c r="D24" i="12" s="1"/>
  <c r="D16" i="11"/>
  <c r="E16" i="11" s="1"/>
  <c r="D17" i="11" s="1"/>
  <c r="F15" i="11"/>
  <c r="F16" i="11"/>
  <c r="C17" i="11"/>
  <c r="G17" i="11" s="1"/>
  <c r="H17" i="11" s="1"/>
  <c r="E17" i="11"/>
  <c r="F17" i="11"/>
  <c r="C16" i="10"/>
  <c r="F16" i="10" s="1"/>
  <c r="E16" i="10"/>
  <c r="D17" i="10" s="1"/>
  <c r="D21" i="7"/>
  <c r="C22" i="7" s="1"/>
  <c r="E21" i="7"/>
  <c r="F21" i="7" s="1"/>
  <c r="F29" i="13" l="1"/>
  <c r="D30" i="13"/>
  <c r="E29" i="13"/>
  <c r="C24" i="12"/>
  <c r="G24" i="12" s="1"/>
  <c r="H24" i="12" s="1"/>
  <c r="I24" i="12" s="1"/>
  <c r="F24" i="12"/>
  <c r="E24" i="12"/>
  <c r="D25" i="12" s="1"/>
  <c r="D18" i="11"/>
  <c r="C18" i="11"/>
  <c r="G18" i="11" s="1"/>
  <c r="H18" i="11" s="1"/>
  <c r="G16" i="10"/>
  <c r="C17" i="10"/>
  <c r="F17" i="10" s="1"/>
  <c r="G17" i="10" s="1"/>
  <c r="E17" i="10"/>
  <c r="C18" i="10" s="1"/>
  <c r="F18" i="10" s="1"/>
  <c r="G18" i="10" s="1"/>
  <c r="D22" i="7"/>
  <c r="C23" i="7" s="1"/>
  <c r="E22" i="7"/>
  <c r="F22" i="7" s="1"/>
  <c r="F30" i="13" l="1"/>
  <c r="D31" i="13"/>
  <c r="E30" i="13"/>
  <c r="F25" i="12"/>
  <c r="E25" i="12"/>
  <c r="C26" i="12" s="1"/>
  <c r="G26" i="12" s="1"/>
  <c r="H26" i="12" s="1"/>
  <c r="I26" i="12" s="1"/>
  <c r="D26" i="12"/>
  <c r="C25" i="12"/>
  <c r="G25" i="12" s="1"/>
  <c r="H25" i="12" s="1"/>
  <c r="I25" i="12" s="1"/>
  <c r="E18" i="11"/>
  <c r="D19" i="11" s="1"/>
  <c r="F18" i="11"/>
  <c r="D18" i="10"/>
  <c r="E18" i="10" s="1"/>
  <c r="D19" i="10" s="1"/>
  <c r="D23" i="7"/>
  <c r="C24" i="7" s="1"/>
  <c r="E23" i="7"/>
  <c r="F23" i="7" s="1"/>
  <c r="F31" i="13" l="1"/>
  <c r="E31" i="13"/>
  <c r="D32" i="13" s="1"/>
  <c r="F26" i="12"/>
  <c r="E26" i="12"/>
  <c r="C27" i="12" s="1"/>
  <c r="G27" i="12" s="1"/>
  <c r="H27" i="12" s="1"/>
  <c r="I27" i="12" s="1"/>
  <c r="C19" i="11"/>
  <c r="G19" i="11" s="1"/>
  <c r="H19" i="11" s="1"/>
  <c r="E19" i="11"/>
  <c r="D20" i="11" s="1"/>
  <c r="F19" i="11"/>
  <c r="C19" i="10"/>
  <c r="F19" i="10" s="1"/>
  <c r="G19" i="10" s="1"/>
  <c r="E19" i="10"/>
  <c r="D20" i="10" s="1"/>
  <c r="D24" i="7"/>
  <c r="C25" i="7" s="1"/>
  <c r="E24" i="7"/>
  <c r="F24" i="7" s="1"/>
  <c r="F32" i="13" l="1"/>
  <c r="E32" i="13"/>
  <c r="D27" i="12"/>
  <c r="C20" i="11"/>
  <c r="G20" i="11" s="1"/>
  <c r="H20" i="11" s="1"/>
  <c r="F20" i="11"/>
  <c r="E20" i="11"/>
  <c r="D21" i="11" s="1"/>
  <c r="C20" i="10"/>
  <c r="F20" i="10" s="1"/>
  <c r="G20" i="10" s="1"/>
  <c r="E20" i="10"/>
  <c r="C21" i="10" s="1"/>
  <c r="F21" i="10" s="1"/>
  <c r="G21" i="10" s="1"/>
  <c r="D25" i="7"/>
  <c r="C26" i="7" s="1"/>
  <c r="E25" i="7"/>
  <c r="F25" i="7" s="1"/>
  <c r="D33" i="13" l="1"/>
  <c r="F27" i="12"/>
  <c r="E27" i="12"/>
  <c r="C28" i="12" s="1"/>
  <c r="G28" i="12" s="1"/>
  <c r="H28" i="12" s="1"/>
  <c r="I28" i="12" s="1"/>
  <c r="E21" i="11"/>
  <c r="D22" i="11" s="1"/>
  <c r="F21" i="11"/>
  <c r="C21" i="11"/>
  <c r="G21" i="11" s="1"/>
  <c r="H21" i="11" s="1"/>
  <c r="D21" i="10"/>
  <c r="E21" i="10" s="1"/>
  <c r="C22" i="10" s="1"/>
  <c r="F22" i="10" s="1"/>
  <c r="G22" i="10" s="1"/>
  <c r="D26" i="7"/>
  <c r="C27" i="7" s="1"/>
  <c r="E26" i="7"/>
  <c r="F26" i="7" s="1"/>
  <c r="F33" i="13" l="1"/>
  <c r="E33" i="13"/>
  <c r="D34" i="13" s="1"/>
  <c r="D28" i="12"/>
  <c r="F28" i="12" s="1"/>
  <c r="C22" i="11"/>
  <c r="G22" i="11" s="1"/>
  <c r="H22" i="11" s="1"/>
  <c r="E22" i="11"/>
  <c r="C23" i="11" s="1"/>
  <c r="G23" i="11" s="1"/>
  <c r="H23" i="11" s="1"/>
  <c r="F22" i="11"/>
  <c r="D23" i="11"/>
  <c r="D22" i="10"/>
  <c r="E22" i="10" s="1"/>
  <c r="D23" i="10" s="1"/>
  <c r="D27" i="7"/>
  <c r="C28" i="7" s="1"/>
  <c r="E27" i="7"/>
  <c r="F27" i="7" s="1"/>
  <c r="F34" i="13" l="1"/>
  <c r="E34" i="13"/>
  <c r="E28" i="12"/>
  <c r="C29" i="12" s="1"/>
  <c r="G29" i="12" s="1"/>
  <c r="H29" i="12" s="1"/>
  <c r="I29" i="12" s="1"/>
  <c r="D29" i="12"/>
  <c r="E29" i="12" s="1"/>
  <c r="E23" i="11"/>
  <c r="D24" i="11" s="1"/>
  <c r="F23" i="11"/>
  <c r="C23" i="10"/>
  <c r="F23" i="10" s="1"/>
  <c r="G23" i="10" s="1"/>
  <c r="E23" i="10"/>
  <c r="C24" i="10" s="1"/>
  <c r="F24" i="10" s="1"/>
  <c r="G24" i="10" s="1"/>
  <c r="D28" i="7"/>
  <c r="C29" i="7" s="1"/>
  <c r="E28" i="7"/>
  <c r="F28" i="7" s="1"/>
  <c r="D35" i="13" l="1"/>
  <c r="F29" i="12"/>
  <c r="D30" i="12"/>
  <c r="F30" i="12" s="1"/>
  <c r="C30" i="12"/>
  <c r="G30" i="12" s="1"/>
  <c r="H30" i="12" s="1"/>
  <c r="I30" i="12" s="1"/>
  <c r="C24" i="11"/>
  <c r="G24" i="11" s="1"/>
  <c r="H24" i="11" s="1"/>
  <c r="F24" i="11"/>
  <c r="E24" i="11"/>
  <c r="C25" i="11" s="1"/>
  <c r="G25" i="11" s="1"/>
  <c r="H25" i="11" s="1"/>
  <c r="D24" i="10"/>
  <c r="E24" i="10" s="1"/>
  <c r="D25" i="10" s="1"/>
  <c r="D29" i="7"/>
  <c r="C30" i="7" s="1"/>
  <c r="E29" i="7"/>
  <c r="F29" i="7" s="1"/>
  <c r="F35" i="13" l="1"/>
  <c r="E35" i="13"/>
  <c r="E30" i="12"/>
  <c r="C31" i="12" s="1"/>
  <c r="G31" i="12" s="1"/>
  <c r="H31" i="12" s="1"/>
  <c r="I31" i="12" s="1"/>
  <c r="D25" i="11"/>
  <c r="E25" i="11" s="1"/>
  <c r="D26" i="11" s="1"/>
  <c r="E26" i="11" s="1"/>
  <c r="C25" i="10"/>
  <c r="F25" i="10" s="1"/>
  <c r="G25" i="10" s="1"/>
  <c r="E25" i="10"/>
  <c r="D26" i="10" s="1"/>
  <c r="D30" i="7"/>
  <c r="C31" i="7" s="1"/>
  <c r="E30" i="7"/>
  <c r="F30" i="7" s="1"/>
  <c r="D36" i="13" l="1"/>
  <c r="D31" i="12"/>
  <c r="F25" i="11"/>
  <c r="F26" i="11"/>
  <c r="D27" i="11"/>
  <c r="F27" i="11" s="1"/>
  <c r="C27" i="11"/>
  <c r="G27" i="11" s="1"/>
  <c r="H27" i="11" s="1"/>
  <c r="C26" i="11"/>
  <c r="G26" i="11" s="1"/>
  <c r="H26" i="11" s="1"/>
  <c r="C26" i="10"/>
  <c r="F26" i="10" s="1"/>
  <c r="G26" i="10" s="1"/>
  <c r="E26" i="10"/>
  <c r="D27" i="10" s="1"/>
  <c r="D31" i="7"/>
  <c r="C32" i="7" s="1"/>
  <c r="E31" i="7"/>
  <c r="F31" i="7" s="1"/>
  <c r="F36" i="13" l="1"/>
  <c r="D37" i="13"/>
  <c r="E36" i="13"/>
  <c r="F31" i="12"/>
  <c r="E31" i="12"/>
  <c r="C32" i="12" s="1"/>
  <c r="G32" i="12" s="1"/>
  <c r="H32" i="12" s="1"/>
  <c r="I32" i="12" s="1"/>
  <c r="E27" i="11"/>
  <c r="C28" i="11" s="1"/>
  <c r="G28" i="11" s="1"/>
  <c r="H28" i="11" s="1"/>
  <c r="D28" i="11"/>
  <c r="E28" i="11" s="1"/>
  <c r="C27" i="10"/>
  <c r="F27" i="10" s="1"/>
  <c r="G27" i="10" s="1"/>
  <c r="E27" i="10"/>
  <c r="D28" i="10" s="1"/>
  <c r="D32" i="7"/>
  <c r="C33" i="7" s="1"/>
  <c r="E32" i="7"/>
  <c r="F32" i="7" s="1"/>
  <c r="F37" i="13" l="1"/>
  <c r="D38" i="13"/>
  <c r="E37" i="13"/>
  <c r="D32" i="12"/>
  <c r="F28" i="11"/>
  <c r="D29" i="11"/>
  <c r="E29" i="11" s="1"/>
  <c r="D30" i="11" s="1"/>
  <c r="C29" i="11"/>
  <c r="G29" i="11" s="1"/>
  <c r="H29" i="11" s="1"/>
  <c r="F29" i="11"/>
  <c r="C28" i="10"/>
  <c r="F28" i="10" s="1"/>
  <c r="G28" i="10" s="1"/>
  <c r="E28" i="10"/>
  <c r="C29" i="10" s="1"/>
  <c r="F29" i="10" s="1"/>
  <c r="G29" i="10" s="1"/>
  <c r="D33" i="7"/>
  <c r="C34" i="7" s="1"/>
  <c r="E33" i="7"/>
  <c r="F33" i="7" s="1"/>
  <c r="F38" i="13" l="1"/>
  <c r="E38" i="13"/>
  <c r="E32" i="12"/>
  <c r="D33" i="12" s="1"/>
  <c r="F32" i="12"/>
  <c r="C30" i="11"/>
  <c r="G30" i="11" s="1"/>
  <c r="H30" i="11" s="1"/>
  <c r="E30" i="11"/>
  <c r="C31" i="11" s="1"/>
  <c r="G31" i="11" s="1"/>
  <c r="H31" i="11" s="1"/>
  <c r="F30" i="11"/>
  <c r="D29" i="10"/>
  <c r="D34" i="7"/>
  <c r="C35" i="7" s="1"/>
  <c r="E34" i="7"/>
  <c r="F34" i="7" s="1"/>
  <c r="D39" i="13" l="1"/>
  <c r="F33" i="12"/>
  <c r="E33" i="12"/>
  <c r="C33" i="12"/>
  <c r="G33" i="12" s="1"/>
  <c r="H33" i="12" s="1"/>
  <c r="I33" i="12" s="1"/>
  <c r="D31" i="11"/>
  <c r="E31" i="11"/>
  <c r="C32" i="11" s="1"/>
  <c r="G32" i="11" s="1"/>
  <c r="H32" i="11" s="1"/>
  <c r="F31" i="11"/>
  <c r="E29" i="10"/>
  <c r="D30" i="10" s="1"/>
  <c r="E30" i="10" s="1"/>
  <c r="C31" i="10" s="1"/>
  <c r="F31" i="10" s="1"/>
  <c r="G31" i="10" s="1"/>
  <c r="D35" i="7"/>
  <c r="C36" i="7" s="1"/>
  <c r="E35" i="7"/>
  <c r="F35" i="7" s="1"/>
  <c r="F39" i="13" l="1"/>
  <c r="E39" i="13"/>
  <c r="D40" i="13" s="1"/>
  <c r="D34" i="12"/>
  <c r="C34" i="12"/>
  <c r="G34" i="12" s="1"/>
  <c r="H34" i="12" s="1"/>
  <c r="I34" i="12" s="1"/>
  <c r="D32" i="11"/>
  <c r="E32" i="11" s="1"/>
  <c r="C30" i="10"/>
  <c r="F30" i="10" s="1"/>
  <c r="G30" i="10" s="1"/>
  <c r="D31" i="10"/>
  <c r="E31" i="10" s="1"/>
  <c r="C32" i="10" s="1"/>
  <c r="F32" i="10" s="1"/>
  <c r="G32" i="10" s="1"/>
  <c r="D36" i="7"/>
  <c r="C37" i="7" s="1"/>
  <c r="E36" i="7"/>
  <c r="F36" i="7" s="1"/>
  <c r="F40" i="13" l="1"/>
  <c r="D41" i="13"/>
  <c r="E40" i="13"/>
  <c r="F34" i="12"/>
  <c r="E34" i="12"/>
  <c r="C35" i="12" s="1"/>
  <c r="G35" i="12" s="1"/>
  <c r="H35" i="12" s="1"/>
  <c r="I35" i="12" s="1"/>
  <c r="F32" i="11"/>
  <c r="C33" i="11"/>
  <c r="G33" i="11" s="1"/>
  <c r="H33" i="11" s="1"/>
  <c r="D33" i="11"/>
  <c r="E33" i="11" s="1"/>
  <c r="D32" i="10"/>
  <c r="E32" i="10" s="1"/>
  <c r="D37" i="7"/>
  <c r="C38" i="7" s="1"/>
  <c r="E37" i="7"/>
  <c r="F37" i="7" s="1"/>
  <c r="F41" i="13" l="1"/>
  <c r="E41" i="13"/>
  <c r="D35" i="12"/>
  <c r="F33" i="11"/>
  <c r="C34" i="11"/>
  <c r="G34" i="11" s="1"/>
  <c r="H34" i="11" s="1"/>
  <c r="D34" i="11"/>
  <c r="E34" i="11" s="1"/>
  <c r="D35" i="11" s="1"/>
  <c r="C33" i="10"/>
  <c r="F33" i="10" s="1"/>
  <c r="G33" i="10" s="1"/>
  <c r="D33" i="10"/>
  <c r="E33" i="10" s="1"/>
  <c r="D38" i="7"/>
  <c r="C39" i="7" s="1"/>
  <c r="E38" i="7"/>
  <c r="F38" i="7" s="1"/>
  <c r="D42" i="13" l="1"/>
  <c r="F35" i="12"/>
  <c r="D36" i="12"/>
  <c r="E35" i="12"/>
  <c r="C36" i="12" s="1"/>
  <c r="G36" i="12" s="1"/>
  <c r="H36" i="12" s="1"/>
  <c r="I36" i="12" s="1"/>
  <c r="F34" i="11"/>
  <c r="C35" i="11"/>
  <c r="G35" i="11" s="1"/>
  <c r="H35" i="11" s="1"/>
  <c r="E35" i="11"/>
  <c r="D36" i="11" s="1"/>
  <c r="F35" i="11"/>
  <c r="D34" i="10"/>
  <c r="C34" i="10"/>
  <c r="F34" i="10" s="1"/>
  <c r="G34" i="10" s="1"/>
  <c r="E34" i="10"/>
  <c r="C35" i="10" s="1"/>
  <c r="F35" i="10" s="1"/>
  <c r="G35" i="10" s="1"/>
  <c r="D39" i="7"/>
  <c r="C40" i="7" s="1"/>
  <c r="E39" i="7"/>
  <c r="F39" i="7" s="1"/>
  <c r="F42" i="13" l="1"/>
  <c r="E42" i="13"/>
  <c r="F36" i="12"/>
  <c r="E36" i="12"/>
  <c r="C37" i="12" s="1"/>
  <c r="G37" i="12" s="1"/>
  <c r="H37" i="12" s="1"/>
  <c r="I37" i="12" s="1"/>
  <c r="E36" i="11"/>
  <c r="C37" i="11" s="1"/>
  <c r="G37" i="11" s="1"/>
  <c r="H37" i="11" s="1"/>
  <c r="F36" i="11"/>
  <c r="C36" i="11"/>
  <c r="G36" i="11" s="1"/>
  <c r="H36" i="11" s="1"/>
  <c r="D35" i="10"/>
  <c r="E35" i="10" s="1"/>
  <c r="C36" i="10" s="1"/>
  <c r="F36" i="10" s="1"/>
  <c r="G36" i="10" s="1"/>
  <c r="D40" i="7"/>
  <c r="C41" i="7" s="1"/>
  <c r="E40" i="7"/>
  <c r="F40" i="7" s="1"/>
  <c r="D43" i="13" l="1"/>
  <c r="D37" i="12"/>
  <c r="D37" i="11"/>
  <c r="D36" i="10"/>
  <c r="E36" i="10" s="1"/>
  <c r="D37" i="10" s="1"/>
  <c r="D41" i="7"/>
  <c r="C42" i="7" s="1"/>
  <c r="E41" i="7"/>
  <c r="F41" i="7" s="1"/>
  <c r="F43" i="13" l="1"/>
  <c r="E43" i="13"/>
  <c r="E37" i="12"/>
  <c r="D38" i="12" s="1"/>
  <c r="F37" i="12"/>
  <c r="C38" i="12"/>
  <c r="G38" i="12" s="1"/>
  <c r="H38" i="12" s="1"/>
  <c r="I38" i="12" s="1"/>
  <c r="E37" i="11"/>
  <c r="D38" i="11" s="1"/>
  <c r="F37" i="11"/>
  <c r="C37" i="10"/>
  <c r="F37" i="10" s="1"/>
  <c r="G37" i="10" s="1"/>
  <c r="E37" i="10"/>
  <c r="D38" i="10" s="1"/>
  <c r="D42" i="7"/>
  <c r="C43" i="7" s="1"/>
  <c r="E42" i="7"/>
  <c r="F42" i="7" s="1"/>
  <c r="D44" i="13" l="1"/>
  <c r="F38" i="12"/>
  <c r="E38" i="12"/>
  <c r="D39" i="12" s="1"/>
  <c r="C38" i="11"/>
  <c r="G38" i="11" s="1"/>
  <c r="H38" i="11" s="1"/>
  <c r="E38" i="11"/>
  <c r="D39" i="11" s="1"/>
  <c r="F38" i="11"/>
  <c r="C38" i="10"/>
  <c r="F38" i="10" s="1"/>
  <c r="G38" i="10" s="1"/>
  <c r="E38" i="10"/>
  <c r="D39" i="10" s="1"/>
  <c r="D43" i="7"/>
  <c r="C44" i="7" s="1"/>
  <c r="E43" i="7"/>
  <c r="F43" i="7" s="1"/>
  <c r="F44" i="13" l="1"/>
  <c r="E44" i="13"/>
  <c r="F39" i="12"/>
  <c r="E39" i="12"/>
  <c r="C40" i="12" s="1"/>
  <c r="G40" i="12" s="1"/>
  <c r="H40" i="12" s="1"/>
  <c r="I40" i="12" s="1"/>
  <c r="C39" i="12"/>
  <c r="G39" i="12" s="1"/>
  <c r="H39" i="12" s="1"/>
  <c r="I39" i="12" s="1"/>
  <c r="E39" i="11"/>
  <c r="D40" i="11" s="1"/>
  <c r="F39" i="11"/>
  <c r="C39" i="11"/>
  <c r="G39" i="11" s="1"/>
  <c r="H39" i="11" s="1"/>
  <c r="C39" i="10"/>
  <c r="F39" i="10" s="1"/>
  <c r="G39" i="10" s="1"/>
  <c r="E39" i="10"/>
  <c r="D40" i="10" s="1"/>
  <c r="D44" i="7"/>
  <c r="C45" i="7" s="1"/>
  <c r="E44" i="7"/>
  <c r="F44" i="7" s="1"/>
  <c r="D45" i="13" l="1"/>
  <c r="D40" i="12"/>
  <c r="E40" i="11"/>
  <c r="C41" i="11" s="1"/>
  <c r="G41" i="11" s="1"/>
  <c r="H41" i="11" s="1"/>
  <c r="F40" i="11"/>
  <c r="C40" i="11"/>
  <c r="G40" i="11" s="1"/>
  <c r="H40" i="11" s="1"/>
  <c r="C40" i="10"/>
  <c r="F40" i="10" s="1"/>
  <c r="G40" i="10" s="1"/>
  <c r="E40" i="10"/>
  <c r="C41" i="10" s="1"/>
  <c r="F41" i="10" s="1"/>
  <c r="G41" i="10" s="1"/>
  <c r="D45" i="7"/>
  <c r="C46" i="7" s="1"/>
  <c r="E45" i="7"/>
  <c r="F45" i="7" s="1"/>
  <c r="F45" i="13" l="1"/>
  <c r="E45" i="13"/>
  <c r="E40" i="12"/>
  <c r="C41" i="12"/>
  <c r="G41" i="12" s="1"/>
  <c r="H41" i="12" s="1"/>
  <c r="I41" i="12" s="1"/>
  <c r="D41" i="12"/>
  <c r="F40" i="12"/>
  <c r="D41" i="11"/>
  <c r="D41" i="10"/>
  <c r="E41" i="10"/>
  <c r="C42" i="10"/>
  <c r="F42" i="10" s="1"/>
  <c r="G42" i="10" s="1"/>
  <c r="D42" i="10"/>
  <c r="D46" i="7"/>
  <c r="C47" i="7" s="1"/>
  <c r="E46" i="7"/>
  <c r="F46" i="7" s="1"/>
  <c r="D46" i="13" l="1"/>
  <c r="F41" i="12"/>
  <c r="E41" i="12"/>
  <c r="D42" i="12" s="1"/>
  <c r="E41" i="11"/>
  <c r="C42" i="11" s="1"/>
  <c r="G42" i="11" s="1"/>
  <c r="H42" i="11" s="1"/>
  <c r="F41" i="11"/>
  <c r="E42" i="10"/>
  <c r="C43" i="10" s="1"/>
  <c r="F43" i="10" s="1"/>
  <c r="G43" i="10" s="1"/>
  <c r="D47" i="7"/>
  <c r="C48" i="7" s="1"/>
  <c r="E47" i="7"/>
  <c r="F47" i="7" s="1"/>
  <c r="F46" i="13" l="1"/>
  <c r="E46" i="13"/>
  <c r="F42" i="12"/>
  <c r="E42" i="12"/>
  <c r="D43" i="12"/>
  <c r="C43" i="12"/>
  <c r="G43" i="12" s="1"/>
  <c r="H43" i="12" s="1"/>
  <c r="I43" i="12" s="1"/>
  <c r="C42" i="12"/>
  <c r="G42" i="12" s="1"/>
  <c r="H42" i="12" s="1"/>
  <c r="I42" i="12" s="1"/>
  <c r="D42" i="11"/>
  <c r="E42" i="11" s="1"/>
  <c r="D43" i="10"/>
  <c r="E43" i="10"/>
  <c r="C44" i="10" s="1"/>
  <c r="F44" i="10" s="1"/>
  <c r="G44" i="10" s="1"/>
  <c r="D44" i="10"/>
  <c r="D48" i="7"/>
  <c r="C49" i="7" s="1"/>
  <c r="E48" i="7"/>
  <c r="F48" i="7" s="1"/>
  <c r="D47" i="13" l="1"/>
  <c r="E43" i="12"/>
  <c r="G46" i="12" s="1"/>
  <c r="H46" i="12" s="1"/>
  <c r="I46" i="12" s="1"/>
  <c r="F43" i="12"/>
  <c r="G44" i="12"/>
  <c r="H44" i="12" s="1"/>
  <c r="I44" i="12" s="1"/>
  <c r="G49" i="12"/>
  <c r="H49" i="12" s="1"/>
  <c r="I49" i="12" s="1"/>
  <c r="G51" i="12"/>
  <c r="H51" i="12" s="1"/>
  <c r="I51" i="12" s="1"/>
  <c r="G50" i="12"/>
  <c r="H50" i="12" s="1"/>
  <c r="I50" i="12" s="1"/>
  <c r="G47" i="12"/>
  <c r="H47" i="12" s="1"/>
  <c r="I47" i="12" s="1"/>
  <c r="G45" i="12"/>
  <c r="H45" i="12" s="1"/>
  <c r="I45" i="12" s="1"/>
  <c r="G48" i="12"/>
  <c r="H48" i="12" s="1"/>
  <c r="I48" i="12" s="1"/>
  <c r="D43" i="11"/>
  <c r="E43" i="11" s="1"/>
  <c r="C43" i="11"/>
  <c r="G43" i="11" s="1"/>
  <c r="H43" i="11" s="1"/>
  <c r="F42" i="11"/>
  <c r="E44" i="10"/>
  <c r="C45" i="10"/>
  <c r="F45" i="10" s="1"/>
  <c r="G45" i="10" s="1"/>
  <c r="D45" i="10"/>
  <c r="D49" i="7"/>
  <c r="C50" i="7" s="1"/>
  <c r="E49" i="7"/>
  <c r="F49" i="7" s="1"/>
  <c r="F47" i="13" l="1"/>
  <c r="E47" i="13"/>
  <c r="I52" i="12"/>
  <c r="F43" i="11"/>
  <c r="D44" i="11"/>
  <c r="E44" i="11" s="1"/>
  <c r="C45" i="11" s="1"/>
  <c r="G45" i="11" s="1"/>
  <c r="H45" i="11" s="1"/>
  <c r="C44" i="11"/>
  <c r="G44" i="11" s="1"/>
  <c r="H44" i="11" s="1"/>
  <c r="E45" i="10"/>
  <c r="D46" i="10"/>
  <c r="C46" i="10"/>
  <c r="F46" i="10" s="1"/>
  <c r="G46" i="10" s="1"/>
  <c r="D50" i="7"/>
  <c r="C51" i="7" s="1"/>
  <c r="E50" i="7"/>
  <c r="F50" i="7" s="1"/>
  <c r="D48" i="13" l="1"/>
  <c r="F44" i="11"/>
  <c r="D45" i="11"/>
  <c r="E45" i="11" s="1"/>
  <c r="C46" i="11" s="1"/>
  <c r="G46" i="11" s="1"/>
  <c r="H46" i="11" s="1"/>
  <c r="E46" i="10"/>
  <c r="C47" i="10" s="1"/>
  <c r="F47" i="10" s="1"/>
  <c r="G47" i="10" s="1"/>
  <c r="D51" i="7"/>
  <c r="C52" i="7" s="1"/>
  <c r="C53" i="7" s="1"/>
  <c r="E51" i="7"/>
  <c r="F51" i="7" s="1"/>
  <c r="F52" i="7" s="1"/>
  <c r="F48" i="13" l="1"/>
  <c r="E48" i="13"/>
  <c r="F45" i="11"/>
  <c r="D46" i="11"/>
  <c r="D47" i="10"/>
  <c r="E47" i="10"/>
  <c r="C48" i="10" s="1"/>
  <c r="F48" i="10" s="1"/>
  <c r="G48" i="10" s="1"/>
  <c r="D49" i="13" l="1"/>
  <c r="E46" i="11"/>
  <c r="C47" i="11" s="1"/>
  <c r="G47" i="11" s="1"/>
  <c r="H47" i="11" s="1"/>
  <c r="F46" i="11"/>
  <c r="D48" i="10"/>
  <c r="E48" i="10" s="1"/>
  <c r="F49" i="13" l="1"/>
  <c r="E49" i="13"/>
  <c r="D47" i="11"/>
  <c r="C49" i="10"/>
  <c r="F49" i="10" s="1"/>
  <c r="G49" i="10" s="1"/>
  <c r="D49" i="10"/>
  <c r="E49" i="10" s="1"/>
  <c r="D50" i="13" l="1"/>
  <c r="E47" i="11"/>
  <c r="C48" i="11" s="1"/>
  <c r="G48" i="11" s="1"/>
  <c r="H48" i="11" s="1"/>
  <c r="F47" i="11"/>
  <c r="C50" i="10"/>
  <c r="F50" i="10" s="1"/>
  <c r="G50" i="10" s="1"/>
  <c r="D50" i="10"/>
  <c r="E50" i="10" s="1"/>
  <c r="D51" i="10" s="1"/>
  <c r="F50" i="13" l="1"/>
  <c r="E50" i="13"/>
  <c r="D48" i="11"/>
  <c r="C51" i="10"/>
  <c r="F51" i="10" s="1"/>
  <c r="E51" i="10"/>
  <c r="C52" i="10"/>
  <c r="C53" i="10"/>
  <c r="D51" i="13" l="1"/>
  <c r="F51" i="13" s="1"/>
  <c r="G51" i="10"/>
  <c r="H5" i="10"/>
  <c r="H6" i="10" s="1"/>
  <c r="E48" i="11"/>
  <c r="C49" i="11" s="1"/>
  <c r="G49" i="11" s="1"/>
  <c r="H49" i="11" s="1"/>
  <c r="F48" i="11"/>
  <c r="E51" i="13" l="1"/>
  <c r="D49" i="11"/>
  <c r="D6" i="14"/>
  <c r="D4" i="14"/>
  <c r="D2" i="14"/>
  <c r="E49" i="11" l="1"/>
  <c r="C50" i="11" s="1"/>
  <c r="G50" i="11" s="1"/>
  <c r="H50" i="11" s="1"/>
  <c r="F49" i="11"/>
  <c r="H29" i="4"/>
  <c r="D50" i="11" l="1"/>
  <c r="E50" i="11" s="1"/>
  <c r="C51" i="11" s="1"/>
  <c r="G51" i="11" s="1"/>
  <c r="A37" i="4"/>
  <c r="F50" i="11" l="1"/>
  <c r="D51" i="11"/>
  <c r="F51" i="11" s="1"/>
  <c r="H51" i="11"/>
  <c r="H52" i="11" s="1"/>
  <c r="H53" i="11" s="1"/>
  <c r="I5" i="11"/>
  <c r="I6" i="11" s="1"/>
  <c r="C1" i="2"/>
  <c r="E51" i="11" l="1"/>
  <c r="C52" i="11" s="1"/>
  <c r="K3" i="11" s="1"/>
  <c r="C1" i="4"/>
  <c r="C53" i="11" l="1"/>
  <c r="J3" i="11"/>
</calcChain>
</file>

<file path=xl/sharedStrings.xml><?xml version="1.0" encoding="utf-8"?>
<sst xmlns="http://schemas.openxmlformats.org/spreadsheetml/2006/main" count="267" uniqueCount="196">
  <si>
    <t>USERNAME</t>
  </si>
  <si>
    <t>aanderson</t>
  </si>
  <si>
    <t>abbyvoigt</t>
  </si>
  <si>
    <t>abidahmed</t>
  </si>
  <si>
    <t>abigailsharp</t>
  </si>
  <si>
    <t>abokretzion2</t>
  </si>
  <si>
    <t>aeknoorheer001</t>
  </si>
  <si>
    <t>afrechette65</t>
  </si>
  <si>
    <t>aidanshea</t>
  </si>
  <si>
    <t>aijia_li</t>
  </si>
  <si>
    <t>alehrhoff</t>
  </si>
  <si>
    <t>allensu0929</t>
  </si>
  <si>
    <t>ambercho</t>
  </si>
  <si>
    <t>amunique_swan</t>
  </si>
  <si>
    <t>aragaini0</t>
  </si>
  <si>
    <t>ayasskatya</t>
  </si>
  <si>
    <t>bhughes21</t>
  </si>
  <si>
    <t>bmann21</t>
  </si>
  <si>
    <t>britgoh</t>
  </si>
  <si>
    <t>bryncaren</t>
  </si>
  <si>
    <t>cameronsaad</t>
  </si>
  <si>
    <t>carolinaortega9</t>
  </si>
  <si>
    <t>cdiazdv3</t>
  </si>
  <si>
    <t>cgoodrich</t>
  </si>
  <si>
    <t>charlierahbany</t>
  </si>
  <si>
    <t>chrisblack</t>
  </si>
  <si>
    <t>cknight99</t>
  </si>
  <si>
    <t>cmui35</t>
  </si>
  <si>
    <t>czy991002</t>
  </si>
  <si>
    <t>densor</t>
  </si>
  <si>
    <t>derekripp</t>
  </si>
  <si>
    <t>dhcha</t>
  </si>
  <si>
    <t>dkim098</t>
  </si>
  <si>
    <t>dpoulsen21</t>
  </si>
  <si>
    <t>dzaiets</t>
  </si>
  <si>
    <t>ecohen11</t>
  </si>
  <si>
    <t>emakhamreh</t>
  </si>
  <si>
    <t>emilygoldberg</t>
  </si>
  <si>
    <t>emorrisey</t>
  </si>
  <si>
    <t>eschmid</t>
  </si>
  <si>
    <t>evansaleh1</t>
  </si>
  <si>
    <t>faisalghr</t>
  </si>
  <si>
    <t>gesong</t>
  </si>
  <si>
    <t>gnorris98</t>
  </si>
  <si>
    <t>graceajayi</t>
  </si>
  <si>
    <t>harrybc</t>
  </si>
  <si>
    <t>hbrookins</t>
  </si>
  <si>
    <t>hcadeau_22</t>
  </si>
  <si>
    <t>hrx511124</t>
  </si>
  <si>
    <t>ifortner</t>
  </si>
  <si>
    <t>irmasaluja</t>
  </si>
  <si>
    <t>isabelmeizoso</t>
  </si>
  <si>
    <t>jameszhou1120</t>
  </si>
  <si>
    <t>jconaton</t>
  </si>
  <si>
    <t>jessehorowitz</t>
  </si>
  <si>
    <t>jialvarez</t>
  </si>
  <si>
    <t>jloiselle</t>
  </si>
  <si>
    <t>jmccluskey</t>
  </si>
  <si>
    <t>jnault</t>
  </si>
  <si>
    <t>jnichols56</t>
  </si>
  <si>
    <t>joon9766</t>
  </si>
  <si>
    <t>jordans1598</t>
  </si>
  <si>
    <t>katemclemore</t>
  </si>
  <si>
    <t>kbean3</t>
  </si>
  <si>
    <t>kelseymcevoy</t>
  </si>
  <si>
    <t>kgonzalez21</t>
  </si>
  <si>
    <t>khushisutaria</t>
  </si>
  <si>
    <t>kndunn9</t>
  </si>
  <si>
    <t>kools</t>
  </si>
  <si>
    <t>kumarn</t>
  </si>
  <si>
    <t>kylelyon</t>
  </si>
  <si>
    <t>laurelmiller22</t>
  </si>
  <si>
    <t>leonardobraz</t>
  </si>
  <si>
    <t>ljoyce12345</t>
  </si>
  <si>
    <t>loganleax7</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</si>
  <si>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</si>
  <si>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</si>
  <si>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</si>
  <si>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</si>
  <si>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</si>
  <si>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</si>
  <si>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</si>
  <si>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</si>
  <si>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</si>
  <si>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</si>
  <si>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</si>
  <si>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</si>
  <si>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</si>
  <si>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</si>
  <si>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</si>
  <si>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</si>
  <si>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</si>
  <si>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nialldoherty757</t>
  </si>
  <si>
    <t>nickstepanov</t>
  </si>
  <si>
    <t>nmcateer</t>
  </si>
  <si>
    <t>noahlevin</t>
  </si>
  <si>
    <t>noahschwartz</t>
  </si>
  <si>
    <t>nsalangi</t>
  </si>
  <si>
    <t>oharris4</t>
  </si>
  <si>
    <t>osullivanl</t>
  </si>
  <si>
    <t>oweber</t>
  </si>
  <si>
    <t>pappasdylan</t>
  </si>
  <si>
    <t>renzolara</t>
  </si>
  <si>
    <t>rishabhroy</t>
  </si>
  <si>
    <t>rogerserin</t>
  </si>
  <si>
    <t>sarakhaleq</t>
  </si>
  <si>
    <t>sbalter</t>
  </si>
  <si>
    <t>scarmichael</t>
  </si>
  <si>
    <t>sebarosado</t>
  </si>
  <si>
    <t>shahbaz22</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</si>
  <si>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</si>
  <si>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</si>
  <si>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</si>
  <si>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</si>
  <si>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</si>
  <si>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</si>
  <si>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</si>
  <si>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</si>
  <si>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</si>
  <si>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</si>
  <si>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</si>
  <si>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</si>
  <si>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</si>
  <si>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</si>
  <si>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</si>
  <si>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</si>
  <si>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zzhang2</t>
  </si>
  <si>
    <t>a</t>
  </si>
  <si>
    <t>b</t>
  </si>
  <si>
    <t>LS</t>
  </si>
  <si>
    <t>TS</t>
  </si>
  <si>
    <t>bchen11</t>
  </si>
  <si>
    <t>bliang</t>
  </si>
  <si>
    <t>brett_guterman</t>
  </si>
  <si>
    <t>jdlynn2022</t>
  </si>
  <si>
    <t>jimhan</t>
  </si>
  <si>
    <t>kimberlybleak</t>
  </si>
  <si>
    <t>niu0630</t>
  </si>
  <si>
    <t>shuran1014</t>
  </si>
  <si>
    <t>Left-click on the down arrow</t>
  </si>
  <si>
    <t>Quarterly revenues for Nike</t>
  </si>
  <si>
    <t>https://ycharts.com/companies/NKE/revenues</t>
  </si>
  <si>
    <t>Quarter ending</t>
  </si>
  <si>
    <t>Billions</t>
  </si>
  <si>
    <t>What was the average quarterly revenue during these 12 years?</t>
  </si>
  <si>
    <t>What was the standard deviation of the quarterly revenue?</t>
  </si>
  <si>
    <t>In which quarter did Nike achieve the highest quarterly revenue?</t>
  </si>
  <si>
    <t>Enter Username on Sheet HW3</t>
  </si>
  <si>
    <t>Quarter ending…</t>
  </si>
  <si>
    <t>Forecast</t>
  </si>
  <si>
    <t>Level</t>
  </si>
  <si>
    <t>Error</t>
  </si>
  <si>
    <t>Quarter ending Feb-20</t>
  </si>
  <si>
    <t>Quarter ending May-20</t>
  </si>
  <si>
    <t>Revenue</t>
  </si>
  <si>
    <t>Trend</t>
  </si>
  <si>
    <t>Seas. Ind.</t>
  </si>
  <si>
    <t>SS</t>
  </si>
  <si>
    <t>WARMUP</t>
  </si>
  <si>
    <t>SES</t>
  </si>
  <si>
    <t>DES</t>
  </si>
  <si>
    <t>TES</t>
  </si>
  <si>
    <t>CHALLENGE</t>
  </si>
  <si>
    <t>Forecast for quarter ending May-18</t>
  </si>
  <si>
    <t>Forecast for quarter ending May-19</t>
  </si>
  <si>
    <t>c</t>
  </si>
  <si>
    <t>4 pts</t>
  </si>
  <si>
    <t>3 pts</t>
  </si>
  <si>
    <t xml:space="preserve">Construct a %95 confidence interval around the Feb-20 forecast and report the lower limit. (Hint: Check Lecture 5 ppt file) </t>
  </si>
  <si>
    <t>characters</t>
  </si>
  <si>
    <t>Use LS =0.3, TS = 0.4, and SS = 0.2 to forecast the quarterly revenue using TES for the next two quarters.</t>
  </si>
  <si>
    <t>Use LS =0.3 to forecast the quarterly revenue using SES for the next two quarters.</t>
  </si>
  <si>
    <t>Use LS =0.3 and TS = 0.4 to forecast the quarterly revenue using DES for the next two quarters.</t>
  </si>
  <si>
    <r>
      <t xml:space="preserve">Suppose the TES forecast for the Quarter ending Feb-20 is 10.45B and the RMSE of the model is 0.35.  The actual revenue turned out to be 10.1B which is well within the confidence interval of the point forecast.  However, for May-20 the revenue turned out to be is 6.31B, while the forecast from the model was 10.85B. Explain why the model seems to have failed miserably for May-20 in 140 characters or less (the length of an old tweet :-). </t>
    </r>
    <r>
      <rPr>
        <i/>
        <sz val="11"/>
        <color theme="0" tint="-0.499984740745262"/>
        <rFont val="Calibri"/>
        <family val="2"/>
        <scheme val="minor"/>
      </rPr>
      <t>Cell H29 shows the number of characters you used.</t>
    </r>
  </si>
  <si>
    <t>What is the MAPE for the two holdout years (i.e. the last 8 quarters in the data)?</t>
  </si>
  <si>
    <t>What is the initial value of the seasonality (difference) for the first quarter?</t>
  </si>
  <si>
    <r>
      <t>Use LS =0.3, TS = 0.4, and SS = 0.2 to forecast the quarterly revenue using the</t>
    </r>
    <r>
      <rPr>
        <b/>
        <sz val="11"/>
        <rFont val="Calibri"/>
        <family val="2"/>
        <scheme val="minor"/>
      </rPr>
      <t xml:space="preserve"> new version</t>
    </r>
    <r>
      <rPr>
        <sz val="11"/>
        <rFont val="Calibri"/>
        <family val="2"/>
        <scheme val="minor"/>
      </rPr>
      <t xml:space="preserve"> (the one with additive seasonality) of TES for the quarter ending Feb-20.</t>
    </r>
  </si>
  <si>
    <r>
      <t xml:space="preserve">Use the solver (or a data table) to find the values of LS and TS that minimize MSE for DES. What is the optimal LS? </t>
    </r>
    <r>
      <rPr>
        <i/>
        <sz val="11"/>
        <color theme="0" tint="-0.499984740745262"/>
        <rFont val="Calibri"/>
        <family val="2"/>
        <scheme val="minor"/>
      </rPr>
      <t>(At least a three-decimal accuracy is required--for example 0.357.)</t>
    </r>
  </si>
  <si>
    <r>
      <t xml:space="preserve">Use the solver (or a data table) to find the values of LS, TS, and SS that minimizes MSE for TES. What is the optimal LS? </t>
    </r>
    <r>
      <rPr>
        <i/>
        <sz val="11"/>
        <color theme="0" tint="-0.499984740745262"/>
        <rFont val="Calibri"/>
        <family val="2"/>
        <scheme val="minor"/>
      </rPr>
      <t>(At least a three-decimal accuracy is required--for example 0.357.)</t>
    </r>
  </si>
  <si>
    <r>
      <t xml:space="preserve">Use the solver (or a data table) to find the value of LS that minimizes MSE for SES. What is the optimal LS? </t>
    </r>
    <r>
      <rPr>
        <i/>
        <sz val="11"/>
        <color theme="0" tint="-0.499984740745262"/>
        <rFont val="Calibri"/>
        <family val="2"/>
        <scheme val="minor"/>
      </rPr>
      <t>(At least a three-decimal accuracy is required--for example 0.357.)</t>
    </r>
  </si>
  <si>
    <t>What is the slope of the line that fits the quarterly revenues? (Hint: you can use an XY Chart and the Add Trendline option)</t>
  </si>
  <si>
    <r>
      <rPr>
        <sz val="11"/>
        <color rgb="FF0070C0"/>
        <rFont val="Calibri"/>
        <family val="2"/>
        <scheme val="minor"/>
      </rPr>
      <t xml:space="preserve">Use the SES sheet for 5-7. </t>
    </r>
    <r>
      <rPr>
        <sz val="11"/>
        <rFont val="Calibri"/>
        <family val="2"/>
        <scheme val="minor"/>
      </rPr>
      <t>Use the first 4 quarters to initialize SES. What is the initial estimate of level?</t>
    </r>
  </si>
  <si>
    <r>
      <rPr>
        <sz val="11"/>
        <color rgb="FF0070C0"/>
        <rFont val="Calibri"/>
        <family val="2"/>
        <scheme val="minor"/>
      </rPr>
      <t>Use the DES sheet for 8-10.</t>
    </r>
    <r>
      <rPr>
        <sz val="11"/>
        <rFont val="Calibri"/>
        <family val="2"/>
        <scheme val="minor"/>
      </rPr>
      <t xml:space="preserve"> What is the initial estimate of trend in DES?</t>
    </r>
  </si>
  <si>
    <r>
      <rPr>
        <sz val="11"/>
        <color rgb="FF0070C0"/>
        <rFont val="Calibri"/>
        <family val="2"/>
        <scheme val="minor"/>
      </rPr>
      <t xml:space="preserve">Use the TES sheet for 11-13.  </t>
    </r>
    <r>
      <rPr>
        <sz val="11"/>
        <rFont val="Calibri"/>
        <family val="2"/>
        <scheme val="minor"/>
      </rPr>
      <t>What is the initial estimate of the seasonality index for the first quarter in TES?</t>
    </r>
  </si>
  <si>
    <r>
      <rPr>
        <sz val="11"/>
        <color rgb="FF0070C0"/>
        <rFont val="Calibri"/>
        <family val="2"/>
        <scheme val="minor"/>
      </rPr>
      <t>Use the sheet TES3 for this problem.</t>
    </r>
    <r>
      <rPr>
        <sz val="11"/>
        <rFont val="Calibri"/>
        <family val="2"/>
        <scheme val="minor"/>
      </rPr>
      <t xml:space="preserve">  The version of the TES we covered so far assumes additive trend and multiplicative seasonality. Devise another version with additive trend and </t>
    </r>
    <r>
      <rPr>
        <b/>
        <sz val="11"/>
        <rFont val="Calibri"/>
        <family val="2"/>
        <scheme val="minor"/>
      </rPr>
      <t>additive</t>
    </r>
    <r>
      <rPr>
        <sz val="11"/>
        <rFont val="Calibri"/>
        <family val="2"/>
        <scheme val="minor"/>
      </rPr>
      <t xml:space="preserve"> seasonality.</t>
    </r>
  </si>
  <si>
    <t>7 pts</t>
  </si>
  <si>
    <r>
      <rPr>
        <sz val="11"/>
        <color rgb="FF0070C0"/>
        <rFont val="Calibri"/>
        <family val="2"/>
        <scheme val="minor"/>
      </rPr>
      <t>Now consider the sheet TES2.</t>
    </r>
    <r>
      <rPr>
        <sz val="11"/>
        <rFont val="Calibri"/>
        <family val="2"/>
        <scheme val="minor"/>
      </rPr>
      <t xml:space="preserve"> Implement TES with a holdout. Hold out the last two years. Use LS = 0.3, TS = 0.4 and SS = 0.2.  Let the model "learn" until the end of 2017. Then "forecast" for the 8 quarters of 2018 and 2019.</t>
    </r>
  </si>
  <si>
    <t>Sq. Error</t>
  </si>
  <si>
    <t>MSE</t>
  </si>
  <si>
    <t>RMSE</t>
  </si>
  <si>
    <t>95% CI:</t>
  </si>
  <si>
    <t>Forecasting models aren't perfect. They definitely can't predict a global pandemic, which caused significant revenue drops worldwide.</t>
  </si>
  <si>
    <t>Abs. Error</t>
  </si>
  <si>
    <t xml:space="preserve">  % Error</t>
  </si>
  <si>
    <t>MAPE</t>
  </si>
  <si>
    <t>Additive Seasonality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</si>
</sst>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0.0000"/>
    <numFmt numFmtId="166" formatCode="0.00000000"/>
    <numFmt numFmtId="167" formatCode="0.000000000000000"/>
    <numFmt numFmtId="168" formatCode="0.00000000000000000"/>
  </numFmts>
  <fonts count="19" x14ac:knownFonts="1">
    <font>
      <sz val="11"/>
      <color theme="1"/>
      <name val="Calibri"/>
      <family val="2"/>
      <scheme val="minor"/>
    </font>
    <font>
      <b/>
      <sz val="12"/>
      <color theme="0"/>
      <name val="Calibri"/>
      <family val="2"/>
      <scheme val="minor"/>
    </font>
    <font>
      <sz val="12"/>
      <color theme="1"/>
      <name val="Calibri"/>
      <family val="2"/>
      <scheme val="minor"/>
    </font>
    <font>
      <sz val="10"/>
      <name val="Arial"/>
      <family val="2"/>
    </font>
    <font>
      <b/>
      <sz val="16"/>
      <name val="Calibri"/>
      <family val="2"/>
      <scheme val="minor"/>
    </font>
    <font>
      <b/>
      <sz val="16"/>
      <color rgb="FFC00000"/>
      <name val="Calibri"/>
      <family val="2"/>
      <scheme val="minor"/>
    </font>
    <font>
      <sz val="10"/>
      <name val="Calibri"/>
      <family val="2"/>
      <scheme val="minor"/>
    </font>
    <font>
      <i/>
      <sz val="10"/>
      <color theme="0" tint="-0.499984740745262"/>
      <name val="Calibri"/>
      <family val="2"/>
      <scheme val="minor"/>
    </font>
    <font>
      <sz val="11"/>
      <name val="Calibri"/>
      <family val="2"/>
      <scheme val="minor"/>
    </font>
    <font>
      <sz val="10"/>
      <name val="Arial"/>
      <family val="2"/>
    </font>
    <font>
      <b/>
      <sz val="12"/>
      <color theme="0" tint="-0.499984740745262"/>
      <name val="Calibri"/>
      <family val="2"/>
      <scheme val="minor"/>
    </font>
    <font>
      <b/>
      <sz val="14"/>
      <color rgb="FFFF0000"/>
      <name val="Calibri"/>
      <family val="2"/>
      <scheme val="minor"/>
    </font>
    <font>
      <sz val="11"/>
      <color theme="1"/>
      <name val="Calibri"/>
      <family val="2"/>
      <scheme val="minor"/>
    </font>
    <font>
      <i/>
      <sz val="11"/>
      <name val="Calibri"/>
      <family val="2"/>
      <scheme val="minor"/>
    </font>
    <font>
      <b/>
      <sz val="12"/>
      <color theme="1"/>
      <name val="Calibri"/>
      <family val="2"/>
      <scheme val="minor"/>
    </font>
    <font>
      <u/>
      <sz val="11"/>
      <color theme="10"/>
      <name val="Calibri"/>
      <family val="2"/>
      <scheme val="minor"/>
    </font>
    <font>
      <i/>
      <sz val="11"/>
      <color theme="0" tint="-0.499984740745262"/>
      <name val="Calibri"/>
      <family val="2"/>
      <scheme val="minor"/>
    </font>
    <font>
      <b/>
      <sz val="11"/>
      <name val="Calibri"/>
      <family val="2"/>
      <scheme val="minor"/>
    </font>
    <font>
      <sz val="11"/>
      <color rgb="FF0070C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66FFFF"/>
        <bgColor indexed="64"/>
      </patternFill>
    </fill>
    <fill>
      <patternFill patternType="solid">
        <fgColor theme="5" tint="0.7999816888943144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164" fontId="9" fillId="0" borderId="0" applyFont="0" applyFill="0" applyBorder="0" applyAlignment="0" applyProtection="0"/>
    <xf numFmtId="0" fontId="15" fillId="0" borderId="0" applyNumberFormat="0" applyFill="0" applyBorder="0" applyAlignment="0" applyProtection="0"/>
  </cellStyleXfs>
  <cellXfs count="44">
    <xf numFmtId="0" fontId="0" fillId="0" borderId="0" xfId="0"/>
    <xf numFmtId="0" fontId="4" fillId="0" borderId="0" xfId="1" applyFont="1" applyAlignment="1">
      <alignment vertical="center"/>
    </xf>
    <xf numFmtId="0" fontId="6" fillId="0" borderId="0" xfId="1" applyFont="1" applyAlignment="1">
      <alignment vertical="center"/>
    </xf>
    <xf numFmtId="0" fontId="6" fillId="0" borderId="0" xfId="1" applyFont="1" applyAlignment="1">
      <alignment horizontal="center" vertical="center"/>
    </xf>
    <xf numFmtId="0" fontId="3" fillId="0" borderId="0" xfId="1"/>
    <xf numFmtId="0" fontId="7" fillId="0" borderId="0" xfId="1" applyFont="1" applyAlignment="1">
      <alignment horizontal="center" vertical="center"/>
    </xf>
    <xf numFmtId="0" fontId="8" fillId="4" borderId="2" xfId="1" applyFont="1" applyFill="1" applyBorder="1" applyAlignment="1">
      <alignment horizontal="left" vertical="center" wrapText="1"/>
    </xf>
    <xf numFmtId="0" fontId="6" fillId="0" borderId="2" xfId="1" applyFont="1" applyBorder="1" applyAlignment="1">
      <alignment horizontal="center" vertical="center"/>
    </xf>
    <xf numFmtId="0" fontId="6" fillId="0" borderId="0" xfId="1" applyFont="1" applyAlignment="1">
      <alignment horizontal="right" vertical="center"/>
    </xf>
    <xf numFmtId="0" fontId="10" fillId="0" borderId="0" xfId="0" applyFont="1" applyAlignment="1">
      <alignment vertical="center"/>
    </xf>
    <xf numFmtId="0" fontId="11" fillId="3" borderId="1" xfId="1" applyFont="1" applyFill="1" applyBorder="1" applyAlignment="1">
      <alignment horizontal="center" vertical="center"/>
    </xf>
    <xf numFmtId="2" fontId="6" fillId="5" borderId="2" xfId="1" applyNumberFormat="1" applyFont="1" applyFill="1" applyBorder="1" applyAlignment="1" applyProtection="1">
      <alignment horizontal="center" vertical="center"/>
      <protection locked="0"/>
    </xf>
    <xf numFmtId="0" fontId="5" fillId="3" borderId="1" xfId="1" applyFont="1" applyFill="1" applyBorder="1" applyAlignment="1" applyProtection="1">
      <alignment horizontal="center" vertical="center"/>
      <protection locked="0"/>
    </xf>
    <xf numFmtId="0" fontId="8" fillId="0" borderId="0" xfId="1" applyFont="1" applyAlignment="1">
      <alignment vertical="center"/>
    </xf>
    <xf numFmtId="0" fontId="13" fillId="0" borderId="0" xfId="1" applyFont="1" applyAlignment="1">
      <alignment horizontal="center" vertical="center"/>
    </xf>
    <xf numFmtId="0" fontId="12" fillId="0" borderId="0" xfId="0" applyFont="1"/>
    <xf numFmtId="0" fontId="14" fillId="0" borderId="0" xfId="0" applyFont="1" applyBorder="1" applyAlignment="1">
      <alignment horizontal="left" vertical="top"/>
    </xf>
    <xf numFmtId="0" fontId="14" fillId="0" borderId="0" xfId="0" applyFont="1" applyBorder="1" applyAlignment="1">
      <alignment horizontal="right" vertical="top"/>
    </xf>
    <xf numFmtId="0" fontId="2" fillId="0" borderId="0" xfId="0" applyFont="1" applyBorder="1"/>
    <xf numFmtId="0" fontId="15" fillId="0" borderId="0" xfId="3" applyBorder="1"/>
    <xf numFmtId="0" fontId="14" fillId="0" borderId="0" xfId="0" applyFont="1" applyBorder="1"/>
    <xf numFmtId="17" fontId="2" fillId="0" borderId="0" xfId="0" applyNumberFormat="1" applyFont="1" applyBorder="1"/>
    <xf numFmtId="0" fontId="2" fillId="0" borderId="0" xfId="0" applyFont="1" applyBorder="1" applyAlignment="1">
      <alignment horizontal="right" vertical="top"/>
    </xf>
    <xf numFmtId="0" fontId="1" fillId="2" borderId="0" xfId="0" applyFont="1" applyFill="1" applyBorder="1"/>
    <xf numFmtId="2" fontId="6" fillId="0" borderId="2" xfId="1" applyNumberFormat="1" applyFont="1" applyFill="1" applyBorder="1" applyAlignment="1" applyProtection="1">
      <alignment horizontal="center" vertical="center"/>
      <protection locked="0"/>
    </xf>
    <xf numFmtId="0" fontId="8" fillId="4" borderId="2" xfId="1" applyFont="1" applyFill="1" applyBorder="1" applyAlignment="1">
      <alignment horizontal="right" vertical="center" wrapText="1"/>
    </xf>
    <xf numFmtId="0" fontId="8" fillId="0" borderId="2" xfId="1" applyFont="1" applyFill="1" applyBorder="1" applyAlignment="1">
      <alignment horizontal="left" vertical="center" wrapText="1"/>
    </xf>
    <xf numFmtId="0" fontId="14" fillId="0" borderId="0" xfId="0" applyFont="1" applyBorder="1" applyAlignment="1">
      <alignment horizontal="center"/>
    </xf>
    <xf numFmtId="0" fontId="2" fillId="0" borderId="0" xfId="0" applyFont="1" applyBorder="1" applyAlignment="1">
      <alignment horizontal="center"/>
    </xf>
    <xf numFmtId="0" fontId="1" fillId="2" borderId="0" xfId="0" applyFont="1" applyFill="1" applyBorder="1" applyAlignment="1">
      <alignment horizontal="center"/>
    </xf>
    <xf numFmtId="165" fontId="6" fillId="5" borderId="2" xfId="1" applyNumberFormat="1" applyFont="1" applyFill="1" applyBorder="1" applyAlignment="1" applyProtection="1">
      <alignment horizontal="center" vertical="center"/>
      <protection locked="0"/>
    </xf>
    <xf numFmtId="165" fontId="6" fillId="5" borderId="2" xfId="1" applyNumberFormat="1" applyFont="1" applyFill="1" applyBorder="1" applyAlignment="1" applyProtection="1">
      <alignment horizontal="left" vertical="center" wrapText="1"/>
      <protection locked="0"/>
    </xf>
    <xf numFmtId="2" fontId="2" fillId="0" borderId="0" xfId="0" applyNumberFormat="1" applyFont="1" applyBorder="1" applyAlignment="1">
      <alignment horizontal="center"/>
    </xf>
    <xf numFmtId="0" fontId="2" fillId="6" borderId="2" xfId="0" applyFont="1" applyFill="1" applyBorder="1" applyAlignment="1">
      <alignment horizontal="center"/>
    </xf>
    <xf numFmtId="0" fontId="6" fillId="0" borderId="2" xfId="1" applyFont="1" applyFill="1" applyBorder="1" applyAlignment="1" applyProtection="1">
      <alignment horizontal="center" vertical="center"/>
    </xf>
    <xf numFmtId="0" fontId="6" fillId="7" borderId="3" xfId="1" applyFont="1" applyFill="1" applyBorder="1" applyAlignment="1">
      <alignment horizontal="center" vertical="center"/>
    </xf>
    <xf numFmtId="0" fontId="6" fillId="7" borderId="4" xfId="1" applyFont="1" applyFill="1" applyBorder="1" applyAlignment="1">
      <alignment horizontal="center" vertical="center"/>
    </xf>
    <xf numFmtId="0" fontId="6" fillId="7" borderId="5" xfId="1" applyFont="1" applyFill="1" applyBorder="1" applyAlignment="1">
      <alignment horizontal="center" vertical="center"/>
    </xf>
    <xf numFmtId="17" fontId="14" fillId="0" borderId="0" xfId="0" applyNumberFormat="1" applyFont="1" applyBorder="1"/>
    <xf numFmtId="2" fontId="2" fillId="0" borderId="0" xfId="0" applyNumberFormat="1" applyFont="1" applyBorder="1" applyAlignment="1" applyProtection="1">
      <alignment horizontal="center"/>
      <protection locked="0"/>
    </xf>
    <xf numFmtId="166" fontId="2" fillId="0" borderId="0" xfId="0" applyNumberFormat="1" applyFont="1" applyBorder="1"/>
    <xf numFmtId="167" fontId="2" fillId="0" borderId="0" xfId="0" applyNumberFormat="1" applyFont="1" applyBorder="1"/>
    <xf numFmtId="168" fontId="2" fillId="0" borderId="0" xfId="0" applyNumberFormat="1" applyFont="1" applyBorder="1"/>
    <xf numFmtId="16" fontId="14" fillId="0" borderId="0" xfId="0" applyNumberFormat="1" applyFont="1" applyBorder="1"/>
  </cellXfs>
  <cellStyles count="4">
    <cellStyle name="Currency 2" xfId="2" xr:uid="{00000000-0005-0000-0000-000000000000}"/>
    <cellStyle name="Hyperlink" xfId="3" builtinId="8"/>
    <cellStyle name="Normal" xfId="0" builtinId="0"/>
    <cellStyle name="Normal 2" xfId="1" xr:uid="{00000000-0005-0000-0000-00000300000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4080927384076987E-2"/>
                  <c:y val="-0.192167906095071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Work!$B$3:$B$50</c:f>
              <c:numCache>
                <c:formatCode>General</c:formatCode>
                <c:ptCount val="48"/>
                <c:pt idx="0">
                  <c:v>4.5439999999999996</c:v>
                </c:pt>
                <c:pt idx="1">
                  <c:v>5.0880000000000001</c:v>
                </c:pt>
                <c:pt idx="2">
                  <c:v>5.4320000000000004</c:v>
                </c:pt>
                <c:pt idx="3">
                  <c:v>4.59</c:v>
                </c:pt>
                <c:pt idx="4">
                  <c:v>4.4409999999999998</c:v>
                </c:pt>
                <c:pt idx="5">
                  <c:v>4.7130000000000001</c:v>
                </c:pt>
                <c:pt idx="6">
                  <c:v>4.7990000000000004</c:v>
                </c:pt>
                <c:pt idx="7">
                  <c:v>4.4050000000000002</c:v>
                </c:pt>
                <c:pt idx="8">
                  <c:v>4.7329999999999997</c:v>
                </c:pt>
                <c:pt idx="9">
                  <c:v>5.077</c:v>
                </c:pt>
                <c:pt idx="10">
                  <c:v>5.1749999999999998</c:v>
                </c:pt>
                <c:pt idx="11">
                  <c:v>4.8419999999999996</c:v>
                </c:pt>
                <c:pt idx="12">
                  <c:v>5.0789999999999997</c:v>
                </c:pt>
                <c:pt idx="13">
                  <c:v>5.0209999999999999</c:v>
                </c:pt>
                <c:pt idx="14">
                  <c:v>6.0810000000000004</c:v>
                </c:pt>
                <c:pt idx="15">
                  <c:v>5.5460000000000003</c:v>
                </c:pt>
                <c:pt idx="16">
                  <c:v>5.6559999999999997</c:v>
                </c:pt>
                <c:pt idx="17">
                  <c:v>6.2359999999999998</c:v>
                </c:pt>
                <c:pt idx="18">
                  <c:v>6.4740000000000002</c:v>
                </c:pt>
                <c:pt idx="19">
                  <c:v>5.9550000000000001</c:v>
                </c:pt>
                <c:pt idx="20">
                  <c:v>6.1870000000000003</c:v>
                </c:pt>
                <c:pt idx="21">
                  <c:v>6.6970000000000001</c:v>
                </c:pt>
                <c:pt idx="22">
                  <c:v>6.9710000000000001</c:v>
                </c:pt>
                <c:pt idx="23">
                  <c:v>6.431</c:v>
                </c:pt>
                <c:pt idx="24">
                  <c:v>6.9720000000000004</c:v>
                </c:pt>
                <c:pt idx="25">
                  <c:v>7.4249999999999998</c:v>
                </c:pt>
                <c:pt idx="26">
                  <c:v>7.9820000000000002</c:v>
                </c:pt>
                <c:pt idx="27">
                  <c:v>7.38</c:v>
                </c:pt>
                <c:pt idx="28">
                  <c:v>7.46</c:v>
                </c:pt>
                <c:pt idx="29">
                  <c:v>7.7789999999999999</c:v>
                </c:pt>
                <c:pt idx="30">
                  <c:v>8.4139999999999997</c:v>
                </c:pt>
                <c:pt idx="31">
                  <c:v>7.6859999999999999</c:v>
                </c:pt>
                <c:pt idx="32">
                  <c:v>8.032</c:v>
                </c:pt>
                <c:pt idx="33">
                  <c:v>8.2439999999999998</c:v>
                </c:pt>
                <c:pt idx="34">
                  <c:v>9.0609999999999999</c:v>
                </c:pt>
                <c:pt idx="35">
                  <c:v>8.18</c:v>
                </c:pt>
                <c:pt idx="36">
                  <c:v>8.4320000000000004</c:v>
                </c:pt>
                <c:pt idx="37">
                  <c:v>8.6769999999999996</c:v>
                </c:pt>
                <c:pt idx="38">
                  <c:v>9.07</c:v>
                </c:pt>
                <c:pt idx="39">
                  <c:v>8.5540000000000003</c:v>
                </c:pt>
                <c:pt idx="40">
                  <c:v>8.984</c:v>
                </c:pt>
                <c:pt idx="41">
                  <c:v>9.7889999999999997</c:v>
                </c:pt>
                <c:pt idx="42">
                  <c:v>9.9480000000000004</c:v>
                </c:pt>
                <c:pt idx="43">
                  <c:v>9.3740000000000006</c:v>
                </c:pt>
                <c:pt idx="44">
                  <c:v>9.6110000000000007</c:v>
                </c:pt>
                <c:pt idx="45">
                  <c:v>10.18</c:v>
                </c:pt>
                <c:pt idx="46">
                  <c:v>10.66</c:v>
                </c:pt>
                <c:pt idx="47">
                  <c:v>10.33</c:v>
                </c:pt>
              </c:numCache>
            </c:numRef>
          </c:yVal>
          <c:smooth val="0"/>
          <c:extLst>
            <c:ext xmlns:c16="http://schemas.microsoft.com/office/drawing/2014/chart" uri="{C3380CC4-5D6E-409C-BE32-E72D297353CC}">
              <c16:uniqueId val="{00000000-355E-4424-ACFA-FD40E8366B59}"/>
            </c:ext>
          </c:extLst>
        </c:ser>
        <c:dLbls>
          <c:showLegendKey val="0"/>
          <c:showVal val="0"/>
          <c:showCatName val="0"/>
          <c:showSerName val="0"/>
          <c:showPercent val="0"/>
          <c:showBubbleSize val="0"/>
        </c:dLbls>
        <c:axId val="531367104"/>
        <c:axId val="531362512"/>
      </c:scatterChart>
      <c:valAx>
        <c:axId val="5313671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62512"/>
        <c:crosses val="autoZero"/>
        <c:crossBetween val="midCat"/>
      </c:valAx>
      <c:valAx>
        <c:axId val="5313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67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40" dropStyle="combo" dx="20" fmlaLink="$AC$1" fmlaRange="$AB$1:$AB$135" noThreeD="1" sel="98" val="81"/>
</file>

<file path=xl/ctrlProps/ctrlProp2.xml><?xml version="1.0" encoding="utf-8"?>
<formControlPr xmlns="http://schemas.microsoft.com/office/spreadsheetml/2009/9/main" objectType="Drop" dropLines="12" dropStyle="combo" dx="20" fmlaLink="$D$7" fmlaRange="$AA$1:$AA$34" noThreeD="1" sel="33" val="22"/>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21</xdr:row>
      <xdr:rowOff>152400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 y="1165860"/>
          <a:ext cx="5935980" cy="30403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Tuesday, September 22,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0" i="0" baseline="0">
              <a:solidFill>
                <a:schemeClr val="dk1"/>
              </a:solidFill>
              <a:effectLst/>
              <a:latin typeface="+mn-lt"/>
              <a:ea typeface="+mn-ea"/>
              <a:cs typeface="+mn-cs"/>
            </a:rPr>
            <a:t>6. </a:t>
          </a:r>
          <a:r>
            <a:rPr lang="en-US" sz="1100" b="0" i="0" baseline="0">
              <a:solidFill>
                <a:srgbClr val="C00000"/>
              </a:solidFill>
              <a:effectLst/>
              <a:latin typeface="+mn-lt"/>
              <a:ea typeface="+mn-ea"/>
              <a:cs typeface="+mn-cs"/>
            </a:rPr>
            <a:t>The "Questions" sheet is locked.  </a:t>
          </a:r>
          <a:r>
            <a:rPr lang="en-US" sz="1100" b="0" i="0" baseline="0">
              <a:solidFill>
                <a:schemeClr val="dk1"/>
              </a:solidFill>
              <a:effectLst/>
              <a:latin typeface="+mn-lt"/>
              <a:ea typeface="+mn-ea"/>
              <a:cs typeface="+mn-cs"/>
            </a:rPr>
            <a:t>You can only enter values into the yellow Answer cells in the "Questions" sheet.</a:t>
          </a:r>
          <a:endParaRPr lang="en-US">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53340</xdr:colOff>
          <xdr:row>0</xdr:row>
          <xdr:rowOff>30480</xdr:rowOff>
        </xdr:from>
        <xdr:to>
          <xdr:col>2</xdr:col>
          <xdr:colOff>2979420</xdr:colOff>
          <xdr:row>0</xdr:row>
          <xdr:rowOff>358140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335280</xdr:colOff>
      <xdr:row>1</xdr:row>
      <xdr:rowOff>99060</xdr:rowOff>
    </xdr:from>
    <xdr:to>
      <xdr:col>3</xdr:col>
      <xdr:colOff>1569720</xdr:colOff>
      <xdr:row>3</xdr:row>
      <xdr:rowOff>91440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08660" y="502920"/>
          <a:ext cx="6248400" cy="3429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Consider the quarterly revenues for Nike in the "Data" sheet</a:t>
          </a:r>
          <a:r>
            <a:rPr lang="en-US" sz="1100" b="1" baseline="0">
              <a:solidFill>
                <a:schemeClr val="dk1"/>
              </a:solidFill>
              <a:effectLst/>
              <a:latin typeface="+mn-lt"/>
              <a:ea typeface="+mn-ea"/>
              <a:cs typeface="+mn-cs"/>
            </a:rPr>
            <a:t> for a 12-year period (from 2008 to 2019).</a:t>
          </a:r>
          <a:endParaRPr lang="en-US" sz="1100" b="1"/>
        </a:p>
      </xdr:txBody>
    </xdr:sp>
    <xdr:clientData/>
  </xdr:twoCellAnchor>
  <mc:AlternateContent xmlns:mc="http://schemas.openxmlformats.org/markup-compatibility/2006">
    <mc:Choice xmlns:a14="http://schemas.microsoft.com/office/drawing/2010/main" Requires="a14">
      <xdr:twoCellAnchor editAs="oneCell">
        <xdr:from>
          <xdr:col>3</xdr:col>
          <xdr:colOff>7620</xdr:colOff>
          <xdr:row>6</xdr:row>
          <xdr:rowOff>7620</xdr:rowOff>
        </xdr:from>
        <xdr:to>
          <xdr:col>4</xdr:col>
          <xdr:colOff>0</xdr:colOff>
          <xdr:row>6</xdr:row>
          <xdr:rowOff>190500</xdr:rowOff>
        </xdr:to>
        <xdr:sp macro="" textlink="">
          <xdr:nvSpPr>
            <xdr:cNvPr id="2057" name="Drop Down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15240</xdr:colOff>
      <xdr:row>5</xdr:row>
      <xdr:rowOff>99060</xdr:rowOff>
    </xdr:from>
    <xdr:to>
      <xdr:col>14</xdr:col>
      <xdr:colOff>320040</xdr:colOff>
      <xdr:row>19</xdr:row>
      <xdr:rowOff>68580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ycharts.com/companies/NKE/revenue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ycharts.com/companies/NKE/revenu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workbookViewId="0">
      <selection activeCell="G9" sqref="G9"/>
    </sheetView>
  </sheetViews>
  <sheetFormatPr defaultRowHeight="13.8" x14ac:dyDescent="0.3"/>
  <cols>
    <col min="1" max="1" width="5.44140625" style="5" customWidth="1"/>
    <col min="2" max="2" width="17.77734375" style="3" customWidth="1"/>
    <col min="3" max="3" width="44.109375" style="2" customWidth="1"/>
    <col min="4" max="4" width="16.77734375" style="2" customWidth="1"/>
    <col min="5" max="26" width="8.88671875" style="2"/>
    <col min="27" max="27" width="8.88671875" style="2" hidden="1" customWidth="1"/>
    <col min="28" max="28" width="20" style="2" hidden="1" customWidth="1"/>
    <col min="29" max="29" width="8.88671875" style="2" hidden="1" customWidth="1"/>
    <col min="30" max="16384" width="8.88671875" style="2"/>
  </cols>
  <sheetData>
    <row r="1" spans="2:29" ht="31.2" customHeight="1" thickBot="1" x14ac:dyDescent="0.35">
      <c r="B1" s="1" t="s">
        <v>0</v>
      </c>
      <c r="C1" s="12" t="str">
        <f>VLOOKUP(AC1,AA1:AB135,2,FALSE)</f>
        <v>neilj9530</v>
      </c>
      <c r="AA1" s="13">
        <v>1</v>
      </c>
      <c r="AB1" s="13" t="s">
        <v>139</v>
      </c>
      <c r="AC1" s="14">
        <v>98</v>
      </c>
    </row>
    <row r="2" spans="2:29" ht="14.4" x14ac:dyDescent="0.3">
      <c r="AA2" s="13">
        <v>2</v>
      </c>
      <c r="AB2" s="15" t="s">
        <v>1</v>
      </c>
      <c r="AC2" s="13"/>
    </row>
    <row r="3" spans="2:29" ht="14.4" x14ac:dyDescent="0.3">
      <c r="AA3" s="13">
        <v>3</v>
      </c>
      <c r="AB3" s="15" t="s">
        <v>2</v>
      </c>
      <c r="AC3" s="13"/>
    </row>
    <row r="4" spans="2:29" ht="14.4" x14ac:dyDescent="0.3">
      <c r="AA4" s="13">
        <v>4</v>
      </c>
      <c r="AB4" s="15" t="s">
        <v>3</v>
      </c>
      <c r="AC4" s="13"/>
    </row>
    <row r="5" spans="2:29" ht="14.4" x14ac:dyDescent="0.3">
      <c r="AA5" s="13">
        <v>5</v>
      </c>
      <c r="AB5" s="15" t="s">
        <v>4</v>
      </c>
      <c r="AC5" s="13"/>
    </row>
    <row r="6" spans="2:29" ht="14.4" x14ac:dyDescent="0.3">
      <c r="AA6" s="13">
        <v>6</v>
      </c>
      <c r="AB6" s="15" t="s">
        <v>5</v>
      </c>
      <c r="AC6" s="13"/>
    </row>
    <row r="7" spans="2:29" ht="14.4" x14ac:dyDescent="0.3">
      <c r="AA7" s="13">
        <v>7</v>
      </c>
      <c r="AB7" s="15" t="s">
        <v>6</v>
      </c>
      <c r="AC7" s="13"/>
    </row>
    <row r="8" spans="2:29" ht="14.4" x14ac:dyDescent="0.3">
      <c r="AA8" s="13">
        <v>8</v>
      </c>
      <c r="AB8" s="15" t="s">
        <v>7</v>
      </c>
      <c r="AC8" s="13"/>
    </row>
    <row r="9" spans="2:29" ht="14.4" x14ac:dyDescent="0.3">
      <c r="AA9" s="13">
        <v>9</v>
      </c>
      <c r="AB9" s="15" t="s">
        <v>8</v>
      </c>
      <c r="AC9" s="13"/>
    </row>
    <row r="10" spans="2:29" ht="14.4" x14ac:dyDescent="0.3">
      <c r="AA10" s="13">
        <v>10</v>
      </c>
      <c r="AB10" s="15" t="s">
        <v>9</v>
      </c>
      <c r="AC10" s="13"/>
    </row>
    <row r="11" spans="2:29" ht="14.4" x14ac:dyDescent="0.3">
      <c r="AA11" s="13">
        <v>11</v>
      </c>
      <c r="AB11" s="15" t="s">
        <v>10</v>
      </c>
      <c r="AC11" s="13"/>
    </row>
    <row r="12" spans="2:29" ht="14.4" x14ac:dyDescent="0.3">
      <c r="AA12" s="13">
        <v>12</v>
      </c>
      <c r="AB12" s="15" t="s">
        <v>11</v>
      </c>
      <c r="AC12" s="13"/>
    </row>
    <row r="13" spans="2:29" ht="14.4" x14ac:dyDescent="0.3">
      <c r="AA13" s="13">
        <v>13</v>
      </c>
      <c r="AB13" s="15" t="s">
        <v>12</v>
      </c>
      <c r="AC13" s="13"/>
    </row>
    <row r="14" spans="2:29" ht="14.4" x14ac:dyDescent="0.3">
      <c r="AA14" s="13">
        <v>14</v>
      </c>
      <c r="AB14" s="15" t="s">
        <v>13</v>
      </c>
      <c r="AC14" s="13"/>
    </row>
    <row r="15" spans="2:29" ht="14.4" x14ac:dyDescent="0.3">
      <c r="AA15" s="13">
        <v>15</v>
      </c>
      <c r="AB15" s="15" t="s">
        <v>14</v>
      </c>
      <c r="AC15" s="13"/>
    </row>
    <row r="16" spans="2:29" ht="14.4" x14ac:dyDescent="0.3">
      <c r="AA16" s="13">
        <v>16</v>
      </c>
      <c r="AB16" s="15" t="s">
        <v>15</v>
      </c>
      <c r="AC16" s="13"/>
    </row>
    <row r="17" spans="27:29" ht="14.4" x14ac:dyDescent="0.3">
      <c r="AA17" s="13">
        <v>17</v>
      </c>
      <c r="AB17" s="15" t="s">
        <v>131</v>
      </c>
      <c r="AC17" s="13"/>
    </row>
    <row r="18" spans="27:29" ht="14.4" x14ac:dyDescent="0.3">
      <c r="AA18" s="13">
        <v>18</v>
      </c>
      <c r="AB18" s="15" t="s">
        <v>16</v>
      </c>
      <c r="AC18" s="13"/>
    </row>
    <row r="19" spans="27:29" ht="14.4" x14ac:dyDescent="0.3">
      <c r="AA19" s="13">
        <v>19</v>
      </c>
      <c r="AB19" s="15" t="s">
        <v>132</v>
      </c>
      <c r="AC19" s="13"/>
    </row>
    <row r="20" spans="27:29" ht="14.4" x14ac:dyDescent="0.3">
      <c r="AA20" s="13">
        <v>20</v>
      </c>
      <c r="AB20" s="15" t="s">
        <v>17</v>
      </c>
      <c r="AC20" s="13"/>
    </row>
    <row r="21" spans="27:29" ht="14.4" x14ac:dyDescent="0.3">
      <c r="AA21" s="13">
        <v>21</v>
      </c>
      <c r="AB21" s="15" t="s">
        <v>133</v>
      </c>
      <c r="AC21" s="13"/>
    </row>
    <row r="22" spans="27:29" ht="14.4" x14ac:dyDescent="0.3">
      <c r="AA22" s="13">
        <v>22</v>
      </c>
      <c r="AB22" s="15" t="s">
        <v>18</v>
      </c>
      <c r="AC22" s="13"/>
    </row>
    <row r="23" spans="27:29" ht="14.4" x14ac:dyDescent="0.3">
      <c r="AA23" s="13">
        <v>23</v>
      </c>
      <c r="AB23" s="15" t="s">
        <v>19</v>
      </c>
      <c r="AC23" s="13"/>
    </row>
    <row r="24" spans="27:29" ht="14.4" x14ac:dyDescent="0.3">
      <c r="AA24" s="13">
        <v>24</v>
      </c>
      <c r="AB24" s="15" t="s">
        <v>20</v>
      </c>
      <c r="AC24" s="13"/>
    </row>
    <row r="25" spans="27:29" ht="14.4" x14ac:dyDescent="0.3">
      <c r="AA25" s="13">
        <v>25</v>
      </c>
      <c r="AB25" s="15" t="s">
        <v>21</v>
      </c>
      <c r="AC25" s="13"/>
    </row>
    <row r="26" spans="27:29" ht="14.4" x14ac:dyDescent="0.3">
      <c r="AA26" s="13">
        <v>26</v>
      </c>
      <c r="AB26" s="15" t="s">
        <v>22</v>
      </c>
      <c r="AC26" s="13"/>
    </row>
    <row r="27" spans="27:29" ht="14.4" x14ac:dyDescent="0.3">
      <c r="AA27" s="13">
        <v>27</v>
      </c>
      <c r="AB27" s="15" t="s">
        <v>23</v>
      </c>
      <c r="AC27" s="13"/>
    </row>
    <row r="28" spans="27:29" ht="14.4" x14ac:dyDescent="0.3">
      <c r="AA28" s="13">
        <v>28</v>
      </c>
      <c r="AB28" s="15" t="s">
        <v>24</v>
      </c>
      <c r="AC28" s="13"/>
    </row>
    <row r="29" spans="27:29" ht="14.4" x14ac:dyDescent="0.3">
      <c r="AA29" s="13">
        <v>29</v>
      </c>
      <c r="AB29" s="15" t="s">
        <v>25</v>
      </c>
      <c r="AC29" s="13"/>
    </row>
    <row r="30" spans="27:29" ht="14.4" x14ac:dyDescent="0.3">
      <c r="AA30" s="13">
        <v>30</v>
      </c>
      <c r="AB30" s="15" t="s">
        <v>26</v>
      </c>
      <c r="AC30" s="13"/>
    </row>
    <row r="31" spans="27:29" ht="14.4" x14ac:dyDescent="0.3">
      <c r="AA31" s="13">
        <v>31</v>
      </c>
      <c r="AB31" s="15" t="s">
        <v>27</v>
      </c>
      <c r="AC31" s="13"/>
    </row>
    <row r="32" spans="27:29" ht="14.4" x14ac:dyDescent="0.3">
      <c r="AA32" s="13">
        <v>32</v>
      </c>
      <c r="AB32" s="15" t="s">
        <v>28</v>
      </c>
      <c r="AC32" s="13"/>
    </row>
    <row r="33" spans="27:29" ht="14.4" x14ac:dyDescent="0.3">
      <c r="AA33" s="13">
        <v>33</v>
      </c>
      <c r="AB33" s="15" t="s">
        <v>29</v>
      </c>
      <c r="AC33" s="13"/>
    </row>
    <row r="34" spans="27:29" ht="14.4" x14ac:dyDescent="0.3">
      <c r="AA34" s="13">
        <v>34</v>
      </c>
      <c r="AB34" s="15" t="s">
        <v>30</v>
      </c>
      <c r="AC34" s="13"/>
    </row>
    <row r="35" spans="27:29" ht="14.4" x14ac:dyDescent="0.3">
      <c r="AA35" s="13">
        <v>35</v>
      </c>
      <c r="AB35" s="15" t="s">
        <v>31</v>
      </c>
      <c r="AC35" s="13"/>
    </row>
    <row r="36" spans="27:29" ht="14.4" x14ac:dyDescent="0.3">
      <c r="AA36" s="13">
        <v>36</v>
      </c>
      <c r="AB36" s="15" t="s">
        <v>32</v>
      </c>
      <c r="AC36" s="13"/>
    </row>
    <row r="37" spans="27:29" ht="14.4" x14ac:dyDescent="0.3">
      <c r="AA37" s="13">
        <v>37</v>
      </c>
      <c r="AB37" s="15" t="s">
        <v>33</v>
      </c>
      <c r="AC37" s="13"/>
    </row>
    <row r="38" spans="27:29" ht="14.4" x14ac:dyDescent="0.3">
      <c r="AA38" s="13">
        <v>38</v>
      </c>
      <c r="AB38" s="15" t="s">
        <v>34</v>
      </c>
      <c r="AC38" s="13"/>
    </row>
    <row r="39" spans="27:29" ht="14.4" x14ac:dyDescent="0.3">
      <c r="AA39" s="13">
        <v>39</v>
      </c>
      <c r="AB39" s="15" t="s">
        <v>35</v>
      </c>
      <c r="AC39" s="13"/>
    </row>
    <row r="40" spans="27:29" ht="14.4" x14ac:dyDescent="0.3">
      <c r="AA40" s="13">
        <v>40</v>
      </c>
      <c r="AB40" s="15" t="s">
        <v>36</v>
      </c>
      <c r="AC40" s="13"/>
    </row>
    <row r="41" spans="27:29" ht="14.4" x14ac:dyDescent="0.3">
      <c r="AA41" s="13">
        <v>41</v>
      </c>
      <c r="AB41" s="15" t="s">
        <v>37</v>
      </c>
      <c r="AC41" s="13"/>
    </row>
    <row r="42" spans="27:29" ht="14.4" x14ac:dyDescent="0.3">
      <c r="AA42" s="13">
        <v>42</v>
      </c>
      <c r="AB42" s="15" t="s">
        <v>38</v>
      </c>
      <c r="AC42" s="13"/>
    </row>
    <row r="43" spans="27:29" ht="14.4" x14ac:dyDescent="0.3">
      <c r="AA43" s="13">
        <v>43</v>
      </c>
      <c r="AB43" s="15" t="s">
        <v>39</v>
      </c>
      <c r="AC43" s="13"/>
    </row>
    <row r="44" spans="27:29" ht="14.4" x14ac:dyDescent="0.3">
      <c r="AA44" s="13">
        <v>44</v>
      </c>
      <c r="AB44" s="15" t="s">
        <v>40</v>
      </c>
      <c r="AC44" s="13"/>
    </row>
    <row r="45" spans="27:29" ht="14.4" x14ac:dyDescent="0.3">
      <c r="AA45" s="13">
        <v>45</v>
      </c>
      <c r="AB45" s="15" t="s">
        <v>41</v>
      </c>
      <c r="AC45" s="13"/>
    </row>
    <row r="46" spans="27:29" ht="14.4" x14ac:dyDescent="0.3">
      <c r="AA46" s="13">
        <v>46</v>
      </c>
      <c r="AB46" s="15" t="s">
        <v>42</v>
      </c>
      <c r="AC46" s="13"/>
    </row>
    <row r="47" spans="27:29" ht="14.4" x14ac:dyDescent="0.3">
      <c r="AA47" s="13">
        <v>47</v>
      </c>
      <c r="AB47" s="15" t="s">
        <v>43</v>
      </c>
      <c r="AC47" s="13"/>
    </row>
    <row r="48" spans="27:29" ht="14.4" x14ac:dyDescent="0.3">
      <c r="AA48" s="13">
        <v>48</v>
      </c>
      <c r="AB48" s="15" t="s">
        <v>44</v>
      </c>
      <c r="AC48" s="13"/>
    </row>
    <row r="49" spans="27:29" ht="14.4" x14ac:dyDescent="0.3">
      <c r="AA49" s="13">
        <v>49</v>
      </c>
      <c r="AB49" s="15" t="s">
        <v>45</v>
      </c>
      <c r="AC49" s="13"/>
    </row>
    <row r="50" spans="27:29" ht="14.4" x14ac:dyDescent="0.3">
      <c r="AA50" s="13">
        <v>50</v>
      </c>
      <c r="AB50" s="15" t="s">
        <v>46</v>
      </c>
      <c r="AC50" s="13"/>
    </row>
    <row r="51" spans="27:29" ht="14.4" x14ac:dyDescent="0.3">
      <c r="AA51" s="13">
        <v>51</v>
      </c>
      <c r="AB51" s="15" t="s">
        <v>47</v>
      </c>
      <c r="AC51" s="13"/>
    </row>
    <row r="52" spans="27:29" ht="14.4" x14ac:dyDescent="0.3">
      <c r="AA52" s="13">
        <v>52</v>
      </c>
      <c r="AB52" s="15" t="s">
        <v>48</v>
      </c>
      <c r="AC52" s="13"/>
    </row>
    <row r="53" spans="27:29" ht="14.4" x14ac:dyDescent="0.3">
      <c r="AA53" s="13">
        <v>53</v>
      </c>
      <c r="AB53" s="15" t="s">
        <v>49</v>
      </c>
      <c r="AC53" s="13"/>
    </row>
    <row r="54" spans="27:29" ht="14.4" x14ac:dyDescent="0.3">
      <c r="AA54" s="13">
        <v>54</v>
      </c>
      <c r="AB54" s="15" t="s">
        <v>50</v>
      </c>
      <c r="AC54" s="13"/>
    </row>
    <row r="55" spans="27:29" ht="14.4" x14ac:dyDescent="0.3">
      <c r="AA55" s="13">
        <v>55</v>
      </c>
      <c r="AB55" s="15" t="s">
        <v>51</v>
      </c>
      <c r="AC55" s="13"/>
    </row>
    <row r="56" spans="27:29" ht="14.4" x14ac:dyDescent="0.3">
      <c r="AA56" s="13">
        <v>56</v>
      </c>
      <c r="AB56" s="15" t="s">
        <v>52</v>
      </c>
      <c r="AC56" s="13"/>
    </row>
    <row r="57" spans="27:29" ht="14.4" x14ac:dyDescent="0.3">
      <c r="AA57" s="13">
        <v>57</v>
      </c>
      <c r="AB57" s="15" t="s">
        <v>53</v>
      </c>
      <c r="AC57" s="13"/>
    </row>
    <row r="58" spans="27:29" ht="14.4" x14ac:dyDescent="0.3">
      <c r="AA58" s="13">
        <v>58</v>
      </c>
      <c r="AB58" s="15" t="s">
        <v>134</v>
      </c>
      <c r="AC58" s="13"/>
    </row>
    <row r="59" spans="27:29" ht="14.4" x14ac:dyDescent="0.3">
      <c r="AA59" s="13">
        <v>59</v>
      </c>
      <c r="AB59" s="15" t="s">
        <v>54</v>
      </c>
      <c r="AC59" s="13"/>
    </row>
    <row r="60" spans="27:29" ht="14.4" x14ac:dyDescent="0.3">
      <c r="AA60" s="13">
        <v>60</v>
      </c>
      <c r="AB60" s="15" t="s">
        <v>55</v>
      </c>
      <c r="AC60" s="13"/>
    </row>
    <row r="61" spans="27:29" ht="14.4" x14ac:dyDescent="0.3">
      <c r="AA61" s="13">
        <v>61</v>
      </c>
      <c r="AB61" s="15" t="s">
        <v>135</v>
      </c>
      <c r="AC61" s="13"/>
    </row>
    <row r="62" spans="27:29" ht="14.4" x14ac:dyDescent="0.3">
      <c r="AA62" s="13">
        <v>62</v>
      </c>
      <c r="AB62" s="15" t="s">
        <v>56</v>
      </c>
      <c r="AC62" s="13"/>
    </row>
    <row r="63" spans="27:29" ht="14.4" x14ac:dyDescent="0.3">
      <c r="AA63" s="13">
        <v>63</v>
      </c>
      <c r="AB63" s="15" t="s">
        <v>57</v>
      </c>
      <c r="AC63" s="13"/>
    </row>
    <row r="64" spans="27:29" ht="14.4" x14ac:dyDescent="0.3">
      <c r="AA64" s="13">
        <v>64</v>
      </c>
      <c r="AB64" s="15" t="s">
        <v>58</v>
      </c>
      <c r="AC64" s="13"/>
    </row>
    <row r="65" spans="27:29" ht="14.4" x14ac:dyDescent="0.3">
      <c r="AA65" s="13">
        <v>65</v>
      </c>
      <c r="AB65" s="15" t="s">
        <v>59</v>
      </c>
      <c r="AC65" s="13"/>
    </row>
    <row r="66" spans="27:29" ht="14.4" x14ac:dyDescent="0.3">
      <c r="AA66" s="13">
        <v>66</v>
      </c>
      <c r="AB66" s="15" t="s">
        <v>60</v>
      </c>
      <c r="AC66" s="13"/>
    </row>
    <row r="67" spans="27:29" ht="14.4" x14ac:dyDescent="0.3">
      <c r="AA67" s="13">
        <v>67</v>
      </c>
      <c r="AB67" s="15" t="s">
        <v>61</v>
      </c>
      <c r="AC67" s="13"/>
    </row>
    <row r="68" spans="27:29" ht="14.4" x14ac:dyDescent="0.3">
      <c r="AA68" s="13">
        <v>68</v>
      </c>
      <c r="AB68" s="15" t="s">
        <v>62</v>
      </c>
      <c r="AC68" s="13"/>
    </row>
    <row r="69" spans="27:29" ht="14.4" x14ac:dyDescent="0.3">
      <c r="AA69" s="13">
        <v>69</v>
      </c>
      <c r="AB69" s="15" t="s">
        <v>63</v>
      </c>
      <c r="AC69" s="13"/>
    </row>
    <row r="70" spans="27:29" ht="14.4" x14ac:dyDescent="0.3">
      <c r="AA70" s="13">
        <v>70</v>
      </c>
      <c r="AB70" s="15" t="s">
        <v>64</v>
      </c>
      <c r="AC70" s="13"/>
    </row>
    <row r="71" spans="27:29" ht="14.4" x14ac:dyDescent="0.3">
      <c r="AA71" s="13">
        <v>71</v>
      </c>
      <c r="AB71" s="15" t="s">
        <v>65</v>
      </c>
      <c r="AC71" s="13"/>
    </row>
    <row r="72" spans="27:29" ht="14.4" x14ac:dyDescent="0.3">
      <c r="AA72" s="13">
        <v>72</v>
      </c>
      <c r="AB72" s="15" t="s">
        <v>66</v>
      </c>
      <c r="AC72" s="13"/>
    </row>
    <row r="73" spans="27:29" ht="14.4" x14ac:dyDescent="0.3">
      <c r="AA73" s="13">
        <v>73</v>
      </c>
      <c r="AB73" s="15" t="s">
        <v>136</v>
      </c>
      <c r="AC73" s="13"/>
    </row>
    <row r="74" spans="27:29" ht="14.4" x14ac:dyDescent="0.3">
      <c r="AA74" s="13">
        <v>74</v>
      </c>
      <c r="AB74" s="15" t="s">
        <v>67</v>
      </c>
      <c r="AC74" s="13"/>
    </row>
    <row r="75" spans="27:29" ht="14.4" x14ac:dyDescent="0.3">
      <c r="AA75" s="13">
        <v>75</v>
      </c>
      <c r="AB75" s="15" t="s">
        <v>68</v>
      </c>
      <c r="AC75" s="13"/>
    </row>
    <row r="76" spans="27:29" ht="14.4" x14ac:dyDescent="0.3">
      <c r="AA76" s="13">
        <v>76</v>
      </c>
      <c r="AB76" s="15" t="s">
        <v>69</v>
      </c>
      <c r="AC76" s="13"/>
    </row>
    <row r="77" spans="27:29" ht="14.4" x14ac:dyDescent="0.3">
      <c r="AA77" s="13">
        <v>77</v>
      </c>
      <c r="AB77" s="15" t="s">
        <v>70</v>
      </c>
      <c r="AC77" s="13"/>
    </row>
    <row r="78" spans="27:29" ht="14.4" x14ac:dyDescent="0.3">
      <c r="AA78" s="13">
        <v>78</v>
      </c>
      <c r="AB78" s="15" t="s">
        <v>71</v>
      </c>
      <c r="AC78" s="13"/>
    </row>
    <row r="79" spans="27:29" ht="14.4" x14ac:dyDescent="0.3">
      <c r="AA79" s="13">
        <v>79</v>
      </c>
      <c r="AB79" s="15" t="s">
        <v>72</v>
      </c>
      <c r="AC79" s="13"/>
    </row>
    <row r="80" spans="27:29" ht="14.4" x14ac:dyDescent="0.3">
      <c r="AA80" s="13">
        <v>80</v>
      </c>
      <c r="AB80" s="15" t="s">
        <v>73</v>
      </c>
      <c r="AC80" s="13"/>
    </row>
    <row r="81" spans="27:29" ht="14.4" x14ac:dyDescent="0.3">
      <c r="AA81" s="13">
        <v>81</v>
      </c>
      <c r="AB81" s="15" t="s">
        <v>74</v>
      </c>
      <c r="AC81" s="13"/>
    </row>
    <row r="82" spans="27:29" ht="14.4" x14ac:dyDescent="0.3">
      <c r="AA82" s="13">
        <v>82</v>
      </c>
      <c r="AB82" s="15" t="s">
        <v>75</v>
      </c>
      <c r="AC82" s="13"/>
    </row>
    <row r="83" spans="27:29" ht="14.4" x14ac:dyDescent="0.3">
      <c r="AA83" s="13">
        <v>83</v>
      </c>
      <c r="AB83" s="15" t="s">
        <v>76</v>
      </c>
      <c r="AC83" s="13"/>
    </row>
    <row r="84" spans="27:29" ht="14.4" x14ac:dyDescent="0.3">
      <c r="AA84" s="13">
        <v>84</v>
      </c>
      <c r="AB84" s="15" t="s">
        <v>77</v>
      </c>
      <c r="AC84" s="13"/>
    </row>
    <row r="85" spans="27:29" ht="14.4" x14ac:dyDescent="0.3">
      <c r="AA85" s="13">
        <v>85</v>
      </c>
      <c r="AB85" s="15" t="s">
        <v>78</v>
      </c>
      <c r="AC85" s="13"/>
    </row>
    <row r="86" spans="27:29" ht="14.4" x14ac:dyDescent="0.3">
      <c r="AA86" s="13">
        <v>86</v>
      </c>
      <c r="AB86" s="15" t="s">
        <v>79</v>
      </c>
      <c r="AC86" s="13"/>
    </row>
    <row r="87" spans="27:29" ht="14.4" x14ac:dyDescent="0.3">
      <c r="AA87" s="13">
        <v>87</v>
      </c>
      <c r="AB87" s="15" t="s">
        <v>80</v>
      </c>
      <c r="AC87" s="13"/>
    </row>
    <row r="88" spans="27:29" ht="14.4" x14ac:dyDescent="0.3">
      <c r="AA88" s="13">
        <v>88</v>
      </c>
      <c r="AB88" s="15" t="s">
        <v>81</v>
      </c>
      <c r="AC88" s="13"/>
    </row>
    <row r="89" spans="27:29" ht="14.4" x14ac:dyDescent="0.3">
      <c r="AA89" s="13">
        <v>89</v>
      </c>
      <c r="AB89" s="15" t="s">
        <v>82</v>
      </c>
      <c r="AC89" s="13"/>
    </row>
    <row r="90" spans="27:29" ht="14.4" x14ac:dyDescent="0.3">
      <c r="AA90" s="13">
        <v>90</v>
      </c>
      <c r="AB90" s="15" t="s">
        <v>83</v>
      </c>
      <c r="AC90" s="13"/>
    </row>
    <row r="91" spans="27:29" ht="14.4" x14ac:dyDescent="0.3">
      <c r="AA91" s="13">
        <v>91</v>
      </c>
      <c r="AB91" s="15" t="s">
        <v>84</v>
      </c>
      <c r="AC91" s="13"/>
    </row>
    <row r="92" spans="27:29" ht="14.4" x14ac:dyDescent="0.3">
      <c r="AA92" s="13">
        <v>92</v>
      </c>
      <c r="AB92" s="15" t="s">
        <v>85</v>
      </c>
      <c r="AC92" s="13"/>
    </row>
    <row r="93" spans="27:29" ht="14.4" x14ac:dyDescent="0.3">
      <c r="AA93" s="13">
        <v>93</v>
      </c>
      <c r="AB93" s="15" t="s">
        <v>86</v>
      </c>
      <c r="AC93" s="13"/>
    </row>
    <row r="94" spans="27:29" ht="14.4" x14ac:dyDescent="0.3">
      <c r="AA94" s="13">
        <v>94</v>
      </c>
      <c r="AB94" s="15" t="s">
        <v>87</v>
      </c>
      <c r="AC94" s="13"/>
    </row>
    <row r="95" spans="27:29" ht="14.4" x14ac:dyDescent="0.3">
      <c r="AA95" s="13">
        <v>95</v>
      </c>
      <c r="AB95" s="15" t="s">
        <v>88</v>
      </c>
      <c r="AC95" s="13"/>
    </row>
    <row r="96" spans="27:29" ht="14.4" x14ac:dyDescent="0.3">
      <c r="AA96" s="13">
        <v>96</v>
      </c>
      <c r="AB96" s="15" t="s">
        <v>89</v>
      </c>
      <c r="AC96" s="13"/>
    </row>
    <row r="97" spans="27:29" ht="14.4" x14ac:dyDescent="0.3">
      <c r="AA97" s="13">
        <v>97</v>
      </c>
      <c r="AB97" s="15" t="s">
        <v>90</v>
      </c>
      <c r="AC97" s="13"/>
    </row>
    <row r="98" spans="27:29" ht="14.4" x14ac:dyDescent="0.3">
      <c r="AA98" s="13">
        <v>98</v>
      </c>
      <c r="AB98" s="15" t="s">
        <v>91</v>
      </c>
      <c r="AC98" s="13"/>
    </row>
    <row r="99" spans="27:29" ht="14.4" x14ac:dyDescent="0.3">
      <c r="AA99" s="13">
        <v>99</v>
      </c>
      <c r="AB99" s="15" t="s">
        <v>92</v>
      </c>
      <c r="AC99" s="13"/>
    </row>
    <row r="100" spans="27:29" ht="14.4" x14ac:dyDescent="0.3">
      <c r="AA100" s="13">
        <v>100</v>
      </c>
      <c r="AB100" s="15" t="s">
        <v>93</v>
      </c>
      <c r="AC100" s="13"/>
    </row>
    <row r="101" spans="27:29" ht="14.4" x14ac:dyDescent="0.3">
      <c r="AA101" s="13">
        <v>101</v>
      </c>
      <c r="AB101" s="15" t="s">
        <v>137</v>
      </c>
      <c r="AC101" s="13"/>
    </row>
    <row r="102" spans="27:29" ht="14.4" x14ac:dyDescent="0.3">
      <c r="AA102" s="13">
        <v>102</v>
      </c>
      <c r="AB102" s="15" t="s">
        <v>94</v>
      </c>
      <c r="AC102" s="13"/>
    </row>
    <row r="103" spans="27:29" ht="14.4" x14ac:dyDescent="0.3">
      <c r="AA103" s="13">
        <v>103</v>
      </c>
      <c r="AB103" s="15" t="s">
        <v>95</v>
      </c>
      <c r="AC103" s="13"/>
    </row>
    <row r="104" spans="27:29" ht="14.4" x14ac:dyDescent="0.3">
      <c r="AA104" s="13">
        <v>104</v>
      </c>
      <c r="AB104" s="15" t="s">
        <v>96</v>
      </c>
      <c r="AC104" s="13"/>
    </row>
    <row r="105" spans="27:29" ht="14.4" x14ac:dyDescent="0.3">
      <c r="AA105" s="13">
        <v>105</v>
      </c>
      <c r="AB105" s="15" t="s">
        <v>97</v>
      </c>
      <c r="AC105" s="13"/>
    </row>
    <row r="106" spans="27:29" ht="14.4" x14ac:dyDescent="0.3">
      <c r="AA106" s="13">
        <v>106</v>
      </c>
      <c r="AB106" s="15" t="s">
        <v>98</v>
      </c>
      <c r="AC106" s="13"/>
    </row>
    <row r="107" spans="27:29" ht="14.4" x14ac:dyDescent="0.3">
      <c r="AA107" s="13">
        <v>107</v>
      </c>
      <c r="AB107" s="15" t="s">
        <v>99</v>
      </c>
      <c r="AC107" s="13"/>
    </row>
    <row r="108" spans="27:29" ht="14.4" x14ac:dyDescent="0.3">
      <c r="AA108" s="13">
        <v>108</v>
      </c>
      <c r="AB108" s="15" t="s">
        <v>100</v>
      </c>
      <c r="AC108" s="13"/>
    </row>
    <row r="109" spans="27:29" ht="14.4" x14ac:dyDescent="0.3">
      <c r="AA109" s="13">
        <v>109</v>
      </c>
      <c r="AB109" s="15" t="s">
        <v>101</v>
      </c>
      <c r="AC109" s="13"/>
    </row>
    <row r="110" spans="27:29" ht="14.4" x14ac:dyDescent="0.3">
      <c r="AA110" s="13">
        <v>110</v>
      </c>
      <c r="AB110" s="15" t="s">
        <v>102</v>
      </c>
      <c r="AC110" s="13"/>
    </row>
    <row r="111" spans="27:29" ht="14.4" x14ac:dyDescent="0.3">
      <c r="AA111" s="13">
        <v>111</v>
      </c>
      <c r="AB111" s="15" t="s">
        <v>103</v>
      </c>
      <c r="AC111" s="13"/>
    </row>
    <row r="112" spans="27:29" ht="14.4" x14ac:dyDescent="0.3">
      <c r="AA112" s="13">
        <v>112</v>
      </c>
      <c r="AB112" s="15" t="s">
        <v>104</v>
      </c>
      <c r="AC112" s="13"/>
    </row>
    <row r="113" spans="27:29" ht="14.4" x14ac:dyDescent="0.3">
      <c r="AA113" s="13">
        <v>113</v>
      </c>
      <c r="AB113" s="15" t="s">
        <v>105</v>
      </c>
      <c r="AC113" s="13"/>
    </row>
    <row r="114" spans="27:29" ht="14.4" x14ac:dyDescent="0.3">
      <c r="AA114" s="13">
        <v>114</v>
      </c>
      <c r="AB114" s="15" t="s">
        <v>106</v>
      </c>
      <c r="AC114" s="13"/>
    </row>
    <row r="115" spans="27:29" ht="14.4" x14ac:dyDescent="0.3">
      <c r="AA115" s="13">
        <v>115</v>
      </c>
      <c r="AB115" s="15" t="s">
        <v>107</v>
      </c>
      <c r="AC115" s="13"/>
    </row>
    <row r="116" spans="27:29" ht="14.4" x14ac:dyDescent="0.3">
      <c r="AA116" s="13">
        <v>116</v>
      </c>
      <c r="AB116" s="15" t="s">
        <v>108</v>
      </c>
      <c r="AC116" s="13"/>
    </row>
    <row r="117" spans="27:29" ht="14.4" x14ac:dyDescent="0.3">
      <c r="AA117" s="13">
        <v>117</v>
      </c>
      <c r="AB117" s="15" t="s">
        <v>109</v>
      </c>
      <c r="AC117" s="13"/>
    </row>
    <row r="118" spans="27:29" ht="14.4" x14ac:dyDescent="0.3">
      <c r="AA118" s="13">
        <v>118</v>
      </c>
      <c r="AB118" s="15" t="s">
        <v>138</v>
      </c>
      <c r="AC118" s="13"/>
    </row>
    <row r="119" spans="27:29" ht="14.4" x14ac:dyDescent="0.3">
      <c r="AA119" s="13">
        <v>119</v>
      </c>
      <c r="AB119" s="15" t="s">
        <v>110</v>
      </c>
      <c r="AC119" s="13"/>
    </row>
    <row r="120" spans="27:29" ht="14.4" x14ac:dyDescent="0.3">
      <c r="AA120" s="13">
        <v>120</v>
      </c>
      <c r="AB120" s="15" t="s">
        <v>111</v>
      </c>
      <c r="AC120" s="13"/>
    </row>
    <row r="121" spans="27:29" ht="14.4" x14ac:dyDescent="0.3">
      <c r="AA121" s="13">
        <v>121</v>
      </c>
      <c r="AB121" s="15" t="s">
        <v>112</v>
      </c>
      <c r="AC121" s="13"/>
    </row>
    <row r="122" spans="27:29" ht="14.4" x14ac:dyDescent="0.3">
      <c r="AA122" s="13">
        <v>122</v>
      </c>
      <c r="AB122" s="15" t="s">
        <v>113</v>
      </c>
      <c r="AC122" s="13"/>
    </row>
    <row r="123" spans="27:29" ht="14.4" x14ac:dyDescent="0.3">
      <c r="AA123" s="13">
        <v>123</v>
      </c>
      <c r="AB123" s="15" t="s">
        <v>114</v>
      </c>
      <c r="AC123" s="13"/>
    </row>
    <row r="124" spans="27:29" ht="14.4" x14ac:dyDescent="0.3">
      <c r="AA124" s="13">
        <v>124</v>
      </c>
      <c r="AB124" s="15" t="s">
        <v>115</v>
      </c>
      <c r="AC124" s="13"/>
    </row>
    <row r="125" spans="27:29" ht="14.4" x14ac:dyDescent="0.3">
      <c r="AA125" s="13">
        <v>125</v>
      </c>
      <c r="AB125" s="15" t="s">
        <v>116</v>
      </c>
      <c r="AC125" s="13"/>
    </row>
    <row r="126" spans="27:29" ht="14.4" x14ac:dyDescent="0.3">
      <c r="AA126" s="13">
        <v>126</v>
      </c>
      <c r="AB126" s="15" t="s">
        <v>117</v>
      </c>
      <c r="AC126" s="13"/>
    </row>
    <row r="127" spans="27:29" ht="14.4" x14ac:dyDescent="0.3">
      <c r="AA127" s="13">
        <v>127</v>
      </c>
      <c r="AB127" s="15" t="s">
        <v>118</v>
      </c>
      <c r="AC127" s="13"/>
    </row>
    <row r="128" spans="27:29" ht="14.4" x14ac:dyDescent="0.3">
      <c r="AA128" s="13">
        <v>128</v>
      </c>
      <c r="AB128" s="15" t="s">
        <v>119</v>
      </c>
      <c r="AC128" s="13"/>
    </row>
    <row r="129" spans="27:29" ht="14.4" x14ac:dyDescent="0.3">
      <c r="AA129" s="13">
        <v>129</v>
      </c>
      <c r="AB129" s="15" t="s">
        <v>120</v>
      </c>
      <c r="AC129" s="13"/>
    </row>
    <row r="130" spans="27:29" ht="14.4" x14ac:dyDescent="0.3">
      <c r="AA130" s="13">
        <v>130</v>
      </c>
      <c r="AB130" s="15" t="s">
        <v>121</v>
      </c>
      <c r="AC130" s="13"/>
    </row>
    <row r="131" spans="27:29" ht="14.4" x14ac:dyDescent="0.3">
      <c r="AA131" s="13">
        <v>131</v>
      </c>
      <c r="AB131" s="15" t="s">
        <v>122</v>
      </c>
      <c r="AC131" s="13"/>
    </row>
    <row r="132" spans="27:29" ht="14.4" x14ac:dyDescent="0.3">
      <c r="AA132" s="13">
        <v>132</v>
      </c>
      <c r="AB132" s="15" t="s">
        <v>123</v>
      </c>
      <c r="AC132" s="13"/>
    </row>
    <row r="133" spans="27:29" ht="14.4" x14ac:dyDescent="0.3">
      <c r="AA133" s="13">
        <v>133</v>
      </c>
      <c r="AB133" s="15" t="s">
        <v>124</v>
      </c>
      <c r="AC133" s="13"/>
    </row>
    <row r="134" spans="27:29" ht="14.4" x14ac:dyDescent="0.3">
      <c r="AA134" s="13">
        <v>134</v>
      </c>
      <c r="AB134" s="15" t="s">
        <v>125</v>
      </c>
      <c r="AC134" s="13"/>
    </row>
    <row r="135" spans="27:29" ht="14.4" x14ac:dyDescent="0.3">
      <c r="AA135" s="13">
        <v>135</v>
      </c>
      <c r="AB135" s="15" t="s">
        <v>126</v>
      </c>
      <c r="AC135" s="13"/>
    </row>
    <row r="136" spans="27:29" x14ac:dyDescent="0.25">
      <c r="AB136"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2</xdr:col>
                    <xdr:colOff>53340</xdr:colOff>
                    <xdr:row>0</xdr:row>
                    <xdr:rowOff>30480</xdr:rowOff>
                  </from>
                  <to>
                    <xdr:col>2</xdr:col>
                    <xdr:colOff>2979420</xdr:colOff>
                    <xdr:row>0</xdr:row>
                    <xdr:rowOff>358140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workbookViewId="0">
      <selection activeCell="D2" sqref="D2"/>
    </sheetView>
  </sheetViews>
  <sheetFormatPr defaultRowHeight="15.6" x14ac:dyDescent="0.3"/>
  <cols>
    <col min="1" max="1" width="16.44140625" style="18" customWidth="1"/>
    <col min="2" max="16384" width="8.88671875" style="18"/>
  </cols>
  <sheetData>
    <row r="1" spans="1:12" x14ac:dyDescent="0.3">
      <c r="A1" s="16" t="s">
        <v>140</v>
      </c>
      <c r="B1" s="17"/>
      <c r="L1" s="19" t="s">
        <v>141</v>
      </c>
    </row>
    <row r="2" spans="1:12" x14ac:dyDescent="0.3">
      <c r="A2" s="20" t="s">
        <v>142</v>
      </c>
      <c r="B2" s="17" t="s">
        <v>143</v>
      </c>
    </row>
    <row r="3" spans="1:12" x14ac:dyDescent="0.3">
      <c r="A3" s="21">
        <v>39479</v>
      </c>
      <c r="B3" s="22">
        <v>4.5439999999999996</v>
      </c>
      <c r="C3" s="21"/>
    </row>
    <row r="4" spans="1:12" x14ac:dyDescent="0.3">
      <c r="A4" s="21">
        <v>39569</v>
      </c>
      <c r="B4" s="22">
        <v>5.0880000000000001</v>
      </c>
      <c r="C4" s="21"/>
    </row>
    <row r="5" spans="1:12" x14ac:dyDescent="0.3">
      <c r="A5" s="21">
        <v>39661</v>
      </c>
      <c r="B5" s="22">
        <v>5.4320000000000004</v>
      </c>
      <c r="C5" s="21"/>
    </row>
    <row r="6" spans="1:12" x14ac:dyDescent="0.3">
      <c r="A6" s="21">
        <v>39753</v>
      </c>
      <c r="B6" s="22">
        <v>4.59</v>
      </c>
      <c r="C6" s="21"/>
    </row>
    <row r="7" spans="1:12" x14ac:dyDescent="0.3">
      <c r="A7" s="21">
        <v>39845</v>
      </c>
      <c r="B7" s="22">
        <v>4.4409999999999998</v>
      </c>
      <c r="C7" s="21"/>
    </row>
    <row r="8" spans="1:12" x14ac:dyDescent="0.3">
      <c r="A8" s="21">
        <v>39934</v>
      </c>
      <c r="B8" s="22">
        <v>4.7130000000000001</v>
      </c>
      <c r="C8" s="21"/>
    </row>
    <row r="9" spans="1:12" x14ac:dyDescent="0.3">
      <c r="A9" s="21">
        <v>40026</v>
      </c>
      <c r="B9" s="22">
        <v>4.7990000000000004</v>
      </c>
      <c r="C9" s="21"/>
    </row>
    <row r="10" spans="1:12" x14ac:dyDescent="0.3">
      <c r="A10" s="21">
        <v>40118</v>
      </c>
      <c r="B10" s="22">
        <v>4.4050000000000002</v>
      </c>
      <c r="C10" s="21"/>
    </row>
    <row r="11" spans="1:12" x14ac:dyDescent="0.3">
      <c r="A11" s="21">
        <v>40210</v>
      </c>
      <c r="B11" s="22">
        <v>4.7329999999999997</v>
      </c>
      <c r="C11" s="21"/>
    </row>
    <row r="12" spans="1:12" x14ac:dyDescent="0.3">
      <c r="A12" s="21">
        <v>40299</v>
      </c>
      <c r="B12" s="22">
        <v>5.077</v>
      </c>
      <c r="C12" s="21"/>
    </row>
    <row r="13" spans="1:12" x14ac:dyDescent="0.3">
      <c r="A13" s="21">
        <v>40391</v>
      </c>
      <c r="B13" s="22">
        <v>5.1749999999999998</v>
      </c>
      <c r="C13" s="21"/>
    </row>
    <row r="14" spans="1:12" x14ac:dyDescent="0.3">
      <c r="A14" s="21">
        <v>40483</v>
      </c>
      <c r="B14" s="22">
        <v>4.8419999999999996</v>
      </c>
      <c r="C14" s="21"/>
    </row>
    <row r="15" spans="1:12" x14ac:dyDescent="0.3">
      <c r="A15" s="21">
        <v>40575</v>
      </c>
      <c r="B15" s="22">
        <v>5.0789999999999997</v>
      </c>
      <c r="C15" s="21"/>
    </row>
    <row r="16" spans="1:12" x14ac:dyDescent="0.3">
      <c r="A16" s="21">
        <v>40664</v>
      </c>
      <c r="B16" s="22">
        <v>5.0209999999999999</v>
      </c>
      <c r="C16" s="21"/>
    </row>
    <row r="17" spans="1:3" x14ac:dyDescent="0.3">
      <c r="A17" s="21">
        <v>40756</v>
      </c>
      <c r="B17" s="22">
        <v>6.0810000000000004</v>
      </c>
      <c r="C17" s="21"/>
    </row>
    <row r="18" spans="1:3" x14ac:dyDescent="0.3">
      <c r="A18" s="21">
        <v>40848</v>
      </c>
      <c r="B18" s="22">
        <v>5.5460000000000003</v>
      </c>
      <c r="C18" s="21"/>
    </row>
    <row r="19" spans="1:3" x14ac:dyDescent="0.3">
      <c r="A19" s="21">
        <v>40940</v>
      </c>
      <c r="B19" s="22">
        <v>5.6559999999999997</v>
      </c>
      <c r="C19" s="21"/>
    </row>
    <row r="20" spans="1:3" x14ac:dyDescent="0.3">
      <c r="A20" s="21">
        <v>41030</v>
      </c>
      <c r="B20" s="22">
        <v>6.2359999999999998</v>
      </c>
      <c r="C20" s="21"/>
    </row>
    <row r="21" spans="1:3" x14ac:dyDescent="0.3">
      <c r="A21" s="21">
        <v>41122</v>
      </c>
      <c r="B21" s="22">
        <v>6.4740000000000002</v>
      </c>
      <c r="C21" s="21"/>
    </row>
    <row r="22" spans="1:3" x14ac:dyDescent="0.3">
      <c r="A22" s="21">
        <v>41214</v>
      </c>
      <c r="B22" s="22">
        <v>5.9550000000000001</v>
      </c>
      <c r="C22" s="21"/>
    </row>
    <row r="23" spans="1:3" x14ac:dyDescent="0.3">
      <c r="A23" s="21">
        <v>41306</v>
      </c>
      <c r="B23" s="22">
        <v>6.1870000000000003</v>
      </c>
      <c r="C23" s="21"/>
    </row>
    <row r="24" spans="1:3" x14ac:dyDescent="0.3">
      <c r="A24" s="21">
        <v>41395</v>
      </c>
      <c r="B24" s="22">
        <v>6.6970000000000001</v>
      </c>
      <c r="C24" s="21"/>
    </row>
    <row r="25" spans="1:3" x14ac:dyDescent="0.3">
      <c r="A25" s="21">
        <v>41487</v>
      </c>
      <c r="B25" s="22">
        <v>6.9710000000000001</v>
      </c>
      <c r="C25" s="21"/>
    </row>
    <row r="26" spans="1:3" x14ac:dyDescent="0.3">
      <c r="A26" s="21">
        <v>41579</v>
      </c>
      <c r="B26" s="22">
        <v>6.431</v>
      </c>
      <c r="C26" s="21"/>
    </row>
    <row r="27" spans="1:3" x14ac:dyDescent="0.3">
      <c r="A27" s="21">
        <v>41671</v>
      </c>
      <c r="B27" s="22">
        <v>6.9720000000000004</v>
      </c>
      <c r="C27" s="21"/>
    </row>
    <row r="28" spans="1:3" x14ac:dyDescent="0.3">
      <c r="A28" s="21">
        <v>41760</v>
      </c>
      <c r="B28" s="22">
        <v>7.4249999999999998</v>
      </c>
      <c r="C28" s="21"/>
    </row>
    <row r="29" spans="1:3" x14ac:dyDescent="0.3">
      <c r="A29" s="21">
        <v>41852</v>
      </c>
      <c r="B29" s="22">
        <v>7.9820000000000002</v>
      </c>
      <c r="C29" s="21"/>
    </row>
    <row r="30" spans="1:3" x14ac:dyDescent="0.3">
      <c r="A30" s="21">
        <v>41944</v>
      </c>
      <c r="B30" s="22">
        <v>7.38</v>
      </c>
      <c r="C30" s="21"/>
    </row>
    <row r="31" spans="1:3" x14ac:dyDescent="0.3">
      <c r="A31" s="21">
        <v>42036</v>
      </c>
      <c r="B31" s="22">
        <v>7.46</v>
      </c>
      <c r="C31" s="21"/>
    </row>
    <row r="32" spans="1:3" x14ac:dyDescent="0.3">
      <c r="A32" s="21">
        <v>42125</v>
      </c>
      <c r="B32" s="22">
        <v>7.7789999999999999</v>
      </c>
      <c r="C32" s="21"/>
    </row>
    <row r="33" spans="1:3" x14ac:dyDescent="0.3">
      <c r="A33" s="21">
        <v>42217</v>
      </c>
      <c r="B33" s="22">
        <v>8.4139999999999997</v>
      </c>
      <c r="C33" s="21"/>
    </row>
    <row r="34" spans="1:3" x14ac:dyDescent="0.3">
      <c r="A34" s="21">
        <v>42309</v>
      </c>
      <c r="B34" s="22">
        <v>7.6859999999999999</v>
      </c>
      <c r="C34" s="21"/>
    </row>
    <row r="35" spans="1:3" x14ac:dyDescent="0.3">
      <c r="A35" s="21">
        <v>42401</v>
      </c>
      <c r="B35" s="22">
        <v>8.032</v>
      </c>
      <c r="C35" s="21"/>
    </row>
    <row r="36" spans="1:3" x14ac:dyDescent="0.3">
      <c r="A36" s="21">
        <v>42491</v>
      </c>
      <c r="B36" s="22">
        <v>8.2439999999999998</v>
      </c>
      <c r="C36" s="21"/>
    </row>
    <row r="37" spans="1:3" x14ac:dyDescent="0.3">
      <c r="A37" s="21">
        <v>42583</v>
      </c>
      <c r="B37" s="22">
        <v>9.0609999999999999</v>
      </c>
      <c r="C37" s="21"/>
    </row>
    <row r="38" spans="1:3" x14ac:dyDescent="0.3">
      <c r="A38" s="21">
        <v>42675</v>
      </c>
      <c r="B38" s="22">
        <v>8.18</v>
      </c>
      <c r="C38" s="21"/>
    </row>
    <row r="39" spans="1:3" x14ac:dyDescent="0.3">
      <c r="A39" s="21">
        <v>42767</v>
      </c>
      <c r="B39" s="22">
        <v>8.4320000000000004</v>
      </c>
      <c r="C39" s="21"/>
    </row>
    <row r="40" spans="1:3" x14ac:dyDescent="0.3">
      <c r="A40" s="21">
        <v>42856</v>
      </c>
      <c r="B40" s="22">
        <v>8.6769999999999996</v>
      </c>
      <c r="C40" s="21"/>
    </row>
    <row r="41" spans="1:3" x14ac:dyDescent="0.3">
      <c r="A41" s="21">
        <v>42948</v>
      </c>
      <c r="B41" s="22">
        <v>9.07</v>
      </c>
      <c r="C41" s="21"/>
    </row>
    <row r="42" spans="1:3" x14ac:dyDescent="0.3">
      <c r="A42" s="21">
        <v>43040</v>
      </c>
      <c r="B42" s="22">
        <v>8.5540000000000003</v>
      </c>
      <c r="C42" s="21"/>
    </row>
    <row r="43" spans="1:3" x14ac:dyDescent="0.3">
      <c r="A43" s="21">
        <v>43132</v>
      </c>
      <c r="B43" s="22">
        <v>8.984</v>
      </c>
      <c r="C43" s="21"/>
    </row>
    <row r="44" spans="1:3" x14ac:dyDescent="0.3">
      <c r="A44" s="21">
        <v>43221</v>
      </c>
      <c r="B44" s="22">
        <v>9.7889999999999997</v>
      </c>
      <c r="C44" s="21"/>
    </row>
    <row r="45" spans="1:3" x14ac:dyDescent="0.3">
      <c r="A45" s="21">
        <v>43313</v>
      </c>
      <c r="B45" s="22">
        <v>9.9480000000000004</v>
      </c>
      <c r="C45" s="21"/>
    </row>
    <row r="46" spans="1:3" x14ac:dyDescent="0.3">
      <c r="A46" s="21">
        <v>43405</v>
      </c>
      <c r="B46" s="22">
        <v>9.3740000000000006</v>
      </c>
      <c r="C46" s="21"/>
    </row>
    <row r="47" spans="1:3" x14ac:dyDescent="0.3">
      <c r="A47" s="21">
        <v>43497</v>
      </c>
      <c r="B47" s="22">
        <v>9.6110000000000007</v>
      </c>
      <c r="C47" s="21"/>
    </row>
    <row r="48" spans="1:3" x14ac:dyDescent="0.3">
      <c r="A48" s="21">
        <v>43586</v>
      </c>
      <c r="B48" s="22">
        <v>10.18</v>
      </c>
      <c r="C48" s="21"/>
    </row>
    <row r="49" spans="1:3" x14ac:dyDescent="0.3">
      <c r="A49" s="21">
        <v>43678</v>
      </c>
      <c r="B49" s="22">
        <v>10.66</v>
      </c>
      <c r="C49" s="21"/>
    </row>
    <row r="50" spans="1:3" x14ac:dyDescent="0.3">
      <c r="A50" s="21">
        <v>43770</v>
      </c>
      <c r="B50" s="22">
        <v>10.33</v>
      </c>
      <c r="C50" s="21"/>
    </row>
    <row r="51" spans="1:3" x14ac:dyDescent="0.3">
      <c r="A51" s="21"/>
      <c r="B51" s="22"/>
      <c r="C51" s="21"/>
    </row>
    <row r="52" spans="1:3" x14ac:dyDescent="0.3">
      <c r="A52" s="21"/>
      <c r="B52" s="22"/>
      <c r="C52" s="21"/>
    </row>
  </sheetData>
  <hyperlinks>
    <hyperlink ref="L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7"/>
  <sheetViews>
    <sheetView topLeftCell="A25" workbookViewId="0">
      <selection activeCell="E7" sqref="E7"/>
    </sheetView>
  </sheetViews>
  <sheetFormatPr defaultRowHeight="13.8" x14ac:dyDescent="0.3"/>
  <cols>
    <col min="1" max="1" width="5.44140625" style="5" customWidth="1"/>
    <col min="2" max="2" width="5.109375" style="3" customWidth="1"/>
    <col min="3" max="3" width="69.109375" style="2" customWidth="1"/>
    <col min="4" max="4" width="23.44140625" style="3" customWidth="1"/>
    <col min="5" max="5" width="8.88671875" style="2"/>
    <col min="6" max="6" width="10.109375" style="3" bestFit="1" customWidth="1"/>
    <col min="7" max="26" width="8.88671875" style="2"/>
    <col min="27" max="29" width="8.88671875" style="2" customWidth="1"/>
    <col min="30" max="16384" width="8.88671875" style="2"/>
  </cols>
  <sheetData>
    <row r="1" spans="1:27" ht="31.8" customHeight="1" thickBot="1" x14ac:dyDescent="0.35">
      <c r="C1" s="10" t="str">
        <f>'HW3'!C1</f>
        <v>neilj9530</v>
      </c>
      <c r="D1" s="9" t="s">
        <v>147</v>
      </c>
      <c r="AA1" s="2" t="s">
        <v>148</v>
      </c>
    </row>
    <row r="2" spans="1:27" ht="15.6" x14ac:dyDescent="0.3">
      <c r="AA2" s="21">
        <v>39479</v>
      </c>
    </row>
    <row r="3" spans="1:27" ht="15.6" x14ac:dyDescent="0.3">
      <c r="AA3" s="21">
        <v>39569</v>
      </c>
    </row>
    <row r="4" spans="1:27" ht="16.2" thickBot="1" x14ac:dyDescent="0.35">
      <c r="AA4" s="21">
        <v>39661</v>
      </c>
    </row>
    <row r="5" spans="1:27" ht="15.6" x14ac:dyDescent="0.3">
      <c r="A5" s="5">
        <v>1</v>
      </c>
      <c r="B5" s="3">
        <v>1</v>
      </c>
      <c r="C5" s="6" t="s">
        <v>144</v>
      </c>
      <c r="D5" s="11">
        <v>7.0499374999999995</v>
      </c>
      <c r="F5" s="35" t="s">
        <v>158</v>
      </c>
      <c r="AA5" s="21">
        <v>39753</v>
      </c>
    </row>
    <row r="6" spans="1:27" ht="15.6" x14ac:dyDescent="0.3">
      <c r="A6" s="5">
        <v>1</v>
      </c>
      <c r="B6" s="3">
        <v>2</v>
      </c>
      <c r="C6" s="6" t="s">
        <v>145</v>
      </c>
      <c r="D6" s="11">
        <v>1.875189935415339</v>
      </c>
      <c r="F6" s="36" t="s">
        <v>166</v>
      </c>
      <c r="AA6" s="21">
        <v>39845</v>
      </c>
    </row>
    <row r="7" spans="1:27" ht="15.6" x14ac:dyDescent="0.3">
      <c r="A7" s="5">
        <v>1</v>
      </c>
      <c r="B7" s="3">
        <v>3</v>
      </c>
      <c r="C7" s="6" t="s">
        <v>146</v>
      </c>
      <c r="D7" s="11">
        <v>33</v>
      </c>
      <c r="F7" s="36"/>
      <c r="AA7" s="21">
        <v>39934</v>
      </c>
    </row>
    <row r="8" spans="1:27" ht="29.4" thickBot="1" x14ac:dyDescent="0.35">
      <c r="A8" s="5">
        <v>1</v>
      </c>
      <c r="B8" s="3">
        <v>4</v>
      </c>
      <c r="C8" s="6" t="s">
        <v>180</v>
      </c>
      <c r="D8">
        <v>0.13059999999999999</v>
      </c>
      <c r="F8" s="37"/>
      <c r="AA8" s="21">
        <v>40026</v>
      </c>
    </row>
    <row r="9" spans="1:27" ht="16.2" thickBot="1" x14ac:dyDescent="0.35">
      <c r="C9" s="26"/>
      <c r="D9" s="34"/>
      <c r="AA9" s="21">
        <v>40118</v>
      </c>
    </row>
    <row r="10" spans="1:27" ht="28.8" x14ac:dyDescent="0.3">
      <c r="A10" s="5">
        <v>1</v>
      </c>
      <c r="B10" s="3">
        <v>5</v>
      </c>
      <c r="C10" s="6" t="s">
        <v>181</v>
      </c>
      <c r="D10" s="30">
        <v>4.9135</v>
      </c>
      <c r="F10" s="35" t="s">
        <v>159</v>
      </c>
      <c r="AA10" s="21">
        <v>40210</v>
      </c>
    </row>
    <row r="11" spans="1:27" ht="15.6" x14ac:dyDescent="0.3">
      <c r="B11" s="3">
        <v>6</v>
      </c>
      <c r="C11" s="6" t="s">
        <v>171</v>
      </c>
      <c r="D11" s="34"/>
      <c r="F11" s="36" t="s">
        <v>167</v>
      </c>
      <c r="AA11" s="21">
        <v>40299</v>
      </c>
    </row>
    <row r="12" spans="1:27" ht="15.6" x14ac:dyDescent="0.3">
      <c r="A12" s="5">
        <v>0.5</v>
      </c>
      <c r="B12" s="8" t="s">
        <v>127</v>
      </c>
      <c r="C12" s="25" t="s">
        <v>152</v>
      </c>
      <c r="D12" s="11">
        <v>10.062763163474889</v>
      </c>
      <c r="F12" s="36"/>
      <c r="AA12" s="21">
        <v>40391</v>
      </c>
    </row>
    <row r="13" spans="1:27" ht="15.6" x14ac:dyDescent="0.3">
      <c r="A13" s="5">
        <v>0.5</v>
      </c>
      <c r="B13" s="8" t="s">
        <v>128</v>
      </c>
      <c r="C13" s="25" t="s">
        <v>153</v>
      </c>
      <c r="D13" s="11">
        <v>10.062763163474889</v>
      </c>
      <c r="F13" s="36"/>
      <c r="AA13" s="21">
        <v>40483</v>
      </c>
    </row>
    <row r="14" spans="1:27" ht="43.8" thickBot="1" x14ac:dyDescent="0.35">
      <c r="A14" s="5">
        <v>1</v>
      </c>
      <c r="B14" s="3">
        <v>7</v>
      </c>
      <c r="C14" s="6" t="s">
        <v>179</v>
      </c>
      <c r="D14" s="30">
        <v>0.68343955935037015</v>
      </c>
      <c r="F14" s="37"/>
      <c r="AA14" s="21">
        <v>40575</v>
      </c>
    </row>
    <row r="15" spans="1:27" ht="16.2" thickBot="1" x14ac:dyDescent="0.35">
      <c r="C15" s="26"/>
      <c r="D15" s="34"/>
      <c r="AA15" s="21">
        <v>40664</v>
      </c>
    </row>
    <row r="16" spans="1:27" ht="15.6" x14ac:dyDescent="0.3">
      <c r="A16" s="5">
        <v>1</v>
      </c>
      <c r="B16" s="3">
        <v>8</v>
      </c>
      <c r="C16" s="6" t="s">
        <v>182</v>
      </c>
      <c r="D16" s="30">
        <v>-2.574999999999994E-2</v>
      </c>
      <c r="F16" s="35" t="s">
        <v>160</v>
      </c>
      <c r="AA16" s="21">
        <v>40756</v>
      </c>
    </row>
    <row r="17" spans="1:27" ht="28.8" x14ac:dyDescent="0.3">
      <c r="B17" s="3">
        <v>9</v>
      </c>
      <c r="C17" s="6" t="s">
        <v>172</v>
      </c>
      <c r="D17" s="34"/>
      <c r="F17" s="36" t="s">
        <v>167</v>
      </c>
      <c r="AA17" s="21">
        <v>40940</v>
      </c>
    </row>
    <row r="18" spans="1:27" ht="15.6" x14ac:dyDescent="0.3">
      <c r="A18" s="5">
        <v>0.5</v>
      </c>
      <c r="B18" s="8" t="s">
        <v>127</v>
      </c>
      <c r="C18" s="25" t="s">
        <v>152</v>
      </c>
      <c r="D18" s="39">
        <v>10.70621777920187</v>
      </c>
      <c r="F18" s="36"/>
      <c r="AA18" s="21">
        <v>41030</v>
      </c>
    </row>
    <row r="19" spans="1:27" ht="15.6" x14ac:dyDescent="0.3">
      <c r="A19" s="5">
        <v>0.5</v>
      </c>
      <c r="B19" s="8" t="s">
        <v>128</v>
      </c>
      <c r="C19" s="25" t="s">
        <v>153</v>
      </c>
      <c r="D19" s="11">
        <v>10.915299471103671</v>
      </c>
      <c r="F19" s="36"/>
      <c r="AA19" s="21">
        <v>41122</v>
      </c>
    </row>
    <row r="20" spans="1:27" ht="43.8" thickBot="1" x14ac:dyDescent="0.35">
      <c r="A20" s="5">
        <v>1</v>
      </c>
      <c r="B20" s="3">
        <v>10</v>
      </c>
      <c r="C20" s="6" t="s">
        <v>177</v>
      </c>
      <c r="D20" s="30">
        <v>0.22055201203234268</v>
      </c>
      <c r="F20" s="37"/>
      <c r="AA20" s="21">
        <v>41214</v>
      </c>
    </row>
    <row r="21" spans="1:27" ht="16.2" thickBot="1" x14ac:dyDescent="0.35">
      <c r="D21" s="34"/>
      <c r="AA21" s="21">
        <v>41306</v>
      </c>
    </row>
    <row r="22" spans="1:27" ht="28.8" x14ac:dyDescent="0.3">
      <c r="A22" s="5">
        <v>1</v>
      </c>
      <c r="B22" s="3">
        <v>11</v>
      </c>
      <c r="C22" s="6" t="s">
        <v>183</v>
      </c>
      <c r="D22" s="30">
        <v>0.92479902309962336</v>
      </c>
      <c r="F22" s="35" t="s">
        <v>161</v>
      </c>
      <c r="AA22" s="21">
        <v>41395</v>
      </c>
    </row>
    <row r="23" spans="1:27" ht="28.8" x14ac:dyDescent="0.3">
      <c r="B23" s="3">
        <v>12</v>
      </c>
      <c r="C23" s="6" t="s">
        <v>170</v>
      </c>
      <c r="D23" s="24"/>
      <c r="F23" s="36" t="s">
        <v>166</v>
      </c>
      <c r="AA23" s="21">
        <v>42491</v>
      </c>
    </row>
    <row r="24" spans="1:27" ht="15.6" x14ac:dyDescent="0.3">
      <c r="A24" s="5">
        <v>0.5</v>
      </c>
      <c r="B24" s="8" t="s">
        <v>127</v>
      </c>
      <c r="C24" s="25" t="s">
        <v>152</v>
      </c>
      <c r="D24" s="11">
        <v>10.362585823682407</v>
      </c>
      <c r="F24" s="36"/>
      <c r="AA24" s="21">
        <v>42583</v>
      </c>
    </row>
    <row r="25" spans="1:27" ht="28.8" x14ac:dyDescent="0.3">
      <c r="A25" s="5">
        <v>1</v>
      </c>
      <c r="B25" s="8" t="s">
        <v>128</v>
      </c>
      <c r="C25" s="25" t="s">
        <v>168</v>
      </c>
      <c r="D25" s="11">
        <v>9.7922202748555947</v>
      </c>
      <c r="F25" s="36"/>
      <c r="AA25" s="21">
        <v>42675</v>
      </c>
    </row>
    <row r="26" spans="1:27" ht="15.6" x14ac:dyDescent="0.3">
      <c r="A26" s="5">
        <v>0.5</v>
      </c>
      <c r="B26" s="8" t="s">
        <v>165</v>
      </c>
      <c r="C26" s="25" t="s">
        <v>153</v>
      </c>
      <c r="D26" s="11">
        <v>11.042594215820486</v>
      </c>
      <c r="F26" s="36"/>
      <c r="AA26" s="21">
        <v>42767</v>
      </c>
    </row>
    <row r="27" spans="1:27" ht="43.8" thickBot="1" x14ac:dyDescent="0.35">
      <c r="A27" s="5">
        <v>1</v>
      </c>
      <c r="B27" s="3">
        <v>13</v>
      </c>
      <c r="C27" s="6" t="s">
        <v>178</v>
      </c>
      <c r="D27" s="30">
        <v>0.47969792895951346</v>
      </c>
      <c r="F27" s="37"/>
      <c r="AA27" s="21">
        <v>42856</v>
      </c>
    </row>
    <row r="28" spans="1:27" ht="16.2" thickBot="1" x14ac:dyDescent="0.35">
      <c r="D28" s="34"/>
      <c r="AA28" s="21">
        <v>42948</v>
      </c>
    </row>
    <row r="29" spans="1:27" ht="100.8" x14ac:dyDescent="0.3">
      <c r="A29" s="5">
        <v>2</v>
      </c>
      <c r="B29" s="3">
        <v>14</v>
      </c>
      <c r="C29" s="6" t="s">
        <v>173</v>
      </c>
      <c r="D29" s="31" t="s">
        <v>191</v>
      </c>
      <c r="F29" s="35" t="s">
        <v>162</v>
      </c>
      <c r="H29" s="7">
        <f>LEN(D29)</f>
        <v>133</v>
      </c>
      <c r="I29" s="2" t="s">
        <v>169</v>
      </c>
      <c r="AA29" s="21">
        <v>43040</v>
      </c>
    </row>
    <row r="30" spans="1:27" ht="43.2" x14ac:dyDescent="0.3">
      <c r="B30" s="3">
        <v>15</v>
      </c>
      <c r="C30" s="6" t="s">
        <v>186</v>
      </c>
      <c r="D30" s="34"/>
      <c r="F30" s="36" t="s">
        <v>185</v>
      </c>
      <c r="AA30" s="21">
        <v>43132</v>
      </c>
    </row>
    <row r="31" spans="1:27" ht="15.6" x14ac:dyDescent="0.3">
      <c r="A31" s="5">
        <v>1</v>
      </c>
      <c r="B31" s="8" t="s">
        <v>127</v>
      </c>
      <c r="C31" s="25" t="s">
        <v>163</v>
      </c>
      <c r="D31" s="11">
        <v>9.5973794822888738</v>
      </c>
      <c r="F31" s="36"/>
      <c r="AA31" s="21">
        <v>43221</v>
      </c>
    </row>
    <row r="32" spans="1:27" ht="15.6" x14ac:dyDescent="0.3">
      <c r="A32" s="5">
        <v>1</v>
      </c>
      <c r="B32" s="8" t="s">
        <v>128</v>
      </c>
      <c r="C32" s="25" t="s">
        <v>164</v>
      </c>
      <c r="D32" s="11">
        <v>9.7406136322263528</v>
      </c>
      <c r="F32" s="36"/>
      <c r="AA32" s="21">
        <v>43313</v>
      </c>
    </row>
    <row r="33" spans="1:27" ht="15.6" x14ac:dyDescent="0.3">
      <c r="A33" s="5">
        <v>1</v>
      </c>
      <c r="B33" s="8" t="s">
        <v>165</v>
      </c>
      <c r="C33" s="6" t="s">
        <v>174</v>
      </c>
      <c r="D33" s="30">
        <v>3.7877310769262901E-2</v>
      </c>
      <c r="F33" s="36"/>
      <c r="AA33" s="21">
        <v>43678</v>
      </c>
    </row>
    <row r="34" spans="1:27" ht="43.2" x14ac:dyDescent="0.3">
      <c r="B34" s="3">
        <v>16</v>
      </c>
      <c r="C34" s="6" t="s">
        <v>184</v>
      </c>
      <c r="D34" s="34"/>
      <c r="F34" s="36"/>
      <c r="AA34" s="21">
        <v>43770</v>
      </c>
    </row>
    <row r="35" spans="1:27" ht="14.4" x14ac:dyDescent="0.3">
      <c r="A35" s="5">
        <v>1</v>
      </c>
      <c r="B35" s="8" t="s">
        <v>127</v>
      </c>
      <c r="C35" s="6" t="s">
        <v>175</v>
      </c>
      <c r="D35" s="11">
        <v>-0.36950000000000038</v>
      </c>
      <c r="F35" s="36"/>
    </row>
    <row r="36" spans="1:27" ht="29.4" thickBot="1" x14ac:dyDescent="0.35">
      <c r="A36" s="5">
        <v>1</v>
      </c>
      <c r="B36" s="8" t="s">
        <v>128</v>
      </c>
      <c r="C36" s="6" t="s">
        <v>176</v>
      </c>
      <c r="D36" s="11">
        <v>10.48984548451762</v>
      </c>
      <c r="F36" s="37"/>
    </row>
    <row r="37" spans="1:27" x14ac:dyDescent="0.3">
      <c r="A37" s="5">
        <f>SUM(A5:A36)</f>
        <v>21</v>
      </c>
      <c r="D37" s="2"/>
    </row>
  </sheetData>
  <sheetProtection algorithmName="SHA-512" hashValue="jpiBiEgeZRifGo25r14kzbug6dED0wNMFCuFcYMlY5P1xemFgOaKTjo8T2SdskSkEqTSWKUZcbKTXcUU0UXnDQ==" saltValue="ChEcMU/GoUM5RSaPrDBCsw==" spinCount="100000" sheet="1" objects="1" scenarios="1"/>
  <pageMargins left="0.7" right="0.7" top="0.75" bottom="0.75" header="0.3" footer="0.3"/>
  <pageSetup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057" r:id="rId4" name="Drop Down 9">
              <controlPr defaultSize="0" autoLine="0" autoPict="0">
                <anchor moveWithCells="1">
                  <from>
                    <xdr:col>3</xdr:col>
                    <xdr:colOff>7620</xdr:colOff>
                    <xdr:row>6</xdr:row>
                    <xdr:rowOff>7620</xdr:rowOff>
                  </from>
                  <to>
                    <xdr:col>4</xdr:col>
                    <xdr:colOff>0</xdr:colOff>
                    <xdr:row>6</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2"/>
  <sheetViews>
    <sheetView workbookViewId="0">
      <selection activeCell="C25" sqref="C25"/>
    </sheetView>
  </sheetViews>
  <sheetFormatPr defaultRowHeight="15.6" x14ac:dyDescent="0.3"/>
  <cols>
    <col min="1" max="1" width="16.44140625" style="18" customWidth="1"/>
    <col min="2" max="16384" width="8.88671875" style="18"/>
  </cols>
  <sheetData>
    <row r="1" spans="1:12" x14ac:dyDescent="0.3">
      <c r="A1" s="16" t="s">
        <v>140</v>
      </c>
      <c r="B1" s="17"/>
      <c r="L1" s="19" t="s">
        <v>141</v>
      </c>
    </row>
    <row r="2" spans="1:12" x14ac:dyDescent="0.3">
      <c r="A2" s="20" t="s">
        <v>142</v>
      </c>
      <c r="B2" s="17" t="s">
        <v>143</v>
      </c>
      <c r="D2" s="18">
        <f>AVERAGE(B3:B50)</f>
        <v>7.0499374999999995</v>
      </c>
    </row>
    <row r="3" spans="1:12" x14ac:dyDescent="0.3">
      <c r="A3" s="21">
        <v>39479</v>
      </c>
      <c r="B3" s="22">
        <v>4.5439999999999996</v>
      </c>
      <c r="C3" s="21"/>
    </row>
    <row r="4" spans="1:12" x14ac:dyDescent="0.3">
      <c r="A4" s="21">
        <v>39569</v>
      </c>
      <c r="B4" s="22">
        <v>5.0880000000000001</v>
      </c>
      <c r="C4" s="21"/>
      <c r="D4" s="18">
        <f>STDEV(B3:B50)</f>
        <v>1.875189935415339</v>
      </c>
    </row>
    <row r="5" spans="1:12" x14ac:dyDescent="0.3">
      <c r="A5" s="21">
        <v>39661</v>
      </c>
      <c r="B5" s="22">
        <v>5.4320000000000004</v>
      </c>
      <c r="C5" s="21"/>
    </row>
    <row r="6" spans="1:12" x14ac:dyDescent="0.3">
      <c r="A6" s="21">
        <v>39753</v>
      </c>
      <c r="B6" s="22">
        <v>4.59</v>
      </c>
      <c r="C6" s="21"/>
      <c r="D6" s="18">
        <f>MAX(B3:B50)</f>
        <v>10.66</v>
      </c>
    </row>
    <row r="7" spans="1:12" x14ac:dyDescent="0.3">
      <c r="A7" s="21">
        <v>39845</v>
      </c>
      <c r="B7" s="22">
        <v>4.4409999999999998</v>
      </c>
      <c r="C7" s="21"/>
    </row>
    <row r="8" spans="1:12" x14ac:dyDescent="0.3">
      <c r="A8" s="21">
        <v>39934</v>
      </c>
      <c r="B8" s="22">
        <v>4.7130000000000001</v>
      </c>
      <c r="C8" s="21"/>
    </row>
    <row r="9" spans="1:12" x14ac:dyDescent="0.3">
      <c r="A9" s="21">
        <v>40026</v>
      </c>
      <c r="B9" s="22">
        <v>4.7990000000000004</v>
      </c>
      <c r="C9" s="21"/>
    </row>
    <row r="10" spans="1:12" x14ac:dyDescent="0.3">
      <c r="A10" s="21">
        <v>40118</v>
      </c>
      <c r="B10" s="22">
        <v>4.4050000000000002</v>
      </c>
      <c r="C10" s="21"/>
    </row>
    <row r="11" spans="1:12" x14ac:dyDescent="0.3">
      <c r="A11" s="21">
        <v>40210</v>
      </c>
      <c r="B11" s="22">
        <v>4.7329999999999997</v>
      </c>
      <c r="C11" s="21"/>
    </row>
    <row r="12" spans="1:12" x14ac:dyDescent="0.3">
      <c r="A12" s="21">
        <v>40299</v>
      </c>
      <c r="B12" s="22">
        <v>5.077</v>
      </c>
      <c r="C12" s="21"/>
    </row>
    <row r="13" spans="1:12" x14ac:dyDescent="0.3">
      <c r="A13" s="21">
        <v>40391</v>
      </c>
      <c r="B13" s="22">
        <v>5.1749999999999998</v>
      </c>
      <c r="C13" s="21"/>
    </row>
    <row r="14" spans="1:12" x14ac:dyDescent="0.3">
      <c r="A14" s="21">
        <v>40483</v>
      </c>
      <c r="B14" s="22">
        <v>4.8419999999999996</v>
      </c>
      <c r="C14" s="21"/>
    </row>
    <row r="15" spans="1:12" x14ac:dyDescent="0.3">
      <c r="A15" s="21">
        <v>40575</v>
      </c>
      <c r="B15" s="22">
        <v>5.0789999999999997</v>
      </c>
      <c r="C15" s="21"/>
    </row>
    <row r="16" spans="1:12" x14ac:dyDescent="0.3">
      <c r="A16" s="21">
        <v>40664</v>
      </c>
      <c r="B16" s="22">
        <v>5.0209999999999999</v>
      </c>
      <c r="C16" s="21"/>
    </row>
    <row r="17" spans="1:3" x14ac:dyDescent="0.3">
      <c r="A17" s="21">
        <v>40756</v>
      </c>
      <c r="B17" s="22">
        <v>6.0810000000000004</v>
      </c>
      <c r="C17" s="21"/>
    </row>
    <row r="18" spans="1:3" x14ac:dyDescent="0.3">
      <c r="A18" s="21">
        <v>40848</v>
      </c>
      <c r="B18" s="22">
        <v>5.5460000000000003</v>
      </c>
      <c r="C18" s="21"/>
    </row>
    <row r="19" spans="1:3" x14ac:dyDescent="0.3">
      <c r="A19" s="21">
        <v>40940</v>
      </c>
      <c r="B19" s="22">
        <v>5.6559999999999997</v>
      </c>
      <c r="C19" s="21"/>
    </row>
    <row r="20" spans="1:3" x14ac:dyDescent="0.3">
      <c r="A20" s="21">
        <v>41030</v>
      </c>
      <c r="B20" s="22">
        <v>6.2359999999999998</v>
      </c>
      <c r="C20" s="21"/>
    </row>
    <row r="21" spans="1:3" x14ac:dyDescent="0.3">
      <c r="A21" s="21">
        <v>41122</v>
      </c>
      <c r="B21" s="22">
        <v>6.4740000000000002</v>
      </c>
      <c r="C21" s="21"/>
    </row>
    <row r="22" spans="1:3" x14ac:dyDescent="0.3">
      <c r="A22" s="21">
        <v>41214</v>
      </c>
      <c r="B22" s="22">
        <v>5.9550000000000001</v>
      </c>
      <c r="C22" s="21"/>
    </row>
    <row r="23" spans="1:3" x14ac:dyDescent="0.3">
      <c r="A23" s="21">
        <v>41306</v>
      </c>
      <c r="B23" s="22">
        <v>6.1870000000000003</v>
      </c>
      <c r="C23" s="21"/>
    </row>
    <row r="24" spans="1:3" x14ac:dyDescent="0.3">
      <c r="A24" s="21">
        <v>41395</v>
      </c>
      <c r="B24" s="22">
        <v>6.6970000000000001</v>
      </c>
      <c r="C24" s="21"/>
    </row>
    <row r="25" spans="1:3" x14ac:dyDescent="0.3">
      <c r="A25" s="21">
        <v>41487</v>
      </c>
      <c r="B25" s="22">
        <v>6.9710000000000001</v>
      </c>
      <c r="C25" s="21"/>
    </row>
    <row r="26" spans="1:3" x14ac:dyDescent="0.3">
      <c r="A26" s="21">
        <v>41579</v>
      </c>
      <c r="B26" s="22">
        <v>6.431</v>
      </c>
      <c r="C26" s="21"/>
    </row>
    <row r="27" spans="1:3" x14ac:dyDescent="0.3">
      <c r="A27" s="21">
        <v>41671</v>
      </c>
      <c r="B27" s="22">
        <v>6.9720000000000004</v>
      </c>
      <c r="C27" s="21"/>
    </row>
    <row r="28" spans="1:3" x14ac:dyDescent="0.3">
      <c r="A28" s="21">
        <v>41760</v>
      </c>
      <c r="B28" s="22">
        <v>7.4249999999999998</v>
      </c>
      <c r="C28" s="21"/>
    </row>
    <row r="29" spans="1:3" x14ac:dyDescent="0.3">
      <c r="A29" s="21">
        <v>41852</v>
      </c>
      <c r="B29" s="22">
        <v>7.9820000000000002</v>
      </c>
      <c r="C29" s="21"/>
    </row>
    <row r="30" spans="1:3" x14ac:dyDescent="0.3">
      <c r="A30" s="21">
        <v>41944</v>
      </c>
      <c r="B30" s="22">
        <v>7.38</v>
      </c>
      <c r="C30" s="21"/>
    </row>
    <row r="31" spans="1:3" x14ac:dyDescent="0.3">
      <c r="A31" s="21">
        <v>42036</v>
      </c>
      <c r="B31" s="22">
        <v>7.46</v>
      </c>
      <c r="C31" s="21"/>
    </row>
    <row r="32" spans="1:3" x14ac:dyDescent="0.3">
      <c r="A32" s="21">
        <v>42125</v>
      </c>
      <c r="B32" s="22">
        <v>7.7789999999999999</v>
      </c>
      <c r="C32" s="21"/>
    </row>
    <row r="33" spans="1:3" x14ac:dyDescent="0.3">
      <c r="A33" s="21">
        <v>42217</v>
      </c>
      <c r="B33" s="22">
        <v>8.4139999999999997</v>
      </c>
      <c r="C33" s="21"/>
    </row>
    <row r="34" spans="1:3" x14ac:dyDescent="0.3">
      <c r="A34" s="21">
        <v>42309</v>
      </c>
      <c r="B34" s="22">
        <v>7.6859999999999999</v>
      </c>
      <c r="C34" s="21"/>
    </row>
    <row r="35" spans="1:3" x14ac:dyDescent="0.3">
      <c r="A35" s="21">
        <v>42401</v>
      </c>
      <c r="B35" s="22">
        <v>8.032</v>
      </c>
      <c r="C35" s="21"/>
    </row>
    <row r="36" spans="1:3" x14ac:dyDescent="0.3">
      <c r="A36" s="21">
        <v>42491</v>
      </c>
      <c r="B36" s="22">
        <v>8.2439999999999998</v>
      </c>
      <c r="C36" s="21"/>
    </row>
    <row r="37" spans="1:3" x14ac:dyDescent="0.3">
      <c r="A37" s="21">
        <v>42583</v>
      </c>
      <c r="B37" s="22">
        <v>9.0609999999999999</v>
      </c>
      <c r="C37" s="21"/>
    </row>
    <row r="38" spans="1:3" x14ac:dyDescent="0.3">
      <c r="A38" s="21">
        <v>42675</v>
      </c>
      <c r="B38" s="22">
        <v>8.18</v>
      </c>
      <c r="C38" s="21"/>
    </row>
    <row r="39" spans="1:3" x14ac:dyDescent="0.3">
      <c r="A39" s="21">
        <v>42767</v>
      </c>
      <c r="B39" s="22">
        <v>8.4320000000000004</v>
      </c>
      <c r="C39" s="21"/>
    </row>
    <row r="40" spans="1:3" x14ac:dyDescent="0.3">
      <c r="A40" s="21">
        <v>42856</v>
      </c>
      <c r="B40" s="22">
        <v>8.6769999999999996</v>
      </c>
      <c r="C40" s="21"/>
    </row>
    <row r="41" spans="1:3" x14ac:dyDescent="0.3">
      <c r="A41" s="21">
        <v>42948</v>
      </c>
      <c r="B41" s="22">
        <v>9.07</v>
      </c>
      <c r="C41" s="21"/>
    </row>
    <row r="42" spans="1:3" x14ac:dyDescent="0.3">
      <c r="A42" s="21">
        <v>43040</v>
      </c>
      <c r="B42" s="22">
        <v>8.5540000000000003</v>
      </c>
      <c r="C42" s="21"/>
    </row>
    <row r="43" spans="1:3" x14ac:dyDescent="0.3">
      <c r="A43" s="21">
        <v>43132</v>
      </c>
      <c r="B43" s="22">
        <v>8.984</v>
      </c>
      <c r="C43" s="21"/>
    </row>
    <row r="44" spans="1:3" x14ac:dyDescent="0.3">
      <c r="A44" s="21">
        <v>43221</v>
      </c>
      <c r="B44" s="22">
        <v>9.7889999999999997</v>
      </c>
      <c r="C44" s="21"/>
    </row>
    <row r="45" spans="1:3" x14ac:dyDescent="0.3">
      <c r="A45" s="21">
        <v>43313</v>
      </c>
      <c r="B45" s="22">
        <v>9.9480000000000004</v>
      </c>
      <c r="C45" s="21"/>
    </row>
    <row r="46" spans="1:3" x14ac:dyDescent="0.3">
      <c r="A46" s="21">
        <v>43405</v>
      </c>
      <c r="B46" s="22">
        <v>9.3740000000000006</v>
      </c>
      <c r="C46" s="21"/>
    </row>
    <row r="47" spans="1:3" x14ac:dyDescent="0.3">
      <c r="A47" s="21">
        <v>43497</v>
      </c>
      <c r="B47" s="22">
        <v>9.6110000000000007</v>
      </c>
      <c r="C47" s="21"/>
    </row>
    <row r="48" spans="1:3" x14ac:dyDescent="0.3">
      <c r="A48" s="21">
        <v>43586</v>
      </c>
      <c r="B48" s="22">
        <v>10.18</v>
      </c>
      <c r="C48" s="21"/>
    </row>
    <row r="49" spans="1:3" x14ac:dyDescent="0.3">
      <c r="A49" s="21">
        <v>43678</v>
      </c>
      <c r="B49" s="22">
        <v>10.66</v>
      </c>
      <c r="C49" s="21"/>
    </row>
    <row r="50" spans="1:3" x14ac:dyDescent="0.3">
      <c r="A50" s="21">
        <v>43770</v>
      </c>
      <c r="B50" s="22">
        <v>10.33</v>
      </c>
      <c r="C50" s="21"/>
    </row>
    <row r="51" spans="1:3" x14ac:dyDescent="0.3">
      <c r="A51" s="21"/>
      <c r="B51" s="22"/>
      <c r="C51" s="21"/>
    </row>
    <row r="52" spans="1:3" x14ac:dyDescent="0.3">
      <c r="A52" s="21"/>
      <c r="B52" s="22"/>
      <c r="C52" s="21"/>
    </row>
  </sheetData>
  <hyperlinks>
    <hyperlink ref="L1"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workbookViewId="0">
      <selection activeCell="H5" sqref="H5"/>
    </sheetView>
  </sheetViews>
  <sheetFormatPr defaultRowHeight="15.6" x14ac:dyDescent="0.3"/>
  <cols>
    <col min="1" max="1" width="16.44140625" style="18" customWidth="1"/>
    <col min="2" max="2" width="8.88671875" style="18"/>
    <col min="3" max="5" width="10" style="28" customWidth="1"/>
    <col min="6" max="6" width="11.5546875" style="18" bestFit="1" customWidth="1"/>
    <col min="7" max="16384" width="8.88671875" style="18"/>
  </cols>
  <sheetData>
    <row r="1" spans="1:12" x14ac:dyDescent="0.3">
      <c r="A1" s="16" t="s">
        <v>140</v>
      </c>
      <c r="B1" s="17"/>
      <c r="D1" s="27" t="s">
        <v>129</v>
      </c>
    </row>
    <row r="2" spans="1:12" x14ac:dyDescent="0.3">
      <c r="A2" s="20" t="s">
        <v>142</v>
      </c>
      <c r="B2" s="17" t="s">
        <v>143</v>
      </c>
      <c r="D2" s="33">
        <v>0.68343955935037015</v>
      </c>
      <c r="L2" s="19"/>
    </row>
    <row r="3" spans="1:12" x14ac:dyDescent="0.3">
      <c r="B3" s="23" t="s">
        <v>154</v>
      </c>
      <c r="C3" s="29" t="s">
        <v>149</v>
      </c>
      <c r="D3" s="29" t="s">
        <v>150</v>
      </c>
      <c r="E3" s="29" t="s">
        <v>151</v>
      </c>
      <c r="F3" s="18" t="s">
        <v>187</v>
      </c>
    </row>
    <row r="4" spans="1:12" x14ac:dyDescent="0.3">
      <c r="A4" s="21">
        <v>39479</v>
      </c>
      <c r="B4" s="22">
        <v>4.5439999999999996</v>
      </c>
      <c r="C4" s="32"/>
      <c r="D4" s="32"/>
      <c r="E4" s="32"/>
    </row>
    <row r="5" spans="1:12" x14ac:dyDescent="0.3">
      <c r="A5" s="21">
        <v>39569</v>
      </c>
      <c r="B5" s="22">
        <v>5.0880000000000001</v>
      </c>
      <c r="C5" s="32"/>
      <c r="D5" s="32"/>
      <c r="E5" s="32"/>
    </row>
    <row r="6" spans="1:12" x14ac:dyDescent="0.3">
      <c r="A6" s="21">
        <v>39661</v>
      </c>
      <c r="B6" s="22">
        <v>5.4320000000000004</v>
      </c>
      <c r="C6" s="32"/>
      <c r="D6" s="32"/>
      <c r="E6" s="32"/>
    </row>
    <row r="7" spans="1:12" x14ac:dyDescent="0.3">
      <c r="A7" s="21">
        <v>39753</v>
      </c>
      <c r="B7" s="22">
        <v>4.59</v>
      </c>
      <c r="C7" s="32"/>
      <c r="D7" s="32">
        <f>AVERAGE(B4:B7)</f>
        <v>4.9135</v>
      </c>
      <c r="E7" s="32"/>
    </row>
    <row r="8" spans="1:12" x14ac:dyDescent="0.3">
      <c r="A8" s="21">
        <v>39845</v>
      </c>
      <c r="B8" s="22">
        <v>4.4409999999999998</v>
      </c>
      <c r="C8" s="32">
        <f>D7</f>
        <v>4.9135</v>
      </c>
      <c r="D8" s="32">
        <f>$D$2*B8+(1-$D$2)*C8</f>
        <v>4.5905748082069495</v>
      </c>
      <c r="E8" s="32">
        <f>B8-C8</f>
        <v>-0.47250000000000014</v>
      </c>
      <c r="F8" s="40">
        <f>E8^2</f>
        <v>0.22325625000000013</v>
      </c>
    </row>
    <row r="9" spans="1:12" x14ac:dyDescent="0.3">
      <c r="A9" s="21">
        <v>39934</v>
      </c>
      <c r="B9" s="22">
        <v>4.7130000000000001</v>
      </c>
      <c r="C9" s="32">
        <f t="shared" ref="C9:C52" si="0">D8</f>
        <v>4.5905748082069495</v>
      </c>
      <c r="D9" s="32">
        <f t="shared" ref="D9:D51" si="1">$D$2*B9+(1-$D$2)*C9</f>
        <v>4.6742450273393761</v>
      </c>
      <c r="E9" s="32">
        <f t="shared" ref="E9:E51" si="2">B9-C9</f>
        <v>0.12242519179305056</v>
      </c>
      <c r="F9" s="40">
        <f t="shared" ref="F9:F51" si="3">E9^2</f>
        <v>1.4987927585565214E-2</v>
      </c>
    </row>
    <row r="10" spans="1:12" x14ac:dyDescent="0.3">
      <c r="A10" s="21">
        <v>40026</v>
      </c>
      <c r="B10" s="22">
        <v>4.7990000000000004</v>
      </c>
      <c r="C10" s="32">
        <f t="shared" si="0"/>
        <v>4.6742450273393761</v>
      </c>
      <c r="D10" s="32">
        <f t="shared" si="1"/>
        <v>4.7595075108813205</v>
      </c>
      <c r="E10" s="32">
        <f t="shared" si="2"/>
        <v>0.1247549726606243</v>
      </c>
      <c r="F10" s="40">
        <f t="shared" si="3"/>
        <v>1.5563803203553116E-2</v>
      </c>
    </row>
    <row r="11" spans="1:12" x14ac:dyDescent="0.3">
      <c r="A11" s="21">
        <v>40118</v>
      </c>
      <c r="B11" s="22">
        <v>4.4050000000000002</v>
      </c>
      <c r="C11" s="32">
        <f t="shared" si="0"/>
        <v>4.7595075108813205</v>
      </c>
      <c r="D11" s="32">
        <f t="shared" si="1"/>
        <v>4.5172230538581939</v>
      </c>
      <c r="E11" s="32">
        <f t="shared" si="2"/>
        <v>-0.35450751088132026</v>
      </c>
      <c r="F11" s="40">
        <f t="shared" si="3"/>
        <v>0.12567557527126941</v>
      </c>
    </row>
    <row r="12" spans="1:12" x14ac:dyDescent="0.3">
      <c r="A12" s="21">
        <v>40210</v>
      </c>
      <c r="B12" s="22">
        <v>4.7329999999999997</v>
      </c>
      <c r="C12" s="32">
        <f t="shared" si="0"/>
        <v>4.5172230538581939</v>
      </c>
      <c r="D12" s="32">
        <f t="shared" si="1"/>
        <v>4.6646935548473181</v>
      </c>
      <c r="E12" s="32">
        <f t="shared" si="2"/>
        <v>0.21577694614180576</v>
      </c>
      <c r="F12" s="40">
        <f t="shared" si="3"/>
        <v>4.6559690486283743E-2</v>
      </c>
    </row>
    <row r="13" spans="1:12" x14ac:dyDescent="0.3">
      <c r="A13" s="21">
        <v>40299</v>
      </c>
      <c r="B13" s="22">
        <v>5.077</v>
      </c>
      <c r="C13" s="32">
        <f t="shared" si="0"/>
        <v>4.6646935548473181</v>
      </c>
      <c r="D13" s="32">
        <f t="shared" si="1"/>
        <v>4.9464800900397847</v>
      </c>
      <c r="E13" s="32">
        <f t="shared" si="2"/>
        <v>0.41230644515268189</v>
      </c>
      <c r="F13" s="40">
        <f t="shared" si="3"/>
        <v>0.16999660471444147</v>
      </c>
    </row>
    <row r="14" spans="1:12" x14ac:dyDescent="0.3">
      <c r="A14" s="21">
        <v>40391</v>
      </c>
      <c r="B14" s="22">
        <v>5.1749999999999998</v>
      </c>
      <c r="C14" s="32">
        <f t="shared" si="0"/>
        <v>4.9464800900397847</v>
      </c>
      <c r="D14" s="32">
        <f t="shared" si="1"/>
        <v>5.1026596366057806</v>
      </c>
      <c r="E14" s="32">
        <f t="shared" si="2"/>
        <v>0.2285199099602151</v>
      </c>
      <c r="F14" s="40">
        <f t="shared" si="3"/>
        <v>5.2221349248224816E-2</v>
      </c>
    </row>
    <row r="15" spans="1:12" x14ac:dyDescent="0.3">
      <c r="A15" s="21">
        <v>40483</v>
      </c>
      <c r="B15" s="22">
        <v>4.8419999999999996</v>
      </c>
      <c r="C15" s="32">
        <f t="shared" si="0"/>
        <v>5.1026596366057806</v>
      </c>
      <c r="D15" s="32">
        <f t="shared" si="1"/>
        <v>4.9245145294234982</v>
      </c>
      <c r="E15" s="32">
        <f t="shared" si="2"/>
        <v>-0.26065963660578095</v>
      </c>
      <c r="F15" s="40">
        <f t="shared" si="3"/>
        <v>6.7943446155457776E-2</v>
      </c>
    </row>
    <row r="16" spans="1:12" x14ac:dyDescent="0.3">
      <c r="A16" s="21">
        <v>40575</v>
      </c>
      <c r="B16" s="22">
        <v>5.0789999999999997</v>
      </c>
      <c r="C16" s="32">
        <f t="shared" si="0"/>
        <v>4.9245145294234982</v>
      </c>
      <c r="D16" s="32">
        <f t="shared" si="1"/>
        <v>5.030096011360337</v>
      </c>
      <c r="E16" s="32">
        <f t="shared" si="2"/>
        <v>0.15448547057650153</v>
      </c>
      <c r="F16" s="40">
        <f t="shared" si="3"/>
        <v>2.3865760619243118E-2</v>
      </c>
    </row>
    <row r="17" spans="1:6" x14ac:dyDescent="0.3">
      <c r="A17" s="21">
        <v>40664</v>
      </c>
      <c r="B17" s="22">
        <v>5.0209999999999999</v>
      </c>
      <c r="C17" s="32">
        <f t="shared" si="0"/>
        <v>5.030096011360337</v>
      </c>
      <c r="D17" s="32">
        <f t="shared" si="1"/>
        <v>5.023879437364382</v>
      </c>
      <c r="E17" s="32">
        <f t="shared" si="2"/>
        <v>-9.0960113603371084E-3</v>
      </c>
      <c r="F17" s="40">
        <f t="shared" si="3"/>
        <v>8.273742266738173E-5</v>
      </c>
    </row>
    <row r="18" spans="1:6" x14ac:dyDescent="0.3">
      <c r="A18" s="21">
        <v>40756</v>
      </c>
      <c r="B18" s="22">
        <v>6.0810000000000004</v>
      </c>
      <c r="C18" s="32">
        <f t="shared" si="0"/>
        <v>5.023879437364382</v>
      </c>
      <c r="D18" s="32">
        <f t="shared" si="1"/>
        <v>5.7463574488722848</v>
      </c>
      <c r="E18" s="32">
        <f t="shared" si="2"/>
        <v>1.0571205626356184</v>
      </c>
      <c r="F18" s="40">
        <f t="shared" si="3"/>
        <v>1.1175038839470464</v>
      </c>
    </row>
    <row r="19" spans="1:6" x14ac:dyDescent="0.3">
      <c r="A19" s="21">
        <v>40848</v>
      </c>
      <c r="B19" s="22">
        <v>5.5460000000000003</v>
      </c>
      <c r="C19" s="32">
        <f t="shared" si="0"/>
        <v>5.7463574488722848</v>
      </c>
      <c r="D19" s="32">
        <f t="shared" si="1"/>
        <v>5.6094252423024464</v>
      </c>
      <c r="E19" s="32">
        <f t="shared" si="2"/>
        <v>-0.20035744887228457</v>
      </c>
      <c r="F19" s="40">
        <f t="shared" si="3"/>
        <v>4.0143107318610129E-2</v>
      </c>
    </row>
    <row r="20" spans="1:6" x14ac:dyDescent="0.3">
      <c r="A20" s="21">
        <v>40940</v>
      </c>
      <c r="B20" s="22">
        <v>5.6559999999999997</v>
      </c>
      <c r="C20" s="32">
        <f t="shared" si="0"/>
        <v>5.6094252423024464</v>
      </c>
      <c r="D20" s="32">
        <f t="shared" si="1"/>
        <v>5.6412562741801127</v>
      </c>
      <c r="E20" s="32">
        <f t="shared" si="2"/>
        <v>4.657475769755326E-2</v>
      </c>
      <c r="F20" s="40">
        <f t="shared" si="3"/>
        <v>2.1692080545857965E-3</v>
      </c>
    </row>
    <row r="21" spans="1:6" x14ac:dyDescent="0.3">
      <c r="A21" s="21">
        <v>41030</v>
      </c>
      <c r="B21" s="22">
        <v>6.2359999999999998</v>
      </c>
      <c r="C21" s="32">
        <f t="shared" si="0"/>
        <v>5.6412562741801127</v>
      </c>
      <c r="D21" s="32">
        <f t="shared" si="1"/>
        <v>6.0477276640808544</v>
      </c>
      <c r="E21" s="32">
        <f t="shared" si="2"/>
        <v>0.5947437258198871</v>
      </c>
      <c r="F21" s="40">
        <f t="shared" si="3"/>
        <v>0.35372009940212107</v>
      </c>
    </row>
    <row r="22" spans="1:6" x14ac:dyDescent="0.3">
      <c r="A22" s="21">
        <v>41122</v>
      </c>
      <c r="B22" s="22">
        <v>6.4740000000000002</v>
      </c>
      <c r="C22" s="32">
        <f t="shared" si="0"/>
        <v>6.0477276640808544</v>
      </c>
      <c r="D22" s="32">
        <f t="shared" si="1"/>
        <v>6.3390590415046884</v>
      </c>
      <c r="E22" s="32">
        <f t="shared" si="2"/>
        <v>0.42627233591914582</v>
      </c>
      <c r="F22" s="40">
        <f t="shared" si="3"/>
        <v>0.1817081043699651</v>
      </c>
    </row>
    <row r="23" spans="1:6" x14ac:dyDescent="0.3">
      <c r="A23" s="21">
        <v>41214</v>
      </c>
      <c r="B23" s="22">
        <v>5.9550000000000001</v>
      </c>
      <c r="C23" s="32">
        <f t="shared" si="0"/>
        <v>6.3390590415046884</v>
      </c>
      <c r="D23" s="32">
        <f t="shared" si="1"/>
        <v>6.0765778994141986</v>
      </c>
      <c r="E23" s="32">
        <f t="shared" si="2"/>
        <v>-0.38405904150468828</v>
      </c>
      <c r="F23" s="40">
        <f t="shared" si="3"/>
        <v>0.14750134736149986</v>
      </c>
    </row>
    <row r="24" spans="1:6" x14ac:dyDescent="0.3">
      <c r="A24" s="21">
        <v>41306</v>
      </c>
      <c r="B24" s="22">
        <v>6.1870000000000003</v>
      </c>
      <c r="C24" s="32">
        <f t="shared" si="0"/>
        <v>6.0765778994141986</v>
      </c>
      <c r="D24" s="32">
        <f t="shared" si="1"/>
        <v>6.1520447311811015</v>
      </c>
      <c r="E24" s="32">
        <f t="shared" si="2"/>
        <v>0.11042210058580171</v>
      </c>
      <c r="F24" s="40">
        <f t="shared" si="3"/>
        <v>1.219304029778091E-2</v>
      </c>
    </row>
    <row r="25" spans="1:6" x14ac:dyDescent="0.3">
      <c r="A25" s="21">
        <v>41395</v>
      </c>
      <c r="B25" s="22">
        <v>6.6970000000000001</v>
      </c>
      <c r="C25" s="32">
        <f t="shared" si="0"/>
        <v>6.1520447311811015</v>
      </c>
      <c r="D25" s="32">
        <f t="shared" si="1"/>
        <v>6.5244887199683514</v>
      </c>
      <c r="E25" s="32">
        <f t="shared" si="2"/>
        <v>0.54495526881889855</v>
      </c>
      <c r="F25" s="40">
        <f t="shared" si="3"/>
        <v>0.29697624501347797</v>
      </c>
    </row>
    <row r="26" spans="1:6" x14ac:dyDescent="0.3">
      <c r="A26" s="21">
        <v>41487</v>
      </c>
      <c r="B26" s="22">
        <v>6.9710000000000001</v>
      </c>
      <c r="C26" s="32">
        <f t="shared" si="0"/>
        <v>6.5244887199683514</v>
      </c>
      <c r="D26" s="32">
        <f t="shared" si="1"/>
        <v>6.829652192438151</v>
      </c>
      <c r="E26" s="32">
        <f t="shared" si="2"/>
        <v>0.44651128003164864</v>
      </c>
      <c r="F26" s="40">
        <f t="shared" si="3"/>
        <v>0.19937232319550136</v>
      </c>
    </row>
    <row r="27" spans="1:6" x14ac:dyDescent="0.3">
      <c r="A27" s="21">
        <v>41579</v>
      </c>
      <c r="B27" s="22">
        <v>6.431</v>
      </c>
      <c r="C27" s="32">
        <f t="shared" si="0"/>
        <v>6.829652192438151</v>
      </c>
      <c r="D27" s="32">
        <f t="shared" si="1"/>
        <v>6.5571975137041623</v>
      </c>
      <c r="E27" s="32">
        <f t="shared" si="2"/>
        <v>-0.39865219243815098</v>
      </c>
      <c r="F27" s="40">
        <f t="shared" si="3"/>
        <v>0.15892357053574455</v>
      </c>
    </row>
    <row r="28" spans="1:6" x14ac:dyDescent="0.3">
      <c r="A28" s="21">
        <v>41671</v>
      </c>
      <c r="B28" s="22">
        <v>6.9720000000000004</v>
      </c>
      <c r="C28" s="32">
        <f t="shared" si="0"/>
        <v>6.5571975137041623</v>
      </c>
      <c r="D28" s="32">
        <f t="shared" si="1"/>
        <v>6.8406899421556275</v>
      </c>
      <c r="E28" s="32">
        <f t="shared" si="2"/>
        <v>0.41480248629583816</v>
      </c>
      <c r="F28" s="40">
        <f t="shared" si="3"/>
        <v>0.172061102637209</v>
      </c>
    </row>
    <row r="29" spans="1:6" x14ac:dyDescent="0.3">
      <c r="A29" s="21">
        <v>41760</v>
      </c>
      <c r="B29" s="22">
        <v>7.4249999999999998</v>
      </c>
      <c r="C29" s="32">
        <f t="shared" si="0"/>
        <v>6.8406899421556275</v>
      </c>
      <c r="D29" s="32">
        <f t="shared" si="1"/>
        <v>7.240030550612774</v>
      </c>
      <c r="E29" s="32">
        <f t="shared" si="2"/>
        <v>0.58431005784437229</v>
      </c>
      <c r="F29" s="40">
        <f t="shared" si="3"/>
        <v>0.3414182436980937</v>
      </c>
    </row>
    <row r="30" spans="1:6" x14ac:dyDescent="0.3">
      <c r="A30" s="21">
        <v>41852</v>
      </c>
      <c r="B30" s="22">
        <v>7.9820000000000002</v>
      </c>
      <c r="C30" s="32">
        <f t="shared" si="0"/>
        <v>7.240030550612774</v>
      </c>
      <c r="D30" s="32">
        <f t="shared" si="1"/>
        <v>7.7471218241534174</v>
      </c>
      <c r="E30" s="32">
        <f t="shared" si="2"/>
        <v>0.7419694493872262</v>
      </c>
      <c r="F30" s="40">
        <f t="shared" si="3"/>
        <v>0.55051866382398362</v>
      </c>
    </row>
    <row r="31" spans="1:6" x14ac:dyDescent="0.3">
      <c r="A31" s="21">
        <v>41944</v>
      </c>
      <c r="B31" s="22">
        <v>7.38</v>
      </c>
      <c r="C31" s="32">
        <f t="shared" si="0"/>
        <v>7.7471218241534174</v>
      </c>
      <c r="D31" s="32">
        <f t="shared" si="1"/>
        <v>7.4962162464261022</v>
      </c>
      <c r="E31" s="32">
        <f t="shared" si="2"/>
        <v>-0.36712182415341754</v>
      </c>
      <c r="F31" s="40">
        <f t="shared" si="3"/>
        <v>0.13477843376973284</v>
      </c>
    </row>
    <row r="32" spans="1:6" x14ac:dyDescent="0.3">
      <c r="A32" s="21">
        <v>42036</v>
      </c>
      <c r="B32" s="22">
        <v>7.46</v>
      </c>
      <c r="C32" s="32">
        <f t="shared" si="0"/>
        <v>7.4962162464261022</v>
      </c>
      <c r="D32" s="32">
        <f t="shared" si="1"/>
        <v>7.471464630927322</v>
      </c>
      <c r="E32" s="32">
        <f t="shared" si="2"/>
        <v>-3.6216246426102217E-2</v>
      </c>
      <c r="F32" s="40">
        <f t="shared" si="3"/>
        <v>1.3116165051961616E-3</v>
      </c>
    </row>
    <row r="33" spans="1:6" x14ac:dyDescent="0.3">
      <c r="A33" s="21">
        <v>42125</v>
      </c>
      <c r="B33" s="22">
        <v>7.7789999999999999</v>
      </c>
      <c r="C33" s="32">
        <f t="shared" si="0"/>
        <v>7.471464630927322</v>
      </c>
      <c r="D33" s="32">
        <f t="shared" si="1"/>
        <v>7.6816464680510066</v>
      </c>
      <c r="E33" s="32">
        <f t="shared" si="2"/>
        <v>0.30753536907267787</v>
      </c>
      <c r="F33" s="40">
        <f t="shared" si="3"/>
        <v>9.4578003230668187E-2</v>
      </c>
    </row>
    <row r="34" spans="1:6" x14ac:dyDescent="0.3">
      <c r="A34" s="21">
        <v>42217</v>
      </c>
      <c r="B34" s="22">
        <v>8.4139999999999997</v>
      </c>
      <c r="C34" s="32">
        <f t="shared" si="0"/>
        <v>7.6816464680510066</v>
      </c>
      <c r="D34" s="32">
        <f t="shared" si="1"/>
        <v>8.1821658432149142</v>
      </c>
      <c r="E34" s="32">
        <f t="shared" si="2"/>
        <v>0.73235353194899311</v>
      </c>
      <c r="F34" s="40">
        <f t="shared" si="3"/>
        <v>0.53634169575816482</v>
      </c>
    </row>
    <row r="35" spans="1:6" x14ac:dyDescent="0.3">
      <c r="A35" s="21">
        <v>42309</v>
      </c>
      <c r="B35" s="22">
        <v>7.6859999999999999</v>
      </c>
      <c r="C35" s="32">
        <f t="shared" si="0"/>
        <v>8.1821658432149142</v>
      </c>
      <c r="D35" s="32">
        <f t="shared" si="1"/>
        <v>7.8430664779634078</v>
      </c>
      <c r="E35" s="32">
        <f t="shared" si="2"/>
        <v>-0.4961658432149143</v>
      </c>
      <c r="F35" s="40">
        <f t="shared" si="3"/>
        <v>0.24618054397316691</v>
      </c>
    </row>
    <row r="36" spans="1:6" x14ac:dyDescent="0.3">
      <c r="A36" s="21">
        <v>42401</v>
      </c>
      <c r="B36" s="22">
        <v>8.032</v>
      </c>
      <c r="C36" s="32">
        <f t="shared" si="0"/>
        <v>7.8430664779634078</v>
      </c>
      <c r="D36" s="32">
        <f t="shared" si="1"/>
        <v>7.97219112101061</v>
      </c>
      <c r="E36" s="32">
        <f t="shared" si="2"/>
        <v>0.18893352203659219</v>
      </c>
      <c r="F36" s="40">
        <f t="shared" si="3"/>
        <v>3.5695875749151465E-2</v>
      </c>
    </row>
    <row r="37" spans="1:6" x14ac:dyDescent="0.3">
      <c r="A37" s="21">
        <v>42491</v>
      </c>
      <c r="B37" s="22">
        <v>8.2439999999999998</v>
      </c>
      <c r="C37" s="32">
        <f t="shared" si="0"/>
        <v>7.97219112101061</v>
      </c>
      <c r="D37" s="32">
        <f t="shared" si="1"/>
        <v>8.1579560614946374</v>
      </c>
      <c r="E37" s="32">
        <f t="shared" si="2"/>
        <v>0.27180887898938977</v>
      </c>
      <c r="F37" s="40">
        <f t="shared" si="3"/>
        <v>7.388006669746873E-2</v>
      </c>
    </row>
    <row r="38" spans="1:6" x14ac:dyDescent="0.3">
      <c r="A38" s="21">
        <v>42583</v>
      </c>
      <c r="B38" s="22">
        <v>9.0609999999999999</v>
      </c>
      <c r="C38" s="32">
        <f t="shared" si="0"/>
        <v>8.1579560614946374</v>
      </c>
      <c r="D38" s="32">
        <f t="shared" si="1"/>
        <v>8.7751320129007659</v>
      </c>
      <c r="E38" s="32">
        <f t="shared" si="2"/>
        <v>0.90304393850536258</v>
      </c>
      <c r="F38" s="40">
        <f t="shared" si="3"/>
        <v>0.81548835487127702</v>
      </c>
    </row>
    <row r="39" spans="1:6" x14ac:dyDescent="0.3">
      <c r="A39" s="21">
        <v>42675</v>
      </c>
      <c r="B39" s="22">
        <v>8.18</v>
      </c>
      <c r="C39" s="32">
        <f t="shared" si="0"/>
        <v>8.7751320129007659</v>
      </c>
      <c r="D39" s="32">
        <f t="shared" si="1"/>
        <v>8.3683952522485683</v>
      </c>
      <c r="E39" s="32">
        <f t="shared" si="2"/>
        <v>-0.59513201290076623</v>
      </c>
      <c r="F39" s="40">
        <f t="shared" si="3"/>
        <v>0.35418211277931777</v>
      </c>
    </row>
    <row r="40" spans="1:6" x14ac:dyDescent="0.3">
      <c r="A40" s="21">
        <v>42767</v>
      </c>
      <c r="B40" s="22">
        <v>8.4320000000000004</v>
      </c>
      <c r="C40" s="32">
        <f t="shared" si="0"/>
        <v>8.3683952522485683</v>
      </c>
      <c r="D40" s="32">
        <f t="shared" si="1"/>
        <v>8.4118652530243985</v>
      </c>
      <c r="E40" s="32">
        <f t="shared" si="2"/>
        <v>6.36047477514321E-2</v>
      </c>
      <c r="F40" s="40">
        <f t="shared" si="3"/>
        <v>4.0455639365233071E-3</v>
      </c>
    </row>
    <row r="41" spans="1:6" x14ac:dyDescent="0.3">
      <c r="A41" s="21">
        <v>42856</v>
      </c>
      <c r="B41" s="22">
        <v>8.6769999999999996</v>
      </c>
      <c r="C41" s="32">
        <f t="shared" si="0"/>
        <v>8.4118652530243985</v>
      </c>
      <c r="D41" s="32">
        <f t="shared" si="1"/>
        <v>8.5930688276658742</v>
      </c>
      <c r="E41" s="32">
        <f t="shared" si="2"/>
        <v>0.26513474697560113</v>
      </c>
      <c r="F41" s="40">
        <f t="shared" si="3"/>
        <v>7.029643405381604E-2</v>
      </c>
    </row>
    <row r="42" spans="1:6" x14ac:dyDescent="0.3">
      <c r="A42" s="21">
        <v>42948</v>
      </c>
      <c r="B42" s="22">
        <v>9.07</v>
      </c>
      <c r="C42" s="32">
        <f t="shared" si="0"/>
        <v>8.5930688276658742</v>
      </c>
      <c r="D42" s="32">
        <f t="shared" si="1"/>
        <v>8.9190224579263653</v>
      </c>
      <c r="E42" s="32">
        <f t="shared" si="2"/>
        <v>0.47693117233412607</v>
      </c>
      <c r="F42" s="40">
        <f t="shared" si="3"/>
        <v>0.22746334314400388</v>
      </c>
    </row>
    <row r="43" spans="1:6" x14ac:dyDescent="0.3">
      <c r="A43" s="21">
        <v>43040</v>
      </c>
      <c r="B43" s="22">
        <v>8.5540000000000003</v>
      </c>
      <c r="C43" s="32">
        <f t="shared" si="0"/>
        <v>8.9190224579263653</v>
      </c>
      <c r="D43" s="32">
        <f t="shared" si="1"/>
        <v>8.6695516701281807</v>
      </c>
      <c r="E43" s="32">
        <f t="shared" si="2"/>
        <v>-0.36502245792636501</v>
      </c>
      <c r="F43" s="40">
        <f t="shared" si="3"/>
        <v>0.1332413947906049</v>
      </c>
    </row>
    <row r="44" spans="1:6" x14ac:dyDescent="0.3">
      <c r="A44" s="21">
        <v>43132</v>
      </c>
      <c r="B44" s="22">
        <v>8.984</v>
      </c>
      <c r="C44" s="32">
        <f t="shared" si="0"/>
        <v>8.6695516701281807</v>
      </c>
      <c r="D44" s="32">
        <f t="shared" si="1"/>
        <v>8.8844580981342354</v>
      </c>
      <c r="E44" s="32">
        <f t="shared" si="2"/>
        <v>0.31444832987181925</v>
      </c>
      <c r="F44" s="40">
        <f t="shared" si="3"/>
        <v>9.8877752159176463E-2</v>
      </c>
    </row>
    <row r="45" spans="1:6" x14ac:dyDescent="0.3">
      <c r="A45" s="21">
        <v>43221</v>
      </c>
      <c r="B45" s="22">
        <v>9.7889999999999997</v>
      </c>
      <c r="C45" s="32">
        <f t="shared" si="0"/>
        <v>8.8844580981342354</v>
      </c>
      <c r="D45" s="32">
        <f t="shared" si="1"/>
        <v>9.502657816959319</v>
      </c>
      <c r="E45" s="32">
        <f t="shared" si="2"/>
        <v>0.90454190186576433</v>
      </c>
      <c r="F45" s="40">
        <f t="shared" si="3"/>
        <v>0.81819605223093406</v>
      </c>
    </row>
    <row r="46" spans="1:6" x14ac:dyDescent="0.3">
      <c r="A46" s="21">
        <v>43313</v>
      </c>
      <c r="B46" s="22">
        <v>9.9480000000000004</v>
      </c>
      <c r="C46" s="32">
        <f t="shared" si="0"/>
        <v>9.502657816959319</v>
      </c>
      <c r="D46" s="32">
        <f t="shared" si="1"/>
        <v>9.8070222822967743</v>
      </c>
      <c r="E46" s="32">
        <f t="shared" si="2"/>
        <v>0.44534218304068141</v>
      </c>
      <c r="F46" s="40">
        <f t="shared" si="3"/>
        <v>0.19832965999543978</v>
      </c>
    </row>
    <row r="47" spans="1:6" x14ac:dyDescent="0.3">
      <c r="A47" s="21">
        <v>43405</v>
      </c>
      <c r="B47" s="22">
        <v>9.3740000000000006</v>
      </c>
      <c r="C47" s="32">
        <f t="shared" si="0"/>
        <v>9.8070222822967743</v>
      </c>
      <c r="D47" s="32">
        <f t="shared" si="1"/>
        <v>9.5110777244949762</v>
      </c>
      <c r="E47" s="32">
        <f t="shared" si="2"/>
        <v>-0.43302228229677375</v>
      </c>
      <c r="F47" s="40">
        <f t="shared" si="3"/>
        <v>0.18750829696550683</v>
      </c>
    </row>
    <row r="48" spans="1:6" x14ac:dyDescent="0.3">
      <c r="A48" s="21">
        <v>43497</v>
      </c>
      <c r="B48" s="22">
        <v>9.6110000000000007</v>
      </c>
      <c r="C48" s="32">
        <f t="shared" si="0"/>
        <v>9.5110777244949762</v>
      </c>
      <c r="D48" s="32">
        <f t="shared" si="1"/>
        <v>9.579368560435416</v>
      </c>
      <c r="E48" s="32">
        <f t="shared" si="2"/>
        <v>9.9922275505024416E-2</v>
      </c>
      <c r="F48" s="40">
        <f t="shared" si="3"/>
        <v>9.9844611421020021E-3</v>
      </c>
    </row>
    <row r="49" spans="1:7" x14ac:dyDescent="0.3">
      <c r="A49" s="21">
        <v>43586</v>
      </c>
      <c r="B49" s="22">
        <v>10.18</v>
      </c>
      <c r="C49" s="32">
        <f t="shared" si="0"/>
        <v>9.579368560435416</v>
      </c>
      <c r="D49" s="32">
        <f t="shared" si="1"/>
        <v>9.9898638468234147</v>
      </c>
      <c r="E49" s="32">
        <f t="shared" si="2"/>
        <v>0.60063143956458376</v>
      </c>
      <c r="F49" s="40">
        <f t="shared" si="3"/>
        <v>0.36075812619342423</v>
      </c>
    </row>
    <row r="50" spans="1:7" x14ac:dyDescent="0.3">
      <c r="A50" s="21">
        <v>43678</v>
      </c>
      <c r="B50" s="22">
        <v>10.66</v>
      </c>
      <c r="C50" s="32">
        <f t="shared" si="0"/>
        <v>9.9898638468234147</v>
      </c>
      <c r="D50" s="32">
        <f t="shared" si="1"/>
        <v>10.447861404055173</v>
      </c>
      <c r="E50" s="32">
        <f t="shared" si="2"/>
        <v>0.67013615317658548</v>
      </c>
      <c r="F50" s="40">
        <f t="shared" si="3"/>
        <v>0.44908246379431205</v>
      </c>
    </row>
    <row r="51" spans="1:7" x14ac:dyDescent="0.3">
      <c r="A51" s="21">
        <v>43770</v>
      </c>
      <c r="B51" s="22">
        <v>10.33</v>
      </c>
      <c r="C51" s="32">
        <f t="shared" si="0"/>
        <v>10.447861404055173</v>
      </c>
      <c r="D51" s="32">
        <f t="shared" si="1"/>
        <v>10.36731025800329</v>
      </c>
      <c r="E51" s="32">
        <f t="shared" si="2"/>
        <v>-0.11786140405517287</v>
      </c>
      <c r="F51" s="40">
        <f t="shared" si="3"/>
        <v>1.389131056585672E-2</v>
      </c>
    </row>
    <row r="52" spans="1:7" x14ac:dyDescent="0.3">
      <c r="A52" s="38">
        <v>43881</v>
      </c>
      <c r="B52" s="22"/>
      <c r="C52" s="32">
        <f t="shared" si="0"/>
        <v>10.36731025800329</v>
      </c>
      <c r="D52" s="32"/>
      <c r="E52" s="32"/>
      <c r="F52" s="40">
        <f>AVERAGE(F8:F51)</f>
        <v>0.20860167378791294</v>
      </c>
      <c r="G52" s="18" t="s">
        <v>188</v>
      </c>
    </row>
    <row r="53" spans="1:7" x14ac:dyDescent="0.3">
      <c r="A53" s="38">
        <v>43971</v>
      </c>
      <c r="B53" s="22"/>
      <c r="C53" s="32">
        <f>C52</f>
        <v>10.36731025800329</v>
      </c>
      <c r="D53" s="32"/>
      <c r="E53" s="32"/>
    </row>
    <row r="54" spans="1:7" x14ac:dyDescent="0.3">
      <c r="C54" s="32"/>
      <c r="D54" s="32"/>
      <c r="E54" s="32"/>
    </row>
    <row r="55" spans="1:7" x14ac:dyDescent="0.3">
      <c r="C55" s="32"/>
      <c r="D55" s="32"/>
      <c r="E55" s="32"/>
    </row>
    <row r="56" spans="1:7" x14ac:dyDescent="0.3">
      <c r="C56" s="32"/>
      <c r="D56" s="32"/>
      <c r="E56" s="32"/>
    </row>
    <row r="57" spans="1:7" x14ac:dyDescent="0.3">
      <c r="C57" s="32"/>
      <c r="D57" s="32"/>
      <c r="E57" s="32"/>
    </row>
    <row r="58" spans="1:7" x14ac:dyDescent="0.3">
      <c r="C58" s="32"/>
      <c r="D58" s="32"/>
      <c r="E58"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7"/>
  <sheetViews>
    <sheetView workbookViewId="0">
      <selection activeCell="I7" sqref="I7"/>
    </sheetView>
  </sheetViews>
  <sheetFormatPr defaultRowHeight="15.6" x14ac:dyDescent="0.3"/>
  <cols>
    <col min="1" max="1" width="16.44140625" style="18" customWidth="1"/>
    <col min="2" max="2" width="8.88671875" style="18"/>
    <col min="3" max="6" width="10" style="28" customWidth="1"/>
    <col min="7" max="7" width="19.5546875" style="18" bestFit="1" customWidth="1"/>
    <col min="8" max="16384" width="8.88671875" style="18"/>
  </cols>
  <sheetData>
    <row r="1" spans="1:13" x14ac:dyDescent="0.3">
      <c r="A1" s="16" t="s">
        <v>140</v>
      </c>
      <c r="B1" s="17"/>
      <c r="D1" s="27" t="s">
        <v>129</v>
      </c>
      <c r="E1" s="27" t="s">
        <v>130</v>
      </c>
    </row>
    <row r="2" spans="1:13" x14ac:dyDescent="0.3">
      <c r="A2" s="20" t="s">
        <v>142</v>
      </c>
      <c r="B2" s="17" t="s">
        <v>143</v>
      </c>
      <c r="D2" s="33">
        <v>0.22055201203234268</v>
      </c>
      <c r="E2" s="33">
        <v>0.48829204175367419</v>
      </c>
      <c r="M2" s="19"/>
    </row>
    <row r="3" spans="1:13" x14ac:dyDescent="0.3">
      <c r="B3" s="23" t="s">
        <v>154</v>
      </c>
      <c r="C3" s="29" t="s">
        <v>149</v>
      </c>
      <c r="D3" s="29" t="s">
        <v>150</v>
      </c>
      <c r="E3" s="29" t="s">
        <v>155</v>
      </c>
      <c r="F3" s="29" t="s">
        <v>151</v>
      </c>
      <c r="G3" s="18" t="s">
        <v>187</v>
      </c>
    </row>
    <row r="4" spans="1:13" x14ac:dyDescent="0.3">
      <c r="A4" s="21">
        <v>39479</v>
      </c>
      <c r="B4" s="22">
        <v>4.5439999999999996</v>
      </c>
      <c r="C4" s="32"/>
      <c r="D4" s="32"/>
      <c r="E4" s="32"/>
      <c r="F4" s="32"/>
    </row>
    <row r="5" spans="1:13" x14ac:dyDescent="0.3">
      <c r="A5" s="21">
        <v>39569</v>
      </c>
      <c r="B5" s="22">
        <v>5.0880000000000001</v>
      </c>
      <c r="C5" s="32"/>
      <c r="D5" s="32"/>
      <c r="E5" s="32"/>
      <c r="F5" s="32"/>
      <c r="H5" s="18">
        <f>SQRT(SUMSQ(F8:F51)/(COUNT(F8:F51)-1))</f>
        <v>0.39771173765617712</v>
      </c>
      <c r="I5" s="18" t="s">
        <v>189</v>
      </c>
    </row>
    <row r="6" spans="1:13" x14ac:dyDescent="0.3">
      <c r="A6" s="21">
        <v>39661</v>
      </c>
      <c r="B6" s="22">
        <v>5.4320000000000004</v>
      </c>
      <c r="C6" s="32"/>
      <c r="D6" s="32"/>
      <c r="E6" s="32"/>
      <c r="F6" s="32"/>
      <c r="H6" s="18">
        <f>H5^2</f>
        <v>0.15817462626949585</v>
      </c>
      <c r="I6" s="18" t="s">
        <v>188</v>
      </c>
    </row>
    <row r="7" spans="1:13" x14ac:dyDescent="0.3">
      <c r="A7" s="21">
        <v>39753</v>
      </c>
      <c r="B7" s="22">
        <v>4.59</v>
      </c>
      <c r="C7" s="32"/>
      <c r="D7" s="32">
        <f>AVERAGE(B4:B7)</f>
        <v>4.9135</v>
      </c>
      <c r="E7" s="32">
        <f>(B8-B4)/4</f>
        <v>-2.574999999999994E-2</v>
      </c>
      <c r="F7" s="32"/>
    </row>
    <row r="8" spans="1:13" x14ac:dyDescent="0.3">
      <c r="A8" s="21">
        <v>39845</v>
      </c>
      <c r="B8" s="22">
        <v>4.4409999999999998</v>
      </c>
      <c r="C8" s="32">
        <f>D7+E7</f>
        <v>4.8877500000000005</v>
      </c>
      <c r="D8" s="32">
        <f>$D$2*B8+(1-$D$2)*(D7+E7)</f>
        <v>4.7892183886245512</v>
      </c>
      <c r="E8" s="32">
        <f>$E$2*(D8-D7)+(1-$E$2)*E7</f>
        <v>-7.3862201695797408E-2</v>
      </c>
      <c r="F8" s="32">
        <f>B8-C8</f>
        <v>-0.44675000000000065</v>
      </c>
      <c r="G8" s="41">
        <f>F8^2</f>
        <v>0.19958556250000059</v>
      </c>
    </row>
    <row r="9" spans="1:13" x14ac:dyDescent="0.3">
      <c r="A9" s="21">
        <v>39934</v>
      </c>
      <c r="B9" s="22">
        <v>4.7130000000000001</v>
      </c>
      <c r="C9" s="32">
        <f t="shared" ref="C9:C51" si="0">D8+E8</f>
        <v>4.7153561869287541</v>
      </c>
      <c r="D9" s="32">
        <f t="shared" ref="D9:D51" si="1">$D$2*B9+(1-$D$2)*(D8+E8)</f>
        <v>4.7148365251608935</v>
      </c>
      <c r="E9" s="32">
        <f t="shared" ref="E9:E51" si="2">$E$2*(D9-D8)+(1-$E$2)*E8</f>
        <v>-7.4115948401447238E-2</v>
      </c>
      <c r="F9" s="32">
        <f t="shared" ref="F9:F51" si="3">B9-C9</f>
        <v>-2.356186928754056E-3</v>
      </c>
      <c r="G9" s="41">
        <f t="shared" ref="G9:G51" si="4">F9^2</f>
        <v>5.551616843231471E-6</v>
      </c>
    </row>
    <row r="10" spans="1:13" x14ac:dyDescent="0.3">
      <c r="A10" s="21">
        <v>40026</v>
      </c>
      <c r="B10" s="22">
        <v>4.7990000000000004</v>
      </c>
      <c r="C10" s="32">
        <f t="shared" si="0"/>
        <v>4.6407205767594464</v>
      </c>
      <c r="D10" s="32">
        <f t="shared" si="1"/>
        <v>4.6756294220184698</v>
      </c>
      <c r="E10" s="32">
        <f t="shared" si="2"/>
        <v>-5.7070237074655555E-2</v>
      </c>
      <c r="F10" s="32">
        <f t="shared" si="3"/>
        <v>0.158279423240554</v>
      </c>
      <c r="G10" s="41">
        <f t="shared" si="4"/>
        <v>2.5052375821362424E-2</v>
      </c>
    </row>
    <row r="11" spans="1:13" x14ac:dyDescent="0.3">
      <c r="A11" s="21">
        <v>40118</v>
      </c>
      <c r="B11" s="22">
        <v>4.4050000000000002</v>
      </c>
      <c r="C11" s="32">
        <f t="shared" si="0"/>
        <v>4.6185591849438143</v>
      </c>
      <c r="D11" s="32">
        <f t="shared" si="1"/>
        <v>4.5714582770164691</v>
      </c>
      <c r="E11" s="32">
        <f t="shared" si="2"/>
        <v>-8.0069235574950701E-2</v>
      </c>
      <c r="F11" s="32">
        <f t="shared" si="3"/>
        <v>-0.2135591849438141</v>
      </c>
      <c r="G11" s="41">
        <f t="shared" si="4"/>
        <v>4.5607525473866192E-2</v>
      </c>
    </row>
    <row r="12" spans="1:13" x14ac:dyDescent="0.3">
      <c r="A12" s="21">
        <v>40210</v>
      </c>
      <c r="B12" s="22">
        <v>4.7329999999999997</v>
      </c>
      <c r="C12" s="32">
        <f t="shared" si="0"/>
        <v>4.4913890414415185</v>
      </c>
      <c r="D12" s="32">
        <f t="shared" si="1"/>
        <v>4.5446768244806544</v>
      </c>
      <c r="E12" s="32">
        <f t="shared" si="2"/>
        <v>-5.4049235194244205E-2</v>
      </c>
      <c r="F12" s="32">
        <f t="shared" si="3"/>
        <v>0.24161095855848114</v>
      </c>
      <c r="G12" s="41">
        <f t="shared" si="4"/>
        <v>5.837585529554809E-2</v>
      </c>
    </row>
    <row r="13" spans="1:13" x14ac:dyDescent="0.3">
      <c r="A13" s="21">
        <v>40299</v>
      </c>
      <c r="B13" s="22">
        <v>5.077</v>
      </c>
      <c r="C13" s="32">
        <f t="shared" si="0"/>
        <v>4.4906275892864098</v>
      </c>
      <c r="D13" s="32">
        <f t="shared" si="1"/>
        <v>4.6199532042695477</v>
      </c>
      <c r="E13" s="32">
        <f t="shared" si="2"/>
        <v>9.0994333969215933E-3</v>
      </c>
      <c r="F13" s="32">
        <f t="shared" si="3"/>
        <v>0.58637241071359014</v>
      </c>
      <c r="G13" s="41">
        <f t="shared" si="4"/>
        <v>0.34383260404606725</v>
      </c>
    </row>
    <row r="14" spans="1:13" x14ac:dyDescent="0.3">
      <c r="A14" s="21">
        <v>40391</v>
      </c>
      <c r="B14" s="22">
        <v>5.1749999999999998</v>
      </c>
      <c r="C14" s="32">
        <f t="shared" si="0"/>
        <v>4.6290526376664696</v>
      </c>
      <c r="D14" s="32">
        <f t="shared" si="1"/>
        <v>4.7494624268928805</v>
      </c>
      <c r="E14" s="32">
        <f t="shared" si="2"/>
        <v>6.7894575225415463E-2</v>
      </c>
      <c r="F14" s="32">
        <f t="shared" si="3"/>
        <v>0.54594736233353025</v>
      </c>
      <c r="G14" s="41">
        <f t="shared" si="4"/>
        <v>0.29805852243893899</v>
      </c>
    </row>
    <row r="15" spans="1:13" x14ac:dyDescent="0.3">
      <c r="A15" s="21">
        <v>40483</v>
      </c>
      <c r="B15" s="22">
        <v>4.8419999999999996</v>
      </c>
      <c r="C15" s="32">
        <f t="shared" si="0"/>
        <v>4.8173570021182961</v>
      </c>
      <c r="D15" s="32">
        <f t="shared" si="1"/>
        <v>4.8227920648836147</v>
      </c>
      <c r="E15" s="32">
        <f t="shared" si="2"/>
        <v>7.0548473120152333E-2</v>
      </c>
      <c r="F15" s="32">
        <f t="shared" si="3"/>
        <v>2.4642997881703543E-2</v>
      </c>
      <c r="G15" s="41">
        <f t="shared" si="4"/>
        <v>6.0727734459764537E-4</v>
      </c>
    </row>
    <row r="16" spans="1:13" x14ac:dyDescent="0.3">
      <c r="A16" s="21">
        <v>40575</v>
      </c>
      <c r="B16" s="22">
        <v>5.0789999999999997</v>
      </c>
      <c r="C16" s="32">
        <f t="shared" si="0"/>
        <v>4.8933405380037671</v>
      </c>
      <c r="D16" s="32">
        <f t="shared" si="1"/>
        <v>4.9342881058998787</v>
      </c>
      <c r="E16" s="32">
        <f t="shared" si="2"/>
        <v>9.0542844652991894E-2</v>
      </c>
      <c r="F16" s="32">
        <f t="shared" si="3"/>
        <v>0.18565946199623262</v>
      </c>
      <c r="G16" s="41">
        <f t="shared" si="4"/>
        <v>3.4469435828730542E-2</v>
      </c>
    </row>
    <row r="17" spans="1:7" x14ac:dyDescent="0.3">
      <c r="A17" s="21">
        <v>40664</v>
      </c>
      <c r="B17" s="22">
        <v>5.0209999999999999</v>
      </c>
      <c r="C17" s="32">
        <f t="shared" si="0"/>
        <v>5.0248309505528708</v>
      </c>
      <c r="D17" s="32">
        <f t="shared" si="1"/>
        <v>5.0239860267004381</v>
      </c>
      <c r="E17" s="32">
        <f t="shared" si="2"/>
        <v>9.0130275059961296E-2</v>
      </c>
      <c r="F17" s="32">
        <f t="shared" si="3"/>
        <v>-3.8309505528708598E-3</v>
      </c>
      <c r="G17" s="41">
        <f t="shared" si="4"/>
        <v>1.4676182138541547E-5</v>
      </c>
    </row>
    <row r="18" spans="1:7" x14ac:dyDescent="0.3">
      <c r="A18" s="21">
        <v>40756</v>
      </c>
      <c r="B18" s="22">
        <v>6.0810000000000004</v>
      </c>
      <c r="C18" s="32">
        <f t="shared" si="0"/>
        <v>5.114116301760399</v>
      </c>
      <c r="D18" s="32">
        <f t="shared" si="1"/>
        <v>5.3273644468084154</v>
      </c>
      <c r="E18" s="32">
        <f t="shared" si="2"/>
        <v>0.19425764720564065</v>
      </c>
      <c r="F18" s="32">
        <f t="shared" si="3"/>
        <v>0.96688369823960141</v>
      </c>
      <c r="G18" s="41">
        <f t="shared" si="4"/>
        <v>0.93486408592148862</v>
      </c>
    </row>
    <row r="19" spans="1:7" x14ac:dyDescent="0.3">
      <c r="A19" s="21">
        <v>40848</v>
      </c>
      <c r="B19" s="22">
        <v>5.5460000000000003</v>
      </c>
      <c r="C19" s="32">
        <f t="shared" si="0"/>
        <v>5.5216220940140559</v>
      </c>
      <c r="D19" s="32">
        <f t="shared" si="1"/>
        <v>5.5269986902283907</v>
      </c>
      <c r="E19" s="32">
        <f t="shared" si="2"/>
        <v>0.19688299634882322</v>
      </c>
      <c r="F19" s="32">
        <f t="shared" si="3"/>
        <v>2.4377905985944359E-2</v>
      </c>
      <c r="G19" s="41">
        <f t="shared" si="4"/>
        <v>5.9428230025954185E-4</v>
      </c>
    </row>
    <row r="20" spans="1:7" x14ac:dyDescent="0.3">
      <c r="A20" s="21">
        <v>40940</v>
      </c>
      <c r="B20" s="22">
        <v>5.6559999999999997</v>
      </c>
      <c r="C20" s="32">
        <f t="shared" si="0"/>
        <v>5.7238816865772142</v>
      </c>
      <c r="D20" s="32">
        <f t="shared" si="1"/>
        <v>5.7089102440224604</v>
      </c>
      <c r="E20" s="32">
        <f t="shared" si="2"/>
        <v>0.18957256009576473</v>
      </c>
      <c r="F20" s="32">
        <f t="shared" si="3"/>
        <v>-6.7881686577214495E-2</v>
      </c>
      <c r="G20" s="41">
        <f t="shared" si="4"/>
        <v>4.6079233725671827E-3</v>
      </c>
    </row>
    <row r="21" spans="1:7" x14ac:dyDescent="0.3">
      <c r="A21" s="21">
        <v>41030</v>
      </c>
      <c r="B21" s="22">
        <v>6.2359999999999998</v>
      </c>
      <c r="C21" s="32">
        <f t="shared" si="0"/>
        <v>5.8984828041182249</v>
      </c>
      <c r="D21" s="32">
        <f t="shared" si="1"/>
        <v>5.9729229007654645</v>
      </c>
      <c r="E21" s="32">
        <f t="shared" si="2"/>
        <v>0.22592106687598607</v>
      </c>
      <c r="F21" s="32">
        <f t="shared" si="3"/>
        <v>0.33751719588177487</v>
      </c>
      <c r="G21" s="41">
        <f t="shared" si="4"/>
        <v>0.11391785751589639</v>
      </c>
    </row>
    <row r="22" spans="1:7" x14ac:dyDescent="0.3">
      <c r="A22" s="21">
        <v>41122</v>
      </c>
      <c r="B22" s="22">
        <v>6.4740000000000002</v>
      </c>
      <c r="C22" s="32">
        <f t="shared" si="0"/>
        <v>6.1988439676414506</v>
      </c>
      <c r="D22" s="32">
        <f t="shared" si="1"/>
        <v>6.2595301842009654</v>
      </c>
      <c r="E22" s="32">
        <f t="shared" si="2"/>
        <v>0.25555366346613717</v>
      </c>
      <c r="F22" s="32">
        <f t="shared" si="3"/>
        <v>0.27515603235854957</v>
      </c>
      <c r="G22" s="41">
        <f t="shared" si="4"/>
        <v>7.5710842143299178E-2</v>
      </c>
    </row>
    <row r="23" spans="1:7" x14ac:dyDescent="0.3">
      <c r="A23" s="21">
        <v>41214</v>
      </c>
      <c r="B23" s="22">
        <v>5.9550000000000001</v>
      </c>
      <c r="C23" s="32">
        <f t="shared" si="0"/>
        <v>6.5150838476671025</v>
      </c>
      <c r="D23" s="32">
        <f t="shared" si="1"/>
        <v>6.3915562281573068</v>
      </c>
      <c r="E23" s="32">
        <f t="shared" si="2"/>
        <v>0.195236109922728</v>
      </c>
      <c r="F23" s="32">
        <f t="shared" si="3"/>
        <v>-0.5600838476671024</v>
      </c>
      <c r="G23" s="41">
        <f t="shared" si="4"/>
        <v>0.31369391641758598</v>
      </c>
    </row>
    <row r="24" spans="1:7" x14ac:dyDescent="0.3">
      <c r="A24" s="21">
        <v>41306</v>
      </c>
      <c r="B24" s="22">
        <v>6.1870000000000003</v>
      </c>
      <c r="C24" s="32">
        <f t="shared" si="0"/>
        <v>6.5867923380800351</v>
      </c>
      <c r="D24" s="32">
        <f t="shared" si="1"/>
        <v>6.4986173335213691</v>
      </c>
      <c r="E24" s="32">
        <f t="shared" si="2"/>
        <v>0.15218095691513756</v>
      </c>
      <c r="F24" s="32">
        <f t="shared" si="3"/>
        <v>-0.39979233808003478</v>
      </c>
      <c r="G24" s="41">
        <f t="shared" si="4"/>
        <v>0.15983391358750082</v>
      </c>
    </row>
    <row r="25" spans="1:7" x14ac:dyDescent="0.3">
      <c r="A25" s="21">
        <v>41395</v>
      </c>
      <c r="B25" s="22">
        <v>6.6970000000000001</v>
      </c>
      <c r="C25" s="32">
        <f t="shared" si="0"/>
        <v>6.6507982904365068</v>
      </c>
      <c r="D25" s="32">
        <f t="shared" si="1"/>
        <v>6.6609881704400689</v>
      </c>
      <c r="E25" s="32">
        <f t="shared" si="2"/>
        <v>0.15715659422730188</v>
      </c>
      <c r="F25" s="32">
        <f t="shared" si="3"/>
        <v>4.6201709563493232E-2</v>
      </c>
      <c r="G25" s="41">
        <f t="shared" si="4"/>
        <v>2.1345979665893821E-3</v>
      </c>
    </row>
    <row r="26" spans="1:7" x14ac:dyDescent="0.3">
      <c r="A26" s="21">
        <v>41487</v>
      </c>
      <c r="B26" s="22">
        <v>6.9710000000000001</v>
      </c>
      <c r="C26" s="32">
        <f t="shared" si="0"/>
        <v>6.8181447646673705</v>
      </c>
      <c r="D26" s="32">
        <f t="shared" si="1"/>
        <v>6.8518572943696601</v>
      </c>
      <c r="E26" s="32">
        <f t="shared" si="2"/>
        <v>0.17361815418831411</v>
      </c>
      <c r="F26" s="32">
        <f t="shared" si="3"/>
        <v>0.15285523533262957</v>
      </c>
      <c r="G26" s="41">
        <f t="shared" si="4"/>
        <v>2.3364722968593567E-2</v>
      </c>
    </row>
    <row r="27" spans="1:7" x14ac:dyDescent="0.3">
      <c r="A27" s="21">
        <v>41579</v>
      </c>
      <c r="B27" s="22">
        <v>6.431</v>
      </c>
      <c r="C27" s="32">
        <f t="shared" si="0"/>
        <v>7.025475448557974</v>
      </c>
      <c r="D27" s="32">
        <f t="shared" si="1"/>
        <v>6.8943626922746839</v>
      </c>
      <c r="E27" s="32">
        <f t="shared" si="2"/>
        <v>0.10959683872279441</v>
      </c>
      <c r="F27" s="32">
        <f t="shared" si="3"/>
        <v>-0.59447544855797396</v>
      </c>
      <c r="G27" s="41">
        <f t="shared" si="4"/>
        <v>0.35340105893820434</v>
      </c>
    </row>
    <row r="28" spans="1:7" x14ac:dyDescent="0.3">
      <c r="A28" s="21">
        <v>41671</v>
      </c>
      <c r="B28" s="22">
        <v>6.9720000000000004</v>
      </c>
      <c r="C28" s="32">
        <f t="shared" si="0"/>
        <v>7.003959530997478</v>
      </c>
      <c r="D28" s="32">
        <f t="shared" si="1"/>
        <v>6.9969107921323745</v>
      </c>
      <c r="E28" s="32">
        <f t="shared" si="2"/>
        <v>0.10615499563056441</v>
      </c>
      <c r="F28" s="32">
        <f t="shared" si="3"/>
        <v>-3.1959530997477614E-2</v>
      </c>
      <c r="G28" s="41">
        <f t="shared" si="4"/>
        <v>1.0214116215787326E-3</v>
      </c>
    </row>
    <row r="29" spans="1:7" x14ac:dyDescent="0.3">
      <c r="A29" s="21">
        <v>41760</v>
      </c>
      <c r="B29" s="22">
        <v>7.4249999999999998</v>
      </c>
      <c r="C29" s="32">
        <f t="shared" si="0"/>
        <v>7.1030657877629393</v>
      </c>
      <c r="D29" s="32">
        <f t="shared" si="1"/>
        <v>7.1740690260138704</v>
      </c>
      <c r="E29" s="32">
        <f t="shared" si="2"/>
        <v>0.14082531180723432</v>
      </c>
      <c r="F29" s="32">
        <f t="shared" si="3"/>
        <v>0.32193421223706054</v>
      </c>
      <c r="G29" s="41">
        <f t="shared" si="4"/>
        <v>0.10364163700869673</v>
      </c>
    </row>
    <row r="30" spans="1:7" x14ac:dyDescent="0.3">
      <c r="A30" s="21">
        <v>41852</v>
      </c>
      <c r="B30" s="22">
        <v>7.9820000000000002</v>
      </c>
      <c r="C30" s="32">
        <f t="shared" si="0"/>
        <v>7.3148943378211051</v>
      </c>
      <c r="D30" s="32">
        <f t="shared" si="1"/>
        <v>7.4620258338528282</v>
      </c>
      <c r="E30" s="32">
        <f t="shared" si="2"/>
        <v>0.21266845041083721</v>
      </c>
      <c r="F30" s="32">
        <f t="shared" si="3"/>
        <v>0.66710566217889511</v>
      </c>
      <c r="G30" s="41">
        <f t="shared" si="4"/>
        <v>0.44502996451114213</v>
      </c>
    </row>
    <row r="31" spans="1:7" x14ac:dyDescent="0.3">
      <c r="A31" s="21">
        <v>41944</v>
      </c>
      <c r="B31" s="22">
        <v>7.38</v>
      </c>
      <c r="C31" s="32">
        <f t="shared" si="0"/>
        <v>7.6746942842636656</v>
      </c>
      <c r="D31" s="32">
        <f t="shared" si="1"/>
        <v>7.6096988669348828</v>
      </c>
      <c r="E31" s="32">
        <f t="shared" si="2"/>
        <v>0.18093170537873379</v>
      </c>
      <c r="F31" s="32">
        <f t="shared" si="3"/>
        <v>-0.29469428426366573</v>
      </c>
      <c r="G31" s="41">
        <f t="shared" si="4"/>
        <v>8.6844721177674222E-2</v>
      </c>
    </row>
    <row r="32" spans="1:7" x14ac:dyDescent="0.3">
      <c r="A32" s="21">
        <v>42036</v>
      </c>
      <c r="B32" s="22">
        <v>7.46</v>
      </c>
      <c r="C32" s="32">
        <f t="shared" si="0"/>
        <v>7.7906305723136162</v>
      </c>
      <c r="D32" s="32">
        <f t="shared" si="1"/>
        <v>7.7177093343504435</v>
      </c>
      <c r="E32" s="32">
        <f t="shared" si="2"/>
        <v>0.14532484520649042</v>
      </c>
      <c r="F32" s="32">
        <f t="shared" si="3"/>
        <v>-0.33063057231361626</v>
      </c>
      <c r="G32" s="41">
        <f t="shared" si="4"/>
        <v>0.10931657534842942</v>
      </c>
    </row>
    <row r="33" spans="1:7" x14ac:dyDescent="0.3">
      <c r="A33" s="21">
        <v>42125</v>
      </c>
      <c r="B33" s="22">
        <v>7.7789999999999999</v>
      </c>
      <c r="C33" s="32">
        <f t="shared" si="0"/>
        <v>7.8630341795569336</v>
      </c>
      <c r="D33" s="32">
        <f t="shared" si="1"/>
        <v>7.8445002721761652</v>
      </c>
      <c r="E33" s="32">
        <f t="shared" si="2"/>
        <v>0.13627488572986135</v>
      </c>
      <c r="F33" s="32">
        <f t="shared" si="3"/>
        <v>-8.4034179556933708E-2</v>
      </c>
      <c r="G33" s="41">
        <f t="shared" si="4"/>
        <v>7.0617433338069748E-3</v>
      </c>
    </row>
    <row r="34" spans="1:7" x14ac:dyDescent="0.3">
      <c r="A34" s="21">
        <v>42217</v>
      </c>
      <c r="B34" s="22">
        <v>8.4139999999999997</v>
      </c>
      <c r="C34" s="32">
        <f t="shared" si="0"/>
        <v>7.9807751579060264</v>
      </c>
      <c r="D34" s="32">
        <f t="shared" si="1"/>
        <v>8.0763237684922462</v>
      </c>
      <c r="E34" s="32">
        <f t="shared" si="2"/>
        <v>0.18293051187973328</v>
      </c>
      <c r="F34" s="32">
        <f t="shared" si="3"/>
        <v>0.43322484209397327</v>
      </c>
      <c r="G34" s="41">
        <f t="shared" si="4"/>
        <v>0.18768376380734808</v>
      </c>
    </row>
    <row r="35" spans="1:7" x14ac:dyDescent="0.3">
      <c r="A35" s="21">
        <v>42309</v>
      </c>
      <c r="B35" s="22">
        <v>7.6859999999999999</v>
      </c>
      <c r="C35" s="32">
        <f t="shared" si="0"/>
        <v>8.2592542803719802</v>
      </c>
      <c r="D35" s="32">
        <f t="shared" si="1"/>
        <v>8.1328218954297871</v>
      </c>
      <c r="E35" s="32">
        <f t="shared" si="2"/>
        <v>0.12119458449252364</v>
      </c>
      <c r="F35" s="32">
        <f t="shared" si="3"/>
        <v>-0.57325428037198023</v>
      </c>
      <c r="G35" s="41">
        <f t="shared" si="4"/>
        <v>0.32862046996479694</v>
      </c>
    </row>
    <row r="36" spans="1:7" x14ac:dyDescent="0.3">
      <c r="A36" s="21">
        <v>42401</v>
      </c>
      <c r="B36" s="22">
        <v>8.032</v>
      </c>
      <c r="C36" s="32">
        <f t="shared" si="0"/>
        <v>8.2540164799223099</v>
      </c>
      <c r="D36" s="32">
        <f t="shared" si="1"/>
        <v>8.2050502985711056</v>
      </c>
      <c r="E36" s="32">
        <f t="shared" si="2"/>
        <v>9.7284787823662996E-2</v>
      </c>
      <c r="F36" s="32">
        <f t="shared" si="3"/>
        <v>-0.22201647992230988</v>
      </c>
      <c r="G36" s="41">
        <f t="shared" si="4"/>
        <v>4.9291317357093425E-2</v>
      </c>
    </row>
    <row r="37" spans="1:7" x14ac:dyDescent="0.3">
      <c r="A37" s="21">
        <v>42491</v>
      </c>
      <c r="B37" s="22">
        <v>8.2439999999999998</v>
      </c>
      <c r="C37" s="32">
        <f t="shared" si="0"/>
        <v>8.302335086394768</v>
      </c>
      <c r="D37" s="32">
        <f t="shared" si="1"/>
        <v>8.2894691657183213</v>
      </c>
      <c r="E37" s="32">
        <f t="shared" si="2"/>
        <v>9.1002461147519725E-2</v>
      </c>
      <c r="F37" s="32">
        <f t="shared" si="3"/>
        <v>-5.8335086394768254E-2</v>
      </c>
      <c r="G37" s="41">
        <f t="shared" si="4"/>
        <v>3.4029823046850764E-3</v>
      </c>
    </row>
    <row r="38" spans="1:7" x14ac:dyDescent="0.3">
      <c r="A38" s="21">
        <v>42583</v>
      </c>
      <c r="B38" s="22">
        <v>9.0609999999999999</v>
      </c>
      <c r="C38" s="32">
        <f t="shared" si="0"/>
        <v>8.380471626865841</v>
      </c>
      <c r="D38" s="32">
        <f t="shared" si="1"/>
        <v>8.5305635288056774</v>
      </c>
      <c r="E38" s="32">
        <f t="shared" si="2"/>
        <v>0.16429114239641468</v>
      </c>
      <c r="F38" s="32">
        <f t="shared" si="3"/>
        <v>0.68052837313415893</v>
      </c>
      <c r="G38" s="41">
        <f t="shared" si="4"/>
        <v>0.46311886664062502</v>
      </c>
    </row>
    <row r="39" spans="1:7" x14ac:dyDescent="0.3">
      <c r="A39" s="21">
        <v>42675</v>
      </c>
      <c r="B39" s="22">
        <v>8.18</v>
      </c>
      <c r="C39" s="32">
        <f t="shared" si="0"/>
        <v>8.6948546712020924</v>
      </c>
      <c r="D39" s="32">
        <f t="shared" si="1"/>
        <v>8.5813024375642204</v>
      </c>
      <c r="E39" s="32">
        <f t="shared" si="2"/>
        <v>0.10884449038768809</v>
      </c>
      <c r="F39" s="32">
        <f t="shared" si="3"/>
        <v>-0.51485467120209272</v>
      </c>
      <c r="G39" s="41">
        <f t="shared" si="4"/>
        <v>0.26507533245861498</v>
      </c>
    </row>
    <row r="40" spans="1:7" x14ac:dyDescent="0.3">
      <c r="A40" s="21">
        <v>42767</v>
      </c>
      <c r="B40" s="22">
        <v>8.4320000000000004</v>
      </c>
      <c r="C40" s="32">
        <f t="shared" si="0"/>
        <v>8.6901469279519077</v>
      </c>
      <c r="D40" s="32">
        <f t="shared" si="1"/>
        <v>8.6332121035921467</v>
      </c>
      <c r="E40" s="32">
        <f t="shared" si="2"/>
        <v>8.1043668754173195E-2</v>
      </c>
      <c r="F40" s="32">
        <f t="shared" si="3"/>
        <v>-0.2581469279519073</v>
      </c>
      <c r="G40" s="41">
        <f t="shared" si="4"/>
        <v>6.6639836411007222E-2</v>
      </c>
    </row>
    <row r="41" spans="1:7" x14ac:dyDescent="0.3">
      <c r="A41" s="21">
        <v>42856</v>
      </c>
      <c r="B41" s="22">
        <v>8.6769999999999996</v>
      </c>
      <c r="C41" s="32">
        <f t="shared" si="0"/>
        <v>8.7142557723463199</v>
      </c>
      <c r="D41" s="32">
        <f t="shared" si="1"/>
        <v>8.7060389367955207</v>
      </c>
      <c r="E41" s="32">
        <f t="shared" si="2"/>
        <v>7.7031453346319223E-2</v>
      </c>
      <c r="F41" s="32">
        <f t="shared" si="3"/>
        <v>-3.7255772346320271E-2</v>
      </c>
      <c r="G41" s="41">
        <f t="shared" si="4"/>
        <v>1.3879925731208422E-3</v>
      </c>
    </row>
    <row r="42" spans="1:7" x14ac:dyDescent="0.3">
      <c r="A42" s="21">
        <v>42948</v>
      </c>
      <c r="B42" s="22">
        <v>9.07</v>
      </c>
      <c r="C42" s="32">
        <f t="shared" si="0"/>
        <v>8.7830703901418392</v>
      </c>
      <c r="D42" s="32">
        <f t="shared" si="1"/>
        <v>8.8463532929077111</v>
      </c>
      <c r="E42" s="32">
        <f t="shared" si="2"/>
        <v>0.10793199114596572</v>
      </c>
      <c r="F42" s="32">
        <f t="shared" si="3"/>
        <v>0.28692960985816107</v>
      </c>
      <c r="G42" s="41">
        <f t="shared" si="4"/>
        <v>8.2328601013356525E-2</v>
      </c>
    </row>
    <row r="43" spans="1:7" x14ac:dyDescent="0.3">
      <c r="A43" s="21">
        <v>43040</v>
      </c>
      <c r="B43" s="22">
        <v>8.5540000000000003</v>
      </c>
      <c r="C43" s="32">
        <f t="shared" si="0"/>
        <v>8.9542852840536771</v>
      </c>
      <c r="D43" s="32">
        <f t="shared" si="1"/>
        <v>8.8660015592687014</v>
      </c>
      <c r="E43" s="32">
        <f t="shared" si="2"/>
        <v>6.4823750917090597E-2</v>
      </c>
      <c r="F43" s="32">
        <f t="shared" si="3"/>
        <v>-0.4002852840536768</v>
      </c>
      <c r="G43" s="41">
        <f t="shared" si="4"/>
        <v>0.16022830862993273</v>
      </c>
    </row>
    <row r="44" spans="1:7" x14ac:dyDescent="0.3">
      <c r="A44" s="21">
        <v>43132</v>
      </c>
      <c r="B44" s="22">
        <v>8.984</v>
      </c>
      <c r="C44" s="32">
        <f t="shared" si="0"/>
        <v>8.9308253101857922</v>
      </c>
      <c r="D44" s="32">
        <f t="shared" si="1"/>
        <v>8.9425530950135119</v>
      </c>
      <c r="E44" s="32">
        <f t="shared" si="2"/>
        <v>7.0550334915865737E-2</v>
      </c>
      <c r="F44" s="32">
        <f t="shared" si="3"/>
        <v>5.3174689814207809E-2</v>
      </c>
      <c r="G44" s="41">
        <f t="shared" si="4"/>
        <v>2.8275476368372159E-3</v>
      </c>
    </row>
    <row r="45" spans="1:7" x14ac:dyDescent="0.3">
      <c r="A45" s="21">
        <v>43221</v>
      </c>
      <c r="B45" s="22">
        <v>9.7889999999999997</v>
      </c>
      <c r="C45" s="32">
        <f t="shared" si="0"/>
        <v>9.0131034299293784</v>
      </c>
      <c r="D45" s="32">
        <f t="shared" si="1"/>
        <v>9.1842289795874485</v>
      </c>
      <c r="E45" s="32">
        <f t="shared" si="2"/>
        <v>0.15410957895462493</v>
      </c>
      <c r="F45" s="32">
        <f t="shared" si="3"/>
        <v>0.77589657007062129</v>
      </c>
      <c r="G45" s="41">
        <f t="shared" si="4"/>
        <v>0.60201548744735456</v>
      </c>
    </row>
    <row r="46" spans="1:7" x14ac:dyDescent="0.3">
      <c r="A46" s="21">
        <v>43313</v>
      </c>
      <c r="B46" s="22">
        <v>9.9480000000000004</v>
      </c>
      <c r="C46" s="32">
        <f t="shared" si="0"/>
        <v>9.3383385585420733</v>
      </c>
      <c r="D46" s="32">
        <f t="shared" si="1"/>
        <v>9.4728006161141582</v>
      </c>
      <c r="E46" s="32">
        <f t="shared" si="2"/>
        <v>0.21976633158489828</v>
      </c>
      <c r="F46" s="32">
        <f t="shared" si="3"/>
        <v>0.60966144145792711</v>
      </c>
      <c r="G46" s="41">
        <f t="shared" si="4"/>
        <v>0.37168707320055749</v>
      </c>
    </row>
    <row r="47" spans="1:7" x14ac:dyDescent="0.3">
      <c r="A47" s="21">
        <v>43405</v>
      </c>
      <c r="B47" s="22">
        <v>9.3740000000000006</v>
      </c>
      <c r="C47" s="32">
        <f t="shared" si="0"/>
        <v>9.6925669476990564</v>
      </c>
      <c r="D47" s="32">
        <f t="shared" si="1"/>
        <v>9.6223063664170283</v>
      </c>
      <c r="E47" s="32">
        <f t="shared" si="2"/>
        <v>0.18545864889589672</v>
      </c>
      <c r="F47" s="32">
        <f t="shared" si="3"/>
        <v>-0.3185669476990558</v>
      </c>
      <c r="G47" s="41">
        <f t="shared" si="4"/>
        <v>0.10148490016629295</v>
      </c>
    </row>
    <row r="48" spans="1:7" x14ac:dyDescent="0.3">
      <c r="A48" s="21">
        <v>43497</v>
      </c>
      <c r="B48" s="22">
        <v>9.6110000000000007</v>
      </c>
      <c r="C48" s="32">
        <f t="shared" si="0"/>
        <v>9.8077650153129259</v>
      </c>
      <c r="D48" s="32">
        <f t="shared" si="1"/>
        <v>9.764368095288086</v>
      </c>
      <c r="E48" s="32">
        <f t="shared" si="2"/>
        <v>0.16426827821114717</v>
      </c>
      <c r="F48" s="32">
        <f t="shared" si="3"/>
        <v>-0.19676501531292523</v>
      </c>
      <c r="G48" s="41">
        <f t="shared" si="4"/>
        <v>3.8716471251095702E-2</v>
      </c>
    </row>
    <row r="49" spans="1:7" x14ac:dyDescent="0.3">
      <c r="A49" s="21">
        <v>43586</v>
      </c>
      <c r="B49" s="22">
        <v>10.18</v>
      </c>
      <c r="C49" s="32">
        <f t="shared" si="0"/>
        <v>9.9286363734992324</v>
      </c>
      <c r="D49" s="32">
        <f t="shared" si="1"/>
        <v>9.9840751270757231</v>
      </c>
      <c r="E49" s="32">
        <f t="shared" si="2"/>
        <v>0.19133858038729024</v>
      </c>
      <c r="F49" s="32">
        <f t="shared" si="3"/>
        <v>0.25136362650076727</v>
      </c>
      <c r="G49" s="41">
        <f t="shared" si="4"/>
        <v>6.3183672727617227E-2</v>
      </c>
    </row>
    <row r="50" spans="1:7" x14ac:dyDescent="0.3">
      <c r="A50" s="21">
        <v>43678</v>
      </c>
      <c r="B50" s="22">
        <v>10.66</v>
      </c>
      <c r="C50" s="32">
        <f t="shared" si="0"/>
        <v>10.175413707463013</v>
      </c>
      <c r="D50" s="32">
        <f t="shared" si="1"/>
        <v>10.282290189285339</v>
      </c>
      <c r="E50" s="32">
        <f t="shared" si="2"/>
        <v>0.24352551591176314</v>
      </c>
      <c r="F50" s="32">
        <f t="shared" si="3"/>
        <v>0.48458629253698682</v>
      </c>
      <c r="G50" s="41">
        <f t="shared" si="4"/>
        <v>0.23482387491474216</v>
      </c>
    </row>
    <row r="51" spans="1:7" x14ac:dyDescent="0.3">
      <c r="A51" s="21">
        <v>43770</v>
      </c>
      <c r="B51" s="22">
        <v>10.33</v>
      </c>
      <c r="C51" s="32">
        <f t="shared" si="0"/>
        <v>10.525815705197102</v>
      </c>
      <c r="D51" s="32">
        <f t="shared" si="1"/>
        <v>10.48262815742835</v>
      </c>
      <c r="E51" s="32">
        <f t="shared" si="2"/>
        <v>0.2224373800334245</v>
      </c>
      <c r="F51" s="32">
        <f t="shared" si="3"/>
        <v>-0.19581570519710212</v>
      </c>
      <c r="G51" s="41">
        <f t="shared" si="4"/>
        <v>3.8343790401838405E-2</v>
      </c>
    </row>
    <row r="52" spans="1:7" x14ac:dyDescent="0.3">
      <c r="A52" s="38">
        <v>43881</v>
      </c>
      <c r="B52" s="22"/>
      <c r="C52" s="32">
        <f>($D$51+G52*$E$51)</f>
        <v>10.705065537461774</v>
      </c>
      <c r="D52" s="32"/>
      <c r="E52" s="32"/>
      <c r="F52" s="32"/>
      <c r="G52" s="18">
        <v>1</v>
      </c>
    </row>
    <row r="53" spans="1:7" x14ac:dyDescent="0.3">
      <c r="A53" s="38">
        <v>43971</v>
      </c>
      <c r="B53" s="22"/>
      <c r="C53" s="32">
        <f>($D$51+G53*$E$51)</f>
        <v>10.927502917495199</v>
      </c>
      <c r="D53" s="32"/>
      <c r="E53" s="32"/>
      <c r="F53" s="32"/>
      <c r="G53" s="18">
        <v>2</v>
      </c>
    </row>
    <row r="54" spans="1:7" x14ac:dyDescent="0.3">
      <c r="C54" s="32"/>
      <c r="D54" s="32"/>
      <c r="E54" s="32"/>
      <c r="F54" s="32"/>
    </row>
    <row r="55" spans="1:7" x14ac:dyDescent="0.3">
      <c r="C55" s="32"/>
      <c r="D55" s="32"/>
      <c r="E55" s="32"/>
      <c r="F55" s="32"/>
    </row>
    <row r="56" spans="1:7" x14ac:dyDescent="0.3">
      <c r="C56" s="32"/>
      <c r="D56" s="32"/>
      <c r="E56" s="32"/>
      <c r="F56" s="32"/>
    </row>
    <row r="57" spans="1:7" x14ac:dyDescent="0.3">
      <c r="C57" s="32"/>
      <c r="D57" s="32"/>
      <c r="E57" s="32"/>
      <c r="F57"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7"/>
  <sheetViews>
    <sheetView tabSelected="1" workbookViewId="0">
      <selection activeCell="I6" sqref="I6"/>
    </sheetView>
  </sheetViews>
  <sheetFormatPr defaultRowHeight="15.6" x14ac:dyDescent="0.3"/>
  <cols>
    <col min="1" max="1" width="16.44140625" style="18" customWidth="1"/>
    <col min="2" max="2" width="8.88671875" style="18"/>
    <col min="3" max="7" width="10" style="28" customWidth="1"/>
    <col min="8" max="8" width="21.88671875" style="18" bestFit="1" customWidth="1"/>
    <col min="9" max="16384" width="8.88671875" style="18"/>
  </cols>
  <sheetData>
    <row r="1" spans="1:14" x14ac:dyDescent="0.3">
      <c r="A1" s="16" t="s">
        <v>140</v>
      </c>
      <c r="B1" s="17"/>
      <c r="D1" s="27" t="s">
        <v>129</v>
      </c>
      <c r="E1" s="27" t="s">
        <v>130</v>
      </c>
      <c r="F1" s="27" t="s">
        <v>157</v>
      </c>
    </row>
    <row r="2" spans="1:14" x14ac:dyDescent="0.3">
      <c r="A2" s="20" t="s">
        <v>142</v>
      </c>
      <c r="B2" s="17" t="s">
        <v>143</v>
      </c>
      <c r="D2" s="33">
        <v>0.47969792895951346</v>
      </c>
      <c r="E2" s="33">
        <v>0.19296863447701421</v>
      </c>
      <c r="F2" s="33">
        <v>0.52019980773354624</v>
      </c>
      <c r="N2" s="19"/>
    </row>
    <row r="3" spans="1:14" x14ac:dyDescent="0.3">
      <c r="B3" s="23" t="s">
        <v>154</v>
      </c>
      <c r="C3" s="29" t="s">
        <v>149</v>
      </c>
      <c r="D3" s="29" t="s">
        <v>150</v>
      </c>
      <c r="E3" s="29" t="s">
        <v>155</v>
      </c>
      <c r="F3" s="29" t="s">
        <v>156</v>
      </c>
      <c r="G3" s="29" t="s">
        <v>151</v>
      </c>
      <c r="H3" s="18" t="s">
        <v>187</v>
      </c>
      <c r="I3" s="18" t="s">
        <v>190</v>
      </c>
      <c r="J3" s="18">
        <f>C52-2*I5</f>
        <v>9.9544258926603213</v>
      </c>
      <c r="K3" s="18">
        <f>C52+2*I5</f>
        <v>11.009176503101159</v>
      </c>
    </row>
    <row r="4" spans="1:14" x14ac:dyDescent="0.3">
      <c r="A4" s="21">
        <v>39479</v>
      </c>
      <c r="B4" s="22">
        <v>4.5439999999999996</v>
      </c>
      <c r="C4" s="32"/>
      <c r="D4" s="32"/>
      <c r="E4" s="32"/>
      <c r="F4" s="32">
        <f>B4/$D$7</f>
        <v>0.92479902309962336</v>
      </c>
      <c r="G4" s="32"/>
    </row>
    <row r="5" spans="1:14" x14ac:dyDescent="0.3">
      <c r="A5" s="21">
        <v>39569</v>
      </c>
      <c r="B5" s="22">
        <v>5.0880000000000001</v>
      </c>
      <c r="C5" s="32"/>
      <c r="D5" s="32"/>
      <c r="E5" s="32"/>
      <c r="F5" s="32">
        <f t="shared" ref="F5:F7" si="0">B5/$D$7</f>
        <v>1.0355143991045079</v>
      </c>
      <c r="G5" s="32"/>
      <c r="I5" s="18">
        <f>SQRT(SUMSQ(G8:G51)/(COUNT(G8:G51)-1))</f>
        <v>0.2636876526102096</v>
      </c>
      <c r="J5" s="18" t="s">
        <v>189</v>
      </c>
    </row>
    <row r="6" spans="1:14" x14ac:dyDescent="0.3">
      <c r="A6" s="21">
        <v>39661</v>
      </c>
      <c r="B6" s="22">
        <v>5.4320000000000004</v>
      </c>
      <c r="C6" s="32"/>
      <c r="D6" s="32"/>
      <c r="E6" s="32"/>
      <c r="F6" s="32">
        <f t="shared" si="0"/>
        <v>1.1055255927546557</v>
      </c>
      <c r="G6" s="32"/>
      <c r="I6" s="18">
        <f>I5^2</f>
        <v>6.9531178139082578E-2</v>
      </c>
      <c r="J6" s="18" t="s">
        <v>188</v>
      </c>
    </row>
    <row r="7" spans="1:14" x14ac:dyDescent="0.3">
      <c r="A7" s="21">
        <v>39753</v>
      </c>
      <c r="B7" s="22">
        <v>4.59</v>
      </c>
      <c r="C7" s="32"/>
      <c r="D7" s="32">
        <f>AVERAGE(B4:B7)</f>
        <v>4.9135</v>
      </c>
      <c r="E7" s="32">
        <f>(B8-B4)/4</f>
        <v>-2.574999999999994E-2</v>
      </c>
      <c r="F7" s="32">
        <f t="shared" si="0"/>
        <v>0.93416098504121292</v>
      </c>
      <c r="G7" s="32"/>
    </row>
    <row r="8" spans="1:14" x14ac:dyDescent="0.3">
      <c r="A8" s="21">
        <v>39845</v>
      </c>
      <c r="B8" s="22">
        <v>4.4409999999999998</v>
      </c>
      <c r="C8" s="32">
        <f>(D7+E7)*F4</f>
        <v>4.5201864251551847</v>
      </c>
      <c r="D8" s="32">
        <f>$D$2*(B8/F4)+(1-$D$2)*(D7+E7)</f>
        <v>4.8466756009145282</v>
      </c>
      <c r="E8" s="32">
        <f>$E$2*(D8-D7)+(1-$E$2)*E7</f>
        <v>-3.3676070703487361E-2</v>
      </c>
      <c r="F8" s="32">
        <f>$F$2*(B8/D8)+(1-$F$2)*F4</f>
        <v>0.92037688270095253</v>
      </c>
      <c r="G8" s="32">
        <f>B8-C8</f>
        <v>-7.9186425155184814E-2</v>
      </c>
      <c r="H8" s="42">
        <f>G8^2</f>
        <v>6.2704899288576867E-3</v>
      </c>
    </row>
    <row r="9" spans="1:14" x14ac:dyDescent="0.3">
      <c r="A9" s="21">
        <v>39934</v>
      </c>
      <c r="B9" s="22">
        <v>4.7130000000000001</v>
      </c>
      <c r="C9" s="32">
        <f t="shared" ref="C9:C51" si="1">(D8+E8)*F5</f>
        <v>4.9839303164167648</v>
      </c>
      <c r="D9" s="32">
        <f t="shared" ref="D9:D51" si="2">$D$2*(B9/F5)+(1-$D$2)*(D8+E8)</f>
        <v>4.6874921381459389</v>
      </c>
      <c r="E9" s="32">
        <f t="shared" ref="E9:E51" si="3">$E$2*(D9-D8)+(1-$E$2)*E8</f>
        <v>-5.7895060767061329E-2</v>
      </c>
      <c r="F9" s="32">
        <f t="shared" ref="F9:F51" si="4">$F$2*(B9/D9)+(1-$F$2)*F5</f>
        <v>1.0198705796971799</v>
      </c>
      <c r="G9" s="32">
        <f t="shared" ref="G9:G51" si="5">B9-C9</f>
        <v>-0.27093031641676468</v>
      </c>
      <c r="H9" s="42">
        <f t="shared" ref="H9:H51" si="6">G9^2</f>
        <v>7.3403236353688228E-2</v>
      </c>
    </row>
    <row r="10" spans="1:14" x14ac:dyDescent="0.3">
      <c r="A10" s="21">
        <v>40026</v>
      </c>
      <c r="B10" s="22">
        <v>4.7990000000000004</v>
      </c>
      <c r="C10" s="32">
        <f t="shared" si="1"/>
        <v>5.1181380531845058</v>
      </c>
      <c r="D10" s="32">
        <f t="shared" si="2"/>
        <v>4.4911200813074235</v>
      </c>
      <c r="E10" s="32">
        <f t="shared" si="3"/>
        <v>-8.4616777605448695E-2</v>
      </c>
      <c r="F10" s="32">
        <f t="shared" si="4"/>
        <v>1.0862924760802026</v>
      </c>
      <c r="G10" s="32">
        <f t="shared" si="5"/>
        <v>-0.31913805318450539</v>
      </c>
      <c r="H10" s="42">
        <f t="shared" si="6"/>
        <v>0.1018490969903962</v>
      </c>
    </row>
    <row r="11" spans="1:14" x14ac:dyDescent="0.3">
      <c r="A11" s="21">
        <v>40118</v>
      </c>
      <c r="B11" s="22">
        <v>4.4050000000000002</v>
      </c>
      <c r="C11" s="32">
        <f t="shared" si="1"/>
        <v>4.1163834667735957</v>
      </c>
      <c r="D11" s="32">
        <f t="shared" si="2"/>
        <v>4.5547098285613625</v>
      </c>
      <c r="E11" s="32">
        <f t="shared" si="3"/>
        <v>-5.6017566882748983E-2</v>
      </c>
      <c r="F11" s="32">
        <f t="shared" si="4"/>
        <v>0.95131185813976082</v>
      </c>
      <c r="G11" s="32">
        <f t="shared" si="5"/>
        <v>0.28861653322640457</v>
      </c>
      <c r="H11" s="42">
        <f t="shared" si="6"/>
        <v>8.3299503251628298E-2</v>
      </c>
    </row>
    <row r="12" spans="1:14" x14ac:dyDescent="0.3">
      <c r="A12" s="21">
        <v>40210</v>
      </c>
      <c r="B12" s="22">
        <v>4.7329999999999997</v>
      </c>
      <c r="C12" s="32">
        <f t="shared" si="1"/>
        <v>4.1404923600346599</v>
      </c>
      <c r="D12" s="32">
        <f t="shared" si="2"/>
        <v>4.8075056327293639</v>
      </c>
      <c r="E12" s="32">
        <f t="shared" si="3"/>
        <v>3.5737276371578322E-3</v>
      </c>
      <c r="F12" s="32">
        <f t="shared" si="4"/>
        <v>0.95373487428819992</v>
      </c>
      <c r="G12" s="32">
        <f t="shared" si="5"/>
        <v>0.59250763996533973</v>
      </c>
      <c r="H12" s="42">
        <f t="shared" si="6"/>
        <v>0.35106530341729664</v>
      </c>
    </row>
    <row r="13" spans="1:14" x14ac:dyDescent="0.3">
      <c r="A13" s="21">
        <v>40299</v>
      </c>
      <c r="B13" s="22">
        <v>5.077</v>
      </c>
      <c r="C13" s="32">
        <f t="shared" si="1"/>
        <v>4.9066782962261417</v>
      </c>
      <c r="D13" s="32">
        <f t="shared" si="2"/>
        <v>4.8911904746428396</v>
      </c>
      <c r="E13" s="32">
        <f t="shared" si="3"/>
        <v>1.9032659965490931E-2</v>
      </c>
      <c r="F13" s="32">
        <f t="shared" si="4"/>
        <v>1.0292955753624069</v>
      </c>
      <c r="G13" s="32">
        <f t="shared" si="5"/>
        <v>0.17032170377385825</v>
      </c>
      <c r="H13" s="42">
        <f t="shared" si="6"/>
        <v>2.900948277642992E-2</v>
      </c>
    </row>
    <row r="14" spans="1:14" x14ac:dyDescent="0.3">
      <c r="A14" s="21">
        <v>40391</v>
      </c>
      <c r="B14" s="22">
        <v>5.1749999999999998</v>
      </c>
      <c r="C14" s="32">
        <f t="shared" si="1"/>
        <v>5.3339384469999782</v>
      </c>
      <c r="D14" s="32">
        <f t="shared" si="2"/>
        <v>4.8400372081320242</v>
      </c>
      <c r="E14" s="32">
        <f t="shared" si="3"/>
        <v>5.4889775738539773E-3</v>
      </c>
      <c r="F14" s="32">
        <f t="shared" si="4"/>
        <v>1.077404435950563</v>
      </c>
      <c r="G14" s="32">
        <f t="shared" si="5"/>
        <v>-0.15893844699997839</v>
      </c>
      <c r="H14" s="42">
        <f t="shared" si="6"/>
        <v>2.5261429934764941E-2</v>
      </c>
    </row>
    <row r="15" spans="1:14" x14ac:dyDescent="0.3">
      <c r="A15" s="21">
        <v>40483</v>
      </c>
      <c r="B15" s="22">
        <v>4.8419999999999996</v>
      </c>
      <c r="C15" s="32">
        <f t="shared" si="1"/>
        <v>4.6096065193887261</v>
      </c>
      <c r="D15" s="32">
        <f t="shared" si="2"/>
        <v>4.962710335571213</v>
      </c>
      <c r="E15" s="32">
        <f t="shared" si="3"/>
        <v>2.8101842955717424E-2</v>
      </c>
      <c r="F15" s="32">
        <f t="shared" si="4"/>
        <v>0.96398635579832581</v>
      </c>
      <c r="G15" s="32">
        <f t="shared" si="5"/>
        <v>0.23239348061127352</v>
      </c>
      <c r="H15" s="42">
        <f t="shared" si="6"/>
        <v>5.4006729830622359E-2</v>
      </c>
    </row>
    <row r="16" spans="1:14" x14ac:dyDescent="0.3">
      <c r="A16" s="21">
        <v>40575</v>
      </c>
      <c r="B16" s="22">
        <v>5.0789999999999997</v>
      </c>
      <c r="C16" s="32">
        <f t="shared" si="1"/>
        <v>4.7599116256833991</v>
      </c>
      <c r="D16" s="32">
        <f t="shared" si="2"/>
        <v>5.1513033553112217</v>
      </c>
      <c r="E16" s="32">
        <f t="shared" si="3"/>
        <v>5.9071606185391201E-2</v>
      </c>
      <c r="F16" s="32">
        <f t="shared" si="4"/>
        <v>0.97050049347849654</v>
      </c>
      <c r="G16" s="32">
        <f t="shared" si="5"/>
        <v>0.31908837431660064</v>
      </c>
      <c r="H16" s="42">
        <f t="shared" si="6"/>
        <v>0.10181739062401104</v>
      </c>
    </row>
    <row r="17" spans="1:8" x14ac:dyDescent="0.3">
      <c r="A17" s="21">
        <v>40664</v>
      </c>
      <c r="B17" s="22">
        <v>5.0209999999999999</v>
      </c>
      <c r="C17" s="32">
        <f t="shared" si="1"/>
        <v>5.3630158938475345</v>
      </c>
      <c r="D17" s="32">
        <f t="shared" si="2"/>
        <v>5.0509802066011265</v>
      </c>
      <c r="E17" s="32">
        <f t="shared" si="3"/>
        <v>2.8313417990410802E-2</v>
      </c>
      <c r="F17" s="32">
        <f t="shared" si="4"/>
        <v>1.010968365034548</v>
      </c>
      <c r="G17" s="32">
        <f t="shared" si="5"/>
        <v>-0.34201589384753461</v>
      </c>
      <c r="H17" s="42">
        <f t="shared" si="6"/>
        <v>0.11697487164432807</v>
      </c>
    </row>
    <row r="18" spans="1:8" x14ac:dyDescent="0.3">
      <c r="A18" s="21">
        <v>40756</v>
      </c>
      <c r="B18" s="22">
        <v>6.0810000000000004</v>
      </c>
      <c r="C18" s="32">
        <f t="shared" si="1"/>
        <v>5.4724534826303364</v>
      </c>
      <c r="D18" s="32">
        <f t="shared" si="2"/>
        <v>5.3502397004726907</v>
      </c>
      <c r="E18" s="32">
        <f t="shared" si="3"/>
        <v>8.0597512270102464E-2</v>
      </c>
      <c r="F18" s="32">
        <f t="shared" si="4"/>
        <v>1.1081899410622982</v>
      </c>
      <c r="G18" s="32">
        <f t="shared" si="5"/>
        <v>0.60854651736966403</v>
      </c>
      <c r="H18" s="42">
        <f t="shared" si="6"/>
        <v>0.37032886380274682</v>
      </c>
    </row>
    <row r="19" spans="1:8" x14ac:dyDescent="0.3">
      <c r="A19" s="21">
        <v>40848</v>
      </c>
      <c r="B19" s="22">
        <v>5.5460000000000003</v>
      </c>
      <c r="C19" s="32">
        <f t="shared" si="1"/>
        <v>5.2352529736458626</v>
      </c>
      <c r="D19" s="32">
        <f t="shared" si="2"/>
        <v>5.5854708380796989</v>
      </c>
      <c r="E19" s="32">
        <f t="shared" si="3"/>
        <v>0.1104369517955954</v>
      </c>
      <c r="F19" s="32">
        <f t="shared" si="4"/>
        <v>0.97904455141601265</v>
      </c>
      <c r="G19" s="32">
        <f t="shared" si="5"/>
        <v>0.31074702635413765</v>
      </c>
      <c r="H19" s="42">
        <f t="shared" si="6"/>
        <v>9.656371438793912E-2</v>
      </c>
    </row>
    <row r="20" spans="1:8" x14ac:dyDescent="0.3">
      <c r="A20" s="21">
        <v>40940</v>
      </c>
      <c r="B20" s="22">
        <v>5.6559999999999997</v>
      </c>
      <c r="C20" s="32">
        <f t="shared" si="1"/>
        <v>5.5278813208819857</v>
      </c>
      <c r="D20" s="32">
        <f t="shared" si="2"/>
        <v>5.7592341513217056</v>
      </c>
      <c r="E20" s="32">
        <f t="shared" si="3"/>
        <v>0.12265695329030722</v>
      </c>
      <c r="F20" s="32">
        <f t="shared" si="4"/>
        <v>0.97652156046046945</v>
      </c>
      <c r="G20" s="32">
        <f t="shared" si="5"/>
        <v>0.128118679118014</v>
      </c>
      <c r="H20" s="42">
        <f t="shared" si="6"/>
        <v>1.6414395938944636E-2</v>
      </c>
    </row>
    <row r="21" spans="1:8" x14ac:dyDescent="0.3">
      <c r="A21" s="21">
        <v>41030</v>
      </c>
      <c r="B21" s="22">
        <v>6.2359999999999998</v>
      </c>
      <c r="C21" s="32">
        <f t="shared" si="1"/>
        <v>5.946405833340858</v>
      </c>
      <c r="D21" s="32">
        <f t="shared" si="2"/>
        <v>6.0193016574935552</v>
      </c>
      <c r="E21" s="32">
        <f t="shared" si="3"/>
        <v>0.14917288004258999</v>
      </c>
      <c r="F21" s="32">
        <f t="shared" si="4"/>
        <v>1.0239901177243818</v>
      </c>
      <c r="G21" s="32">
        <f t="shared" si="5"/>
        <v>0.28959416665914173</v>
      </c>
      <c r="H21" s="42">
        <f t="shared" si="6"/>
        <v>8.3864781363002752E-2</v>
      </c>
    </row>
    <row r="22" spans="1:8" x14ac:dyDescent="0.3">
      <c r="A22" s="21">
        <v>41122</v>
      </c>
      <c r="B22" s="22">
        <v>6.4740000000000002</v>
      </c>
      <c r="C22" s="32">
        <f t="shared" si="1"/>
        <v>6.8358414341964675</v>
      </c>
      <c r="D22" s="32">
        <f t="shared" si="2"/>
        <v>6.0118456238777167</v>
      </c>
      <c r="E22" s="32">
        <f t="shared" si="3"/>
        <v>0.1189484124543049</v>
      </c>
      <c r="F22" s="32">
        <f t="shared" si="4"/>
        <v>1.0918993733977702</v>
      </c>
      <c r="G22" s="32">
        <f t="shared" si="5"/>
        <v>-0.3618414341964673</v>
      </c>
      <c r="H22" s="42">
        <f t="shared" si="6"/>
        <v>0.13092922350135638</v>
      </c>
    </row>
    <row r="23" spans="1:8" x14ac:dyDescent="0.3">
      <c r="A23" s="21">
        <v>41214</v>
      </c>
      <c r="B23" s="22">
        <v>5.9550000000000001</v>
      </c>
      <c r="C23" s="32">
        <f t="shared" si="1"/>
        <v>6.00232049712465</v>
      </c>
      <c r="D23" s="32">
        <f t="shared" si="2"/>
        <v>6.1076086313009661</v>
      </c>
      <c r="E23" s="32">
        <f t="shared" si="3"/>
        <v>0.11447435650566563</v>
      </c>
      <c r="F23" s="32">
        <f t="shared" si="4"/>
        <v>0.9769475252947657</v>
      </c>
      <c r="G23" s="32">
        <f t="shared" si="5"/>
        <v>-4.7320497124649918E-2</v>
      </c>
      <c r="H23" s="42">
        <f t="shared" si="6"/>
        <v>2.2392294481240011E-3</v>
      </c>
    </row>
    <row r="24" spans="1:8" x14ac:dyDescent="0.3">
      <c r="A24" s="21">
        <v>41306</v>
      </c>
      <c r="B24" s="22">
        <v>6.1870000000000003</v>
      </c>
      <c r="C24" s="32">
        <f t="shared" si="1"/>
        <v>6.0759981885674721</v>
      </c>
      <c r="D24" s="32">
        <f t="shared" si="2"/>
        <v>6.2766105489081294</v>
      </c>
      <c r="E24" s="32">
        <f t="shared" si="3"/>
        <v>0.12499646551278361</v>
      </c>
      <c r="F24" s="32">
        <f t="shared" si="4"/>
        <v>0.98130819891644328</v>
      </c>
      <c r="G24" s="32">
        <f t="shared" si="5"/>
        <v>0.11100181143252819</v>
      </c>
      <c r="H24" s="42">
        <f t="shared" si="6"/>
        <v>1.2321402141302545E-2</v>
      </c>
    </row>
    <row r="25" spans="1:8" x14ac:dyDescent="0.3">
      <c r="A25" s="21">
        <v>41395</v>
      </c>
      <c r="B25" s="22">
        <v>6.6970000000000001</v>
      </c>
      <c r="C25" s="32">
        <f t="shared" si="1"/>
        <v>6.555182320322098</v>
      </c>
      <c r="D25" s="32">
        <f t="shared" si="2"/>
        <v>6.4680428579449849</v>
      </c>
      <c r="E25" s="32">
        <f t="shared" si="3"/>
        <v>0.13781649951795236</v>
      </c>
      <c r="F25" s="32">
        <f t="shared" si="4"/>
        <v>1.0299246053483455</v>
      </c>
      <c r="G25" s="32">
        <f t="shared" si="5"/>
        <v>0.14181767967790204</v>
      </c>
      <c r="H25" s="42">
        <f t="shared" si="6"/>
        <v>2.0112254269224032E-2</v>
      </c>
    </row>
    <row r="26" spans="1:8" x14ac:dyDescent="0.3">
      <c r="A26" s="21">
        <v>41487</v>
      </c>
      <c r="B26" s="22">
        <v>6.9710000000000001</v>
      </c>
      <c r="C26" s="32">
        <f t="shared" si="1"/>
        <v>7.212933693167578</v>
      </c>
      <c r="D26" s="32">
        <f t="shared" si="2"/>
        <v>6.4995720068283509</v>
      </c>
      <c r="E26" s="32">
        <f t="shared" si="3"/>
        <v>0.11730637460381663</v>
      </c>
      <c r="F26" s="32">
        <f t="shared" si="4"/>
        <v>1.0818245524270558</v>
      </c>
      <c r="G26" s="32">
        <f t="shared" si="5"/>
        <v>-0.24193369316757796</v>
      </c>
      <c r="H26" s="42">
        <f t="shared" si="6"/>
        <v>5.8531911889703754E-2</v>
      </c>
    </row>
    <row r="27" spans="1:8" x14ac:dyDescent="0.3">
      <c r="A27" s="21">
        <v>41579</v>
      </c>
      <c r="B27" s="22">
        <v>6.431</v>
      </c>
      <c r="C27" s="32">
        <f t="shared" si="1"/>
        <v>6.4643429599165909</v>
      </c>
      <c r="D27" s="32">
        <f t="shared" si="2"/>
        <v>6.6005064183499718</v>
      </c>
      <c r="E27" s="32">
        <f t="shared" si="3"/>
        <v>0.11414709924413723</v>
      </c>
      <c r="F27" s="32">
        <f t="shared" si="4"/>
        <v>0.9755802604901731</v>
      </c>
      <c r="G27" s="32">
        <f t="shared" si="5"/>
        <v>-3.3342959916590864E-2</v>
      </c>
      <c r="H27" s="42">
        <f t="shared" si="6"/>
        <v>1.111752975999385E-3</v>
      </c>
    </row>
    <row r="28" spans="1:8" x14ac:dyDescent="0.3">
      <c r="A28" s="21">
        <v>41671</v>
      </c>
      <c r="B28" s="22">
        <v>6.9720000000000004</v>
      </c>
      <c r="C28" s="32">
        <f t="shared" si="1"/>
        <v>6.5891445496982355</v>
      </c>
      <c r="D28" s="32">
        <f t="shared" si="2"/>
        <v>6.9018067145238913</v>
      </c>
      <c r="E28" s="32">
        <f t="shared" si="3"/>
        <v>0.15026179609368506</v>
      </c>
      <c r="F28" s="32">
        <f t="shared" si="4"/>
        <v>0.99632224634024369</v>
      </c>
      <c r="G28" s="32">
        <f t="shared" si="5"/>
        <v>0.38285545030176493</v>
      </c>
      <c r="H28" s="42">
        <f t="shared" si="6"/>
        <v>0.1465782958257672</v>
      </c>
    </row>
    <row r="29" spans="1:8" x14ac:dyDescent="0.3">
      <c r="A29" s="21">
        <v>41760</v>
      </c>
      <c r="B29" s="22">
        <v>7.4249999999999998</v>
      </c>
      <c r="C29" s="32">
        <f t="shared" si="1"/>
        <v>7.2630988776873018</v>
      </c>
      <c r="D29" s="32">
        <f t="shared" si="2"/>
        <v>7.1274756158234513</v>
      </c>
      <c r="E29" s="32">
        <f t="shared" si="3"/>
        <v>0.16481300221512732</v>
      </c>
      <c r="F29" s="32">
        <f t="shared" si="4"/>
        <v>1.0360726903184183</v>
      </c>
      <c r="G29" s="32">
        <f t="shared" si="5"/>
        <v>0.16190112231269804</v>
      </c>
      <c r="H29" s="42">
        <f t="shared" si="6"/>
        <v>2.6211973406111214E-2</v>
      </c>
    </row>
    <row r="30" spans="1:8" x14ac:dyDescent="0.3">
      <c r="A30" s="21">
        <v>41852</v>
      </c>
      <c r="B30" s="22">
        <v>7.9820000000000002</v>
      </c>
      <c r="C30" s="32">
        <f t="shared" si="1"/>
        <v>7.8889768703784986</v>
      </c>
      <c r="D30" s="32">
        <f t="shared" si="2"/>
        <v>7.3335365288247178</v>
      </c>
      <c r="E30" s="32">
        <f t="shared" si="3"/>
        <v>0.17277255523455831</v>
      </c>
      <c r="F30" s="32">
        <f t="shared" si="4"/>
        <v>1.0852577850371365</v>
      </c>
      <c r="G30" s="32">
        <f t="shared" si="5"/>
        <v>9.302312962150161E-2</v>
      </c>
      <c r="H30" s="42">
        <f t="shared" si="6"/>
        <v>8.6533026445786906E-3</v>
      </c>
    </row>
    <row r="31" spans="1:8" x14ac:dyDescent="0.3">
      <c r="A31" s="21">
        <v>41944</v>
      </c>
      <c r="B31" s="22">
        <v>7.38</v>
      </c>
      <c r="C31" s="32">
        <f t="shared" si="1"/>
        <v>7.3230069715463006</v>
      </c>
      <c r="D31" s="32">
        <f t="shared" si="2"/>
        <v>7.5343328549591035</v>
      </c>
      <c r="E31" s="32">
        <f t="shared" si="3"/>
        <v>0.1781802640379947</v>
      </c>
      <c r="F31" s="32">
        <f t="shared" si="4"/>
        <v>0.97762766037257343</v>
      </c>
      <c r="G31" s="32">
        <f t="shared" si="5"/>
        <v>5.6993028453699246E-2</v>
      </c>
      <c r="H31" s="42">
        <f t="shared" si="6"/>
        <v>3.2482052923241719E-3</v>
      </c>
    </row>
    <row r="32" spans="1:8" x14ac:dyDescent="0.3">
      <c r="A32" s="21">
        <v>42036</v>
      </c>
      <c r="B32" s="22">
        <v>7.46</v>
      </c>
      <c r="C32" s="32">
        <f t="shared" si="1"/>
        <v>7.6841483956477878</v>
      </c>
      <c r="D32" s="32">
        <f t="shared" si="2"/>
        <v>7.604592693083891</v>
      </c>
      <c r="E32" s="32">
        <f t="shared" si="3"/>
        <v>0.15735500681734532</v>
      </c>
      <c r="F32" s="32">
        <f t="shared" si="4"/>
        <v>0.98834440456385098</v>
      </c>
      <c r="G32" s="32">
        <f t="shared" si="5"/>
        <v>-0.22414839564778788</v>
      </c>
      <c r="H32" s="42">
        <f t="shared" si="6"/>
        <v>5.0242503271477251E-2</v>
      </c>
    </row>
    <row r="33" spans="1:8" x14ac:dyDescent="0.3">
      <c r="A33" s="21">
        <v>42125</v>
      </c>
      <c r="B33" s="22">
        <v>7.7789999999999999</v>
      </c>
      <c r="C33" s="32">
        <f t="shared" si="1"/>
        <v>8.0419420355475335</v>
      </c>
      <c r="D33" s="32">
        <f t="shared" si="2"/>
        <v>7.6402064832209806</v>
      </c>
      <c r="E33" s="32">
        <f t="shared" si="3"/>
        <v>0.13386277047498607</v>
      </c>
      <c r="F33" s="32">
        <f t="shared" si="4"/>
        <v>1.0267577373453196</v>
      </c>
      <c r="G33" s="32">
        <f t="shared" si="5"/>
        <v>-0.26294203554753359</v>
      </c>
      <c r="H33" s="42">
        <f t="shared" si="6"/>
        <v>6.9138514057880421E-2</v>
      </c>
    </row>
    <row r="34" spans="1:8" x14ac:dyDescent="0.3">
      <c r="A34" s="21">
        <v>42217</v>
      </c>
      <c r="B34" s="22">
        <v>8.4139999999999997</v>
      </c>
      <c r="C34" s="32">
        <f t="shared" si="1"/>
        <v>8.4368691789913903</v>
      </c>
      <c r="D34" s="32">
        <f t="shared" si="2"/>
        <v>7.7639607818191223</v>
      </c>
      <c r="E34" s="32">
        <f t="shared" si="3"/>
        <v>0.13191215246026211</v>
      </c>
      <c r="F34" s="32">
        <f t="shared" si="4"/>
        <v>1.0844605378739451</v>
      </c>
      <c r="G34" s="32">
        <f t="shared" si="5"/>
        <v>-2.2869178991390626E-2</v>
      </c>
      <c r="H34" s="42">
        <f t="shared" si="6"/>
        <v>5.2299934774026238E-4</v>
      </c>
    </row>
    <row r="35" spans="1:8" x14ac:dyDescent="0.3">
      <c r="A35" s="21">
        <v>42309</v>
      </c>
      <c r="B35" s="22">
        <v>7.6859999999999999</v>
      </c>
      <c r="C35" s="32">
        <f t="shared" si="1"/>
        <v>7.7192237833386805</v>
      </c>
      <c r="D35" s="32">
        <f t="shared" si="2"/>
        <v>7.8795708381892524</v>
      </c>
      <c r="E35" s="32">
        <f t="shared" si="3"/>
        <v>0.12876635923863627</v>
      </c>
      <c r="F35" s="32">
        <f t="shared" si="4"/>
        <v>0.97648643277950276</v>
      </c>
      <c r="G35" s="32">
        <f t="shared" si="5"/>
        <v>-3.322378333868059E-2</v>
      </c>
      <c r="H35" s="42">
        <f t="shared" si="6"/>
        <v>1.10381977933559E-3</v>
      </c>
    </row>
    <row r="36" spans="1:8" x14ac:dyDescent="0.3">
      <c r="A36" s="21">
        <v>42401</v>
      </c>
      <c r="B36" s="22">
        <v>8.032</v>
      </c>
      <c r="C36" s="32">
        <f t="shared" si="1"/>
        <v>7.9149952589384052</v>
      </c>
      <c r="D36" s="32">
        <f t="shared" si="2"/>
        <v>8.0651260371344868</v>
      </c>
      <c r="E36" s="32">
        <f t="shared" si="3"/>
        <v>0.13972482409035258</v>
      </c>
      <c r="F36" s="32">
        <f t="shared" si="4"/>
        <v>0.99227101704840681</v>
      </c>
      <c r="G36" s="32">
        <f t="shared" si="5"/>
        <v>0.11700474106159486</v>
      </c>
      <c r="H36" s="42">
        <f t="shared" si="6"/>
        <v>1.3690109430890864E-2</v>
      </c>
    </row>
    <row r="37" spans="1:8" x14ac:dyDescent="0.3">
      <c r="A37" s="21">
        <v>42491</v>
      </c>
      <c r="B37" s="22">
        <v>8.2439999999999998</v>
      </c>
      <c r="C37" s="32">
        <f t="shared" si="1"/>
        <v>8.4243941055270124</v>
      </c>
      <c r="D37" s="32">
        <f t="shared" si="2"/>
        <v>8.1205713124370735</v>
      </c>
      <c r="E37" s="32">
        <f t="shared" si="3"/>
        <v>0.12346151464643851</v>
      </c>
      <c r="F37" s="32">
        <f t="shared" si="4"/>
        <v>1.0207451485939187</v>
      </c>
      <c r="G37" s="32">
        <f t="shared" si="5"/>
        <v>-0.18039410552701263</v>
      </c>
      <c r="H37" s="42">
        <f t="shared" si="6"/>
        <v>3.2542033308890966E-2</v>
      </c>
    </row>
    <row r="38" spans="1:8" x14ac:dyDescent="0.3">
      <c r="A38" s="21">
        <v>42583</v>
      </c>
      <c r="B38" s="22">
        <v>9.0609999999999999</v>
      </c>
      <c r="C38" s="32">
        <f t="shared" si="1"/>
        <v>8.9403282739094454</v>
      </c>
      <c r="D38" s="32">
        <f t="shared" si="2"/>
        <v>8.297410497425572</v>
      </c>
      <c r="E38" s="32">
        <f t="shared" si="3"/>
        <v>0.13376173080391004</v>
      </c>
      <c r="F38" s="32">
        <f t="shared" si="4"/>
        <v>1.0883968424076105</v>
      </c>
      <c r="G38" s="32">
        <f t="shared" si="5"/>
        <v>0.12067172609055454</v>
      </c>
      <c r="H38" s="42">
        <f t="shared" si="6"/>
        <v>1.4561665477673822E-2</v>
      </c>
    </row>
    <row r="39" spans="1:8" x14ac:dyDescent="0.3">
      <c r="A39" s="21">
        <v>42675</v>
      </c>
      <c r="B39" s="22">
        <v>8.18</v>
      </c>
      <c r="C39" s="32">
        <f t="shared" si="1"/>
        <v>8.2329252932934178</v>
      </c>
      <c r="D39" s="32">
        <f t="shared" si="2"/>
        <v>8.4051727337867774</v>
      </c>
      <c r="E39" s="32">
        <f t="shared" si="3"/>
        <v>0.12874464386420861</v>
      </c>
      <c r="F39" s="32">
        <f t="shared" si="4"/>
        <v>0.97478214718813028</v>
      </c>
      <c r="G39" s="32">
        <f t="shared" si="5"/>
        <v>-5.2925293293418108E-2</v>
      </c>
      <c r="H39" s="42">
        <f t="shared" si="6"/>
        <v>2.8010866701943275E-3</v>
      </c>
    </row>
    <row r="40" spans="1:8" x14ac:dyDescent="0.3">
      <c r="A40" s="21">
        <v>42767</v>
      </c>
      <c r="B40" s="22">
        <v>8.4320000000000004</v>
      </c>
      <c r="C40" s="32">
        <f t="shared" si="1"/>
        <v>8.4679588757288169</v>
      </c>
      <c r="D40" s="32">
        <f t="shared" si="2"/>
        <v>8.5165336206748563</v>
      </c>
      <c r="E40" s="32">
        <f t="shared" si="3"/>
        <v>0.1253901240184446</v>
      </c>
      <c r="F40" s="32">
        <f t="shared" si="4"/>
        <v>0.99112822033802384</v>
      </c>
      <c r="G40" s="32">
        <f t="shared" si="5"/>
        <v>-3.5958875728816508E-2</v>
      </c>
      <c r="H40" s="42">
        <f t="shared" si="6"/>
        <v>1.2930407436804691E-3</v>
      </c>
    </row>
    <row r="41" spans="1:8" x14ac:dyDescent="0.3">
      <c r="A41" s="21">
        <v>42856</v>
      </c>
      <c r="B41" s="22">
        <v>8.6769999999999996</v>
      </c>
      <c r="C41" s="32">
        <f t="shared" si="1"/>
        <v>8.8212017369142774</v>
      </c>
      <c r="D41" s="32">
        <f t="shared" si="2"/>
        <v>8.5741563155309581</v>
      </c>
      <c r="E41" s="32">
        <f t="shared" si="3"/>
        <v>0.11231313575096953</v>
      </c>
      <c r="F41" s="32">
        <f t="shared" si="4"/>
        <v>1.0161931215185935</v>
      </c>
      <c r="G41" s="32">
        <f t="shared" si="5"/>
        <v>-0.14420173691427784</v>
      </c>
      <c r="H41" s="42">
        <f t="shared" si="6"/>
        <v>2.0794140929094602E-2</v>
      </c>
    </row>
    <row r="42" spans="1:8" x14ac:dyDescent="0.3">
      <c r="A42" s="21">
        <v>42948</v>
      </c>
      <c r="B42" s="22">
        <v>9.07</v>
      </c>
      <c r="C42" s="32">
        <f t="shared" si="1"/>
        <v>9.4543259224454186</v>
      </c>
      <c r="D42" s="32">
        <f t="shared" si="2"/>
        <v>8.5170823841211085</v>
      </c>
      <c r="E42" s="32">
        <f t="shared" si="3"/>
        <v>7.9626744702879962E-2</v>
      </c>
      <c r="F42" s="32">
        <f t="shared" si="4"/>
        <v>1.0761834989002788</v>
      </c>
      <c r="G42" s="32">
        <f t="shared" si="5"/>
        <v>-0.3843259224454183</v>
      </c>
      <c r="H42" s="42">
        <f t="shared" si="6"/>
        <v>0.14770641466352169</v>
      </c>
    </row>
    <row r="43" spans="1:8" x14ac:dyDescent="0.3">
      <c r="A43" s="21">
        <v>43040</v>
      </c>
      <c r="B43" s="22">
        <v>8.5540000000000003</v>
      </c>
      <c r="C43" s="32">
        <f t="shared" si="1"/>
        <v>8.3799185833468481</v>
      </c>
      <c r="D43" s="32">
        <f t="shared" si="2"/>
        <v>8.6823759573350969</v>
      </c>
      <c r="E43" s="32">
        <f t="shared" si="3"/>
        <v>9.6157755620645116E-2</v>
      </c>
      <c r="F43" s="32">
        <f t="shared" si="4"/>
        <v>0.98020889408791545</v>
      </c>
      <c r="G43" s="32">
        <f t="shared" si="5"/>
        <v>0.17408141665315213</v>
      </c>
      <c r="H43" s="42">
        <f t="shared" si="6"/>
        <v>3.0304339623968352E-2</v>
      </c>
    </row>
    <row r="44" spans="1:8" x14ac:dyDescent="0.3">
      <c r="A44" s="21">
        <v>43132</v>
      </c>
      <c r="B44" s="22">
        <v>8.984</v>
      </c>
      <c r="C44" s="32">
        <f t="shared" si="1"/>
        <v>8.7006524960991687</v>
      </c>
      <c r="D44" s="32">
        <f t="shared" si="2"/>
        <v>8.9156715806987474</v>
      </c>
      <c r="E44" s="32">
        <f t="shared" si="3"/>
        <v>0.12262106269410224</v>
      </c>
      <c r="F44" s="32">
        <f t="shared" si="4"/>
        <v>0.99973005460628794</v>
      </c>
      <c r="G44" s="32">
        <f t="shared" si="5"/>
        <v>0.2833475039008313</v>
      </c>
      <c r="H44" s="42">
        <f t="shared" si="6"/>
        <v>8.0285807966831602E-2</v>
      </c>
    </row>
    <row r="45" spans="1:8" x14ac:dyDescent="0.3">
      <c r="A45" s="21">
        <v>43221</v>
      </c>
      <c r="B45" s="22">
        <v>9.7889999999999997</v>
      </c>
      <c r="C45" s="32">
        <f t="shared" si="1"/>
        <v>9.1846508144879202</v>
      </c>
      <c r="D45" s="32">
        <f t="shared" si="2"/>
        <v>9.3235780350369897</v>
      </c>
      <c r="E45" s="32">
        <f t="shared" si="3"/>
        <v>0.17767219515591215</v>
      </c>
      <c r="F45" s="32">
        <f t="shared" si="4"/>
        <v>1.0337372206657958</v>
      </c>
      <c r="G45" s="32">
        <f t="shared" si="5"/>
        <v>0.6043491855120795</v>
      </c>
      <c r="H45" s="42">
        <f t="shared" si="6"/>
        <v>0.36523793802911386</v>
      </c>
    </row>
    <row r="46" spans="1:8" x14ac:dyDescent="0.3">
      <c r="A46" s="21">
        <v>43313</v>
      </c>
      <c r="B46" s="22">
        <v>9.9480000000000004</v>
      </c>
      <c r="C46" s="32">
        <f t="shared" si="1"/>
        <v>10.225088716656076</v>
      </c>
      <c r="D46" s="32">
        <f t="shared" si="2"/>
        <v>9.3777407323667461</v>
      </c>
      <c r="E46" s="32">
        <f t="shared" si="3"/>
        <v>0.15383873601545714</v>
      </c>
      <c r="F46" s="32">
        <f t="shared" si="4"/>
        <v>1.0681861441407712</v>
      </c>
      <c r="G46" s="32">
        <f t="shared" si="5"/>
        <v>-0.27708871665607582</v>
      </c>
      <c r="H46" s="42">
        <f t="shared" si="6"/>
        <v>7.6778156898111072E-2</v>
      </c>
    </row>
    <row r="47" spans="1:8" x14ac:dyDescent="0.3">
      <c r="A47" s="21">
        <v>43405</v>
      </c>
      <c r="B47" s="22">
        <v>9.3740000000000006</v>
      </c>
      <c r="C47" s="32">
        <f t="shared" si="1"/>
        <v>9.3429389696139999</v>
      </c>
      <c r="D47" s="32">
        <f t="shared" si="2"/>
        <v>9.5467802200152292</v>
      </c>
      <c r="E47" s="32">
        <f t="shared" si="3"/>
        <v>0.15677200430110638</v>
      </c>
      <c r="F47" s="32">
        <f t="shared" si="4"/>
        <v>0.98108950624308311</v>
      </c>
      <c r="G47" s="32">
        <f t="shared" si="5"/>
        <v>3.106103038600061E-2</v>
      </c>
      <c r="H47" s="42">
        <f t="shared" si="6"/>
        <v>9.6478760864005322E-4</v>
      </c>
    </row>
    <row r="48" spans="1:8" x14ac:dyDescent="0.3">
      <c r="A48" s="21">
        <v>43497</v>
      </c>
      <c r="B48" s="22">
        <v>9.6110000000000007</v>
      </c>
      <c r="C48" s="32">
        <f t="shared" si="1"/>
        <v>9.700932795090738</v>
      </c>
      <c r="D48" s="32">
        <f t="shared" si="2"/>
        <v>9.6604000000215926</v>
      </c>
      <c r="E48" s="32">
        <f t="shared" si="3"/>
        <v>0.14844497850430399</v>
      </c>
      <c r="F48" s="32">
        <f t="shared" si="4"/>
        <v>0.99721035525551893</v>
      </c>
      <c r="G48" s="32">
        <f t="shared" si="5"/>
        <v>-8.9932795090737372E-2</v>
      </c>
      <c r="H48" s="42">
        <f t="shared" si="6"/>
        <v>8.0879076328325555E-3</v>
      </c>
    </row>
    <row r="49" spans="1:9" x14ac:dyDescent="0.3">
      <c r="A49" s="21">
        <v>43586</v>
      </c>
      <c r="B49" s="22">
        <v>10.18</v>
      </c>
      <c r="C49" s="32">
        <f t="shared" si="1"/>
        <v>10.139768146043009</v>
      </c>
      <c r="D49" s="32">
        <f t="shared" si="2"/>
        <v>9.8275142656866521</v>
      </c>
      <c r="E49" s="32">
        <f t="shared" si="3"/>
        <v>0.15204756535437425</v>
      </c>
      <c r="F49" s="32">
        <f t="shared" si="4"/>
        <v>1.0348452521609288</v>
      </c>
      <c r="G49" s="32">
        <f t="shared" si="5"/>
        <v>4.0231853956990804E-2</v>
      </c>
      <c r="H49" s="42">
        <f t="shared" si="6"/>
        <v>1.6186020728166366E-3</v>
      </c>
    </row>
    <row r="50" spans="1:9" x14ac:dyDescent="0.3">
      <c r="A50" s="21">
        <v>43678</v>
      </c>
      <c r="B50" s="22">
        <v>10.66</v>
      </c>
      <c r="C50" s="32">
        <f t="shared" si="1"/>
        <v>10.660029672514128</v>
      </c>
      <c r="D50" s="32">
        <f t="shared" si="2"/>
        <v>9.9795485057946252</v>
      </c>
      <c r="E50" s="32">
        <f t="shared" si="3"/>
        <v>0.15204499399977214</v>
      </c>
      <c r="F50" s="32">
        <f t="shared" si="4"/>
        <v>1.0681853393755607</v>
      </c>
      <c r="G50" s="32">
        <f t="shared" si="5"/>
        <v>-2.967251412755445E-5</v>
      </c>
      <c r="H50" s="42">
        <f t="shared" si="6"/>
        <v>8.8045809464991842E-10</v>
      </c>
    </row>
    <row r="51" spans="1:9" x14ac:dyDescent="0.3">
      <c r="A51" s="21">
        <v>43770</v>
      </c>
      <c r="B51" s="22">
        <v>10.33</v>
      </c>
      <c r="C51" s="32">
        <f t="shared" si="1"/>
        <v>9.940000064168915</v>
      </c>
      <c r="D51" s="32">
        <f t="shared" si="2"/>
        <v>10.322281668735185</v>
      </c>
      <c r="E51" s="32">
        <f t="shared" si="3"/>
        <v>0.18884182957119811</v>
      </c>
      <c r="F51" s="32">
        <f t="shared" si="4"/>
        <v>0.99131571306186805</v>
      </c>
      <c r="G51" s="32">
        <f t="shared" si="5"/>
        <v>0.38999993583108505</v>
      </c>
      <c r="H51" s="42">
        <f t="shared" si="6"/>
        <v>0.15209994994825046</v>
      </c>
    </row>
    <row r="52" spans="1:9" x14ac:dyDescent="0.3">
      <c r="A52" s="38">
        <v>43881</v>
      </c>
      <c r="B52" s="22"/>
      <c r="C52" s="32">
        <f>($D$51+G52*$E$51)*F48</f>
        <v>10.48180119788074</v>
      </c>
      <c r="D52" s="32"/>
      <c r="E52" s="32"/>
      <c r="F52" s="32"/>
      <c r="G52" s="32">
        <v>1</v>
      </c>
      <c r="H52" s="42">
        <f>AVERAGE(H8:H51)</f>
        <v>6.7950924090467088E-2</v>
      </c>
      <c r="I52" s="18" t="s">
        <v>188</v>
      </c>
    </row>
    <row r="53" spans="1:9" x14ac:dyDescent="0.3">
      <c r="A53" s="38">
        <v>43971</v>
      </c>
      <c r="B53" s="22"/>
      <c r="C53" s="32">
        <f>($D$51+G53*$E$51)*F49</f>
        <v>11.072808317840671</v>
      </c>
      <c r="D53" s="32"/>
      <c r="E53" s="32"/>
      <c r="F53" s="32"/>
      <c r="G53" s="32">
        <v>2</v>
      </c>
      <c r="H53" s="18">
        <f>SQRT(H52)</f>
        <v>0.26067398046308166</v>
      </c>
      <c r="I53" s="18" t="s">
        <v>189</v>
      </c>
    </row>
    <row r="54" spans="1:9" x14ac:dyDescent="0.3">
      <c r="C54" s="32"/>
      <c r="D54" s="32"/>
      <c r="E54" s="32"/>
      <c r="F54" s="32"/>
      <c r="G54" s="32"/>
    </row>
    <row r="55" spans="1:9" x14ac:dyDescent="0.3">
      <c r="C55" s="32"/>
      <c r="D55" s="32"/>
      <c r="E55" s="32"/>
      <c r="F55" s="32"/>
      <c r="G55" s="32"/>
    </row>
    <row r="56" spans="1:9" x14ac:dyDescent="0.3">
      <c r="C56" s="32"/>
      <c r="D56" s="32"/>
      <c r="E56" s="32"/>
      <c r="F56" s="32"/>
      <c r="G56" s="32"/>
    </row>
    <row r="57" spans="1:9" x14ac:dyDescent="0.3">
      <c r="C57" s="32"/>
      <c r="D57" s="32"/>
      <c r="E57" s="32"/>
      <c r="F57" s="32"/>
      <c r="G57" s="3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0"/>
  <sheetViews>
    <sheetView workbookViewId="0">
      <selection activeCell="F4" sqref="F4"/>
    </sheetView>
  </sheetViews>
  <sheetFormatPr defaultRowHeight="15.6" x14ac:dyDescent="0.3"/>
  <cols>
    <col min="1" max="1" width="16.44140625" style="18" customWidth="1"/>
    <col min="2" max="2" width="8.88671875" style="18"/>
    <col min="3" max="7" width="10" style="28" customWidth="1"/>
    <col min="8" max="16384" width="8.88671875" style="18"/>
  </cols>
  <sheetData>
    <row r="1" spans="1:14" x14ac:dyDescent="0.3">
      <c r="A1" s="16" t="s">
        <v>140</v>
      </c>
      <c r="B1" s="17"/>
      <c r="D1" s="27" t="s">
        <v>129</v>
      </c>
      <c r="E1" s="27" t="s">
        <v>130</v>
      </c>
      <c r="F1" s="27" t="s">
        <v>157</v>
      </c>
    </row>
    <row r="2" spans="1:14" x14ac:dyDescent="0.3">
      <c r="A2" s="20" t="s">
        <v>142</v>
      </c>
      <c r="B2" s="17" t="s">
        <v>143</v>
      </c>
      <c r="D2" s="33">
        <v>0.3</v>
      </c>
      <c r="E2" s="33">
        <v>0.4</v>
      </c>
      <c r="F2" s="33">
        <v>0.2</v>
      </c>
      <c r="N2" s="19"/>
    </row>
    <row r="3" spans="1:14" x14ac:dyDescent="0.3">
      <c r="B3" s="23" t="s">
        <v>154</v>
      </c>
      <c r="C3" s="29" t="s">
        <v>149</v>
      </c>
      <c r="D3" s="29" t="s">
        <v>150</v>
      </c>
      <c r="E3" s="29" t="s">
        <v>155</v>
      </c>
      <c r="F3" s="29" t="s">
        <v>156</v>
      </c>
      <c r="G3" s="29" t="s">
        <v>151</v>
      </c>
      <c r="H3" s="18" t="s">
        <v>192</v>
      </c>
      <c r="I3" s="18" t="s">
        <v>193</v>
      </c>
    </row>
    <row r="4" spans="1:14" x14ac:dyDescent="0.3">
      <c r="A4" s="21">
        <v>39479</v>
      </c>
      <c r="B4" s="22">
        <v>4.5439999999999996</v>
      </c>
      <c r="C4" s="32"/>
      <c r="D4" s="32"/>
      <c r="E4" s="32"/>
      <c r="F4" s="32">
        <f>B4/$D$11</f>
        <v>0.95632958013258962</v>
      </c>
      <c r="G4" s="32"/>
    </row>
    <row r="5" spans="1:14" x14ac:dyDescent="0.3">
      <c r="A5" s="21">
        <v>39569</v>
      </c>
      <c r="B5" s="22">
        <v>5.0880000000000001</v>
      </c>
      <c r="C5" s="32"/>
      <c r="D5" s="32"/>
      <c r="E5" s="32"/>
      <c r="F5" s="32">
        <f t="shared" ref="F5:F11" si="0">B5/$D$11</f>
        <v>1.0708197411343787</v>
      </c>
      <c r="G5" s="32"/>
    </row>
    <row r="6" spans="1:14" x14ac:dyDescent="0.3">
      <c r="A6" s="21">
        <v>39661</v>
      </c>
      <c r="B6" s="22">
        <v>5.4320000000000004</v>
      </c>
      <c r="C6" s="32"/>
      <c r="D6" s="32"/>
      <c r="E6" s="32"/>
      <c r="F6" s="32">
        <f t="shared" si="0"/>
        <v>1.1432179311796276</v>
      </c>
      <c r="G6" s="32"/>
    </row>
    <row r="7" spans="1:14" x14ac:dyDescent="0.3">
      <c r="A7" s="21">
        <v>39753</v>
      </c>
      <c r="B7" s="22">
        <v>4.59</v>
      </c>
      <c r="C7" s="32"/>
      <c r="D7" s="32"/>
      <c r="E7" s="32"/>
      <c r="F7" s="32">
        <f t="shared" si="0"/>
        <v>0.96601073345259392</v>
      </c>
      <c r="G7" s="32"/>
    </row>
    <row r="8" spans="1:14" x14ac:dyDescent="0.3">
      <c r="A8" s="21">
        <v>39845</v>
      </c>
      <c r="B8" s="22">
        <v>4.4409999999999998</v>
      </c>
      <c r="C8" s="32"/>
      <c r="D8" s="32"/>
      <c r="E8" s="32"/>
      <c r="F8" s="32">
        <f t="shared" si="0"/>
        <v>0.93465221508997154</v>
      </c>
      <c r="G8" s="32"/>
    </row>
    <row r="9" spans="1:14" x14ac:dyDescent="0.3">
      <c r="A9" s="21">
        <v>39934</v>
      </c>
      <c r="B9" s="22">
        <v>4.7130000000000001</v>
      </c>
      <c r="C9" s="32"/>
      <c r="D9" s="32"/>
      <c r="E9" s="32"/>
      <c r="F9" s="32">
        <f t="shared" si="0"/>
        <v>0.99189729559086603</v>
      </c>
      <c r="G9" s="32"/>
    </row>
    <row r="10" spans="1:14" x14ac:dyDescent="0.3">
      <c r="A10" s="21">
        <v>40026</v>
      </c>
      <c r="B10" s="22">
        <v>4.7990000000000004</v>
      </c>
      <c r="C10" s="32"/>
      <c r="D10" s="32"/>
      <c r="E10" s="32"/>
      <c r="F10" s="32">
        <f t="shared" si="0"/>
        <v>1.0099968431021784</v>
      </c>
      <c r="G10" s="32"/>
    </row>
    <row r="11" spans="1:14" x14ac:dyDescent="0.3">
      <c r="A11" s="21">
        <v>40118</v>
      </c>
      <c r="B11" s="22">
        <v>4.4050000000000002</v>
      </c>
      <c r="C11" s="32"/>
      <c r="D11" s="32">
        <f>AVERAGE(B4:B11)</f>
        <v>4.7515000000000001</v>
      </c>
      <c r="E11" s="32">
        <f>(B12-B4)/8</f>
        <v>2.3625000000000007E-2</v>
      </c>
      <c r="F11" s="32">
        <f t="shared" si="0"/>
        <v>0.92707566031779443</v>
      </c>
      <c r="G11" s="32"/>
    </row>
    <row r="12" spans="1:14" x14ac:dyDescent="0.3">
      <c r="A12" s="21">
        <v>40210</v>
      </c>
      <c r="B12" s="22">
        <v>4.7329999999999997</v>
      </c>
      <c r="C12" s="32">
        <f>(D11+E11)*F4</f>
        <v>4.5665932863306322</v>
      </c>
      <c r="D12" s="32">
        <f>$D$2*(B12/F4)+(1-$D$2)*(D11+E11)</f>
        <v>4.8273266835387325</v>
      </c>
      <c r="E12" s="32">
        <f>$E$2*(D12-D11)+(1-$E$2)*E11</f>
        <v>4.4505673415492983E-2</v>
      </c>
      <c r="F12" s="32">
        <f>$F$2*(B12/D12)+(1-$F$2)*F4</f>
        <v>0.96115563426999751</v>
      </c>
      <c r="G12" s="32">
        <f>B12-C12</f>
        <v>0.16640671366936743</v>
      </c>
      <c r="H12" s="18">
        <f>ABS(G12)</f>
        <v>0.16640671366936743</v>
      </c>
      <c r="I12" s="18">
        <f>H12/B12</f>
        <v>3.5158823931833394E-2</v>
      </c>
    </row>
    <row r="13" spans="1:14" x14ac:dyDescent="0.3">
      <c r="A13" s="21">
        <v>40299</v>
      </c>
      <c r="B13" s="22">
        <v>5.077</v>
      </c>
      <c r="C13" s="32">
        <f t="shared" ref="C13:C43" si="1">(D12+E12)*F5</f>
        <v>5.216854263323814</v>
      </c>
      <c r="D13" s="32">
        <f t="shared" ref="D13:D43" si="2">$D$2*(B13/F5)+(1-$D$2)*(D12+E12)</f>
        <v>4.832650898688712</v>
      </c>
      <c r="E13" s="32">
        <f t="shared" ref="E13:E43" si="3">$E$2*(D13-D12)+(1-$E$2)*E12</f>
        <v>2.8833090109287588E-2</v>
      </c>
      <c r="F13" s="32">
        <f t="shared" ref="F13:F43" si="4">$F$2*(B13/D13)+(1-$F$2)*F5</f>
        <v>1.0667682180105698</v>
      </c>
      <c r="G13" s="32">
        <f t="shared" ref="G13:G51" si="5">B13-C13</f>
        <v>-0.13985426332381401</v>
      </c>
      <c r="H13" s="18">
        <f t="shared" ref="H13:H51" si="6">ABS(G13)</f>
        <v>0.13985426332381401</v>
      </c>
      <c r="I13" s="18">
        <f t="shared" ref="I13:I51" si="7">H13/B13</f>
        <v>2.7546634493561949E-2</v>
      </c>
    </row>
    <row r="14" spans="1:14" x14ac:dyDescent="0.3">
      <c r="A14" s="21">
        <v>40391</v>
      </c>
      <c r="B14" s="22">
        <v>5.1749999999999998</v>
      </c>
      <c r="C14" s="32">
        <f t="shared" si="1"/>
        <v>5.5577356681365329</v>
      </c>
      <c r="D14" s="32">
        <f t="shared" si="2"/>
        <v>4.7610475826593355</v>
      </c>
      <c r="E14" s="32">
        <f t="shared" si="3"/>
        <v>-1.1341472346178064E-2</v>
      </c>
      <c r="F14" s="32">
        <f t="shared" si="4"/>
        <v>1.1319634766485966</v>
      </c>
      <c r="G14" s="32">
        <f t="shared" si="5"/>
        <v>-0.38273566813653304</v>
      </c>
      <c r="H14" s="18">
        <f t="shared" si="6"/>
        <v>0.38273566813653304</v>
      </c>
      <c r="I14" s="18">
        <f t="shared" si="7"/>
        <v>7.3958583214789E-2</v>
      </c>
    </row>
    <row r="15" spans="1:14" x14ac:dyDescent="0.3">
      <c r="A15" s="21">
        <v>40483</v>
      </c>
      <c r="B15" s="22">
        <v>4.8419999999999996</v>
      </c>
      <c r="C15" s="32">
        <f t="shared" si="1"/>
        <v>4.5882670833078798</v>
      </c>
      <c r="D15" s="32">
        <f t="shared" si="2"/>
        <v>4.8285042772192099</v>
      </c>
      <c r="E15" s="32">
        <f t="shared" si="3"/>
        <v>2.0177794416242949E-2</v>
      </c>
      <c r="F15" s="32">
        <f t="shared" si="4"/>
        <v>0.97336758897087361</v>
      </c>
      <c r="G15" s="32">
        <f t="shared" si="5"/>
        <v>0.25373291669211984</v>
      </c>
      <c r="H15" s="18">
        <f t="shared" si="6"/>
        <v>0.25373291669211984</v>
      </c>
      <c r="I15" s="18">
        <f t="shared" si="7"/>
        <v>5.2402502414729421E-2</v>
      </c>
    </row>
    <row r="16" spans="1:14" x14ac:dyDescent="0.3">
      <c r="A16" s="21">
        <v>40575</v>
      </c>
      <c r="B16" s="22">
        <v>5.0789999999999997</v>
      </c>
      <c r="C16" s="32">
        <f t="shared" si="1"/>
        <v>4.5318314385211087</v>
      </c>
      <c r="D16" s="32">
        <f t="shared" si="2"/>
        <v>5.024309503736351</v>
      </c>
      <c r="E16" s="32">
        <f t="shared" si="3"/>
        <v>9.0428767256602191E-2</v>
      </c>
      <c r="F16" s="32">
        <f t="shared" si="4"/>
        <v>0.9498988073928698</v>
      </c>
      <c r="G16" s="32">
        <f t="shared" si="5"/>
        <v>0.54716856147889104</v>
      </c>
      <c r="H16" s="18">
        <f t="shared" si="6"/>
        <v>0.54716856147889104</v>
      </c>
      <c r="I16" s="18">
        <f t="shared" si="7"/>
        <v>0.10773155374658222</v>
      </c>
    </row>
    <row r="17" spans="1:9" x14ac:dyDescent="0.3">
      <c r="A17" s="21">
        <v>40664</v>
      </c>
      <c r="B17" s="22">
        <v>5.0209999999999999</v>
      </c>
      <c r="C17" s="32">
        <f t="shared" si="1"/>
        <v>5.073295058653013</v>
      </c>
      <c r="D17" s="32">
        <f t="shared" si="2"/>
        <v>5.0989215955512091</v>
      </c>
      <c r="E17" s="32">
        <f t="shared" si="3"/>
        <v>8.4102097079904542E-2</v>
      </c>
      <c r="F17" s="32">
        <f t="shared" si="4"/>
        <v>0.99046144134713554</v>
      </c>
      <c r="G17" s="32">
        <f t="shared" si="5"/>
        <v>-5.2295058653013093E-2</v>
      </c>
      <c r="H17" s="18">
        <f t="shared" si="6"/>
        <v>5.2295058653013093E-2</v>
      </c>
      <c r="I17" s="18">
        <f t="shared" si="7"/>
        <v>1.041526760665467E-2</v>
      </c>
    </row>
    <row r="18" spans="1:9" x14ac:dyDescent="0.3">
      <c r="A18" s="21">
        <v>40756</v>
      </c>
      <c r="B18" s="22">
        <v>6.0810000000000004</v>
      </c>
      <c r="C18" s="32">
        <f t="shared" si="1"/>
        <v>5.23483756728122</v>
      </c>
      <c r="D18" s="32">
        <f t="shared" si="2"/>
        <v>5.4343598542729108</v>
      </c>
      <c r="E18" s="32">
        <f t="shared" si="3"/>
        <v>0.18463656173662343</v>
      </c>
      <c r="F18" s="32">
        <f t="shared" si="4"/>
        <v>1.0317956830313164</v>
      </c>
      <c r="G18" s="32">
        <f t="shared" si="5"/>
        <v>0.84616243271878044</v>
      </c>
      <c r="H18" s="18">
        <f t="shared" si="6"/>
        <v>0.84616243271878044</v>
      </c>
      <c r="I18" s="18">
        <f t="shared" si="7"/>
        <v>0.13914856647241908</v>
      </c>
    </row>
    <row r="19" spans="1:9" x14ac:dyDescent="0.3">
      <c r="A19" s="21">
        <v>40848</v>
      </c>
      <c r="B19" s="22">
        <v>5.5460000000000003</v>
      </c>
      <c r="C19" s="32">
        <f t="shared" si="1"/>
        <v>5.2092348126953594</v>
      </c>
      <c r="D19" s="32">
        <f t="shared" si="2"/>
        <v>5.7279730190159821</v>
      </c>
      <c r="E19" s="32">
        <f t="shared" si="3"/>
        <v>0.22822720293920259</v>
      </c>
      <c r="F19" s="32">
        <f t="shared" si="4"/>
        <v>0.93530669179544434</v>
      </c>
      <c r="G19" s="32">
        <f t="shared" si="5"/>
        <v>0.33676518730464089</v>
      </c>
      <c r="H19" s="18">
        <f t="shared" si="6"/>
        <v>0.33676518730464089</v>
      </c>
      <c r="I19" s="18">
        <f t="shared" si="7"/>
        <v>6.0722175857309928E-2</v>
      </c>
    </row>
    <row r="20" spans="1:9" x14ac:dyDescent="0.3">
      <c r="A20" s="21">
        <v>40940</v>
      </c>
      <c r="B20" s="22">
        <v>5.6559999999999997</v>
      </c>
      <c r="C20" s="32">
        <f t="shared" si="1"/>
        <v>5.7248354021724355</v>
      </c>
      <c r="D20" s="32">
        <f t="shared" si="2"/>
        <v>5.9347150223522966</v>
      </c>
      <c r="E20" s="32">
        <f t="shared" si="3"/>
        <v>0.21963312309804739</v>
      </c>
      <c r="F20" s="32">
        <f t="shared" si="4"/>
        <v>0.95953180629041568</v>
      </c>
      <c r="G20" s="32">
        <f t="shared" si="5"/>
        <v>-6.8835402172435778E-2</v>
      </c>
      <c r="H20" s="18">
        <f t="shared" si="6"/>
        <v>6.8835402172435778E-2</v>
      </c>
      <c r="I20" s="18">
        <f t="shared" si="7"/>
        <v>1.2170332774475916E-2</v>
      </c>
    </row>
    <row r="21" spans="1:9" x14ac:dyDescent="0.3">
      <c r="A21" s="21">
        <v>41030</v>
      </c>
      <c r="B21" s="22">
        <v>6.2359999999999998</v>
      </c>
      <c r="C21" s="32">
        <f t="shared" si="1"/>
        <v>6.5652630041387185</v>
      </c>
      <c r="D21" s="32">
        <f t="shared" si="2"/>
        <v>6.0617517411200481</v>
      </c>
      <c r="E21" s="32">
        <f t="shared" si="3"/>
        <v>0.182594561365929</v>
      </c>
      <c r="F21" s="32">
        <f t="shared" si="4"/>
        <v>1.0591636801561537</v>
      </c>
      <c r="G21" s="32">
        <f t="shared" si="5"/>
        <v>-0.32926300413871878</v>
      </c>
      <c r="H21" s="18">
        <f t="shared" si="6"/>
        <v>0.32926300413871878</v>
      </c>
      <c r="I21" s="18">
        <f t="shared" si="7"/>
        <v>5.2800353453931817E-2</v>
      </c>
    </row>
    <row r="22" spans="1:9" x14ac:dyDescent="0.3">
      <c r="A22" s="21">
        <v>41122</v>
      </c>
      <c r="B22" s="22">
        <v>6.4740000000000002</v>
      </c>
      <c r="C22" s="32">
        <f t="shared" si="1"/>
        <v>7.0683719499598361</v>
      </c>
      <c r="D22" s="32">
        <f t="shared" si="2"/>
        <v>6.086822152046178</v>
      </c>
      <c r="E22" s="32">
        <f t="shared" si="3"/>
        <v>0.11958490119000938</v>
      </c>
      <c r="F22" s="32">
        <f t="shared" si="4"/>
        <v>1.1182926200150733</v>
      </c>
      <c r="G22" s="32">
        <f t="shared" si="5"/>
        <v>-0.59437194995983589</v>
      </c>
      <c r="H22" s="18">
        <f t="shared" si="6"/>
        <v>0.59437194995983589</v>
      </c>
      <c r="I22" s="18">
        <f t="shared" si="7"/>
        <v>9.1809074754376871E-2</v>
      </c>
    </row>
    <row r="23" spans="1:9" x14ac:dyDescent="0.3">
      <c r="A23" s="21">
        <v>41214</v>
      </c>
      <c r="B23" s="22">
        <v>5.9550000000000001</v>
      </c>
      <c r="C23" s="32">
        <f t="shared" si="1"/>
        <v>6.0411154695803324</v>
      </c>
      <c r="D23" s="32">
        <f t="shared" si="2"/>
        <v>6.1798655480876388</v>
      </c>
      <c r="E23" s="32">
        <f t="shared" si="3"/>
        <v>0.10896829913058992</v>
      </c>
      <c r="F23" s="32">
        <f t="shared" si="4"/>
        <v>0.97141671064715729</v>
      </c>
      <c r="G23" s="32">
        <f t="shared" si="5"/>
        <v>-8.6115469580332338E-2</v>
      </c>
      <c r="H23" s="18">
        <f t="shared" si="6"/>
        <v>8.6115469580332338E-2</v>
      </c>
      <c r="I23" s="18">
        <f t="shared" si="7"/>
        <v>1.4461036033641031E-2</v>
      </c>
    </row>
    <row r="24" spans="1:9" x14ac:dyDescent="0.3">
      <c r="A24" s="21">
        <v>41306</v>
      </c>
      <c r="B24" s="22">
        <v>6.1870000000000003</v>
      </c>
      <c r="C24" s="32">
        <f t="shared" si="1"/>
        <v>5.973755771364508</v>
      </c>
      <c r="D24" s="32">
        <f t="shared" si="2"/>
        <v>6.3561813036975456</v>
      </c>
      <c r="E24" s="32">
        <f t="shared" si="3"/>
        <v>0.1359072817223167</v>
      </c>
      <c r="F24" s="32">
        <f t="shared" si="4"/>
        <v>0.95459568285669627</v>
      </c>
      <c r="G24" s="32">
        <f t="shared" si="5"/>
        <v>0.21324422863549231</v>
      </c>
      <c r="H24" s="18">
        <f t="shared" si="6"/>
        <v>0.21324422863549231</v>
      </c>
      <c r="I24" s="18">
        <f t="shared" si="7"/>
        <v>3.4466498890494954E-2</v>
      </c>
    </row>
    <row r="25" spans="1:9" x14ac:dyDescent="0.3">
      <c r="A25" s="21">
        <v>41395</v>
      </c>
      <c r="B25" s="22">
        <v>6.6970000000000001</v>
      </c>
      <c r="C25" s="32">
        <f t="shared" si="1"/>
        <v>6.4301634176682434</v>
      </c>
      <c r="D25" s="32">
        <f t="shared" si="2"/>
        <v>6.5729104845446269</v>
      </c>
      <c r="E25" s="32">
        <f t="shared" si="3"/>
        <v>0.16823604137222253</v>
      </c>
      <c r="F25" s="32">
        <f t="shared" si="4"/>
        <v>0.9961449390327175</v>
      </c>
      <c r="G25" s="32">
        <f t="shared" si="5"/>
        <v>0.26683658233175667</v>
      </c>
      <c r="H25" s="18">
        <f t="shared" si="6"/>
        <v>0.26683658233175667</v>
      </c>
      <c r="I25" s="18">
        <f t="shared" si="7"/>
        <v>3.9844196256795084E-2</v>
      </c>
    </row>
    <row r="26" spans="1:9" x14ac:dyDescent="0.3">
      <c r="A26" s="21">
        <v>41487</v>
      </c>
      <c r="B26" s="22">
        <v>6.9710000000000001</v>
      </c>
      <c r="C26" s="32">
        <f t="shared" si="1"/>
        <v>6.9554858841225613</v>
      </c>
      <c r="D26" s="32">
        <f t="shared" si="2"/>
        <v>6.7456573363803685</v>
      </c>
      <c r="E26" s="32">
        <f t="shared" si="3"/>
        <v>0.17004036555763014</v>
      </c>
      <c r="F26" s="32">
        <f t="shared" si="4"/>
        <v>1.0321176644357273</v>
      </c>
      <c r="G26" s="32">
        <f t="shared" si="5"/>
        <v>1.5514115877438783E-2</v>
      </c>
      <c r="H26" s="18">
        <f t="shared" si="6"/>
        <v>1.5514115877438783E-2</v>
      </c>
      <c r="I26" s="18">
        <f t="shared" si="7"/>
        <v>2.225522289117599E-3</v>
      </c>
    </row>
    <row r="27" spans="1:9" x14ac:dyDescent="0.3">
      <c r="A27" s="21">
        <v>41579</v>
      </c>
      <c r="B27" s="22">
        <v>6.431</v>
      </c>
      <c r="C27" s="32">
        <f t="shared" si="1"/>
        <v>6.4682983390569868</v>
      </c>
      <c r="D27" s="32">
        <f t="shared" si="2"/>
        <v>6.9037342445873229</v>
      </c>
      <c r="E27" s="32">
        <f t="shared" si="3"/>
        <v>0.16525498261735982</v>
      </c>
      <c r="F27" s="32">
        <f t="shared" si="4"/>
        <v>0.93455032324431253</v>
      </c>
      <c r="G27" s="32">
        <f t="shared" si="5"/>
        <v>-3.7298339056986762E-2</v>
      </c>
      <c r="H27" s="18">
        <f t="shared" si="6"/>
        <v>3.7298339056986762E-2</v>
      </c>
      <c r="I27" s="18">
        <f t="shared" si="7"/>
        <v>5.7997728280184671E-3</v>
      </c>
    </row>
    <row r="28" spans="1:9" x14ac:dyDescent="0.3">
      <c r="A28" s="21">
        <v>41671</v>
      </c>
      <c r="B28" s="22">
        <v>6.9720000000000004</v>
      </c>
      <c r="C28" s="32">
        <f t="shared" si="1"/>
        <v>6.7829200018271987</v>
      </c>
      <c r="D28" s="32">
        <f t="shared" si="2"/>
        <v>7.1281055577733765</v>
      </c>
      <c r="E28" s="32">
        <f t="shared" si="3"/>
        <v>0.18890151484483736</v>
      </c>
      <c r="F28" s="32">
        <f t="shared" si="4"/>
        <v>0.96324544374003573</v>
      </c>
      <c r="G28" s="32">
        <f t="shared" si="5"/>
        <v>0.18907999817280174</v>
      </c>
      <c r="H28" s="18">
        <f t="shared" si="6"/>
        <v>0.18907999817280174</v>
      </c>
      <c r="I28" s="18">
        <f t="shared" si="7"/>
        <v>2.7119907942168925E-2</v>
      </c>
    </row>
    <row r="29" spans="1:9" x14ac:dyDescent="0.3">
      <c r="A29" s="21">
        <v>41760</v>
      </c>
      <c r="B29" s="22">
        <v>7.4249999999999998</v>
      </c>
      <c r="C29" s="32">
        <f t="shared" si="1"/>
        <v>7.7499081387629127</v>
      </c>
      <c r="D29" s="32">
        <f t="shared" si="2"/>
        <v>7.2249793308677566</v>
      </c>
      <c r="E29" s="32">
        <f t="shared" si="3"/>
        <v>0.15209041814465443</v>
      </c>
      <c r="F29" s="32">
        <f t="shared" si="4"/>
        <v>1.0528678643006717</v>
      </c>
      <c r="G29" s="32">
        <f t="shared" si="5"/>
        <v>-0.32490813876291291</v>
      </c>
      <c r="H29" s="18">
        <f t="shared" si="6"/>
        <v>0.32490813876291291</v>
      </c>
      <c r="I29" s="18">
        <f t="shared" si="7"/>
        <v>4.3758671887261E-2</v>
      </c>
    </row>
    <row r="30" spans="1:9" x14ac:dyDescent="0.3">
      <c r="A30" s="21">
        <v>41852</v>
      </c>
      <c r="B30" s="22">
        <v>7.9820000000000002</v>
      </c>
      <c r="C30" s="32">
        <f t="shared" si="1"/>
        <v>8.2497226576570277</v>
      </c>
      <c r="D30" s="32">
        <f t="shared" si="2"/>
        <v>7.3052488357204801</v>
      </c>
      <c r="E30" s="32">
        <f t="shared" si="3"/>
        <v>0.12336205282788208</v>
      </c>
      <c r="F30" s="32">
        <f t="shared" si="4"/>
        <v>1.1131619019635934</v>
      </c>
      <c r="G30" s="32">
        <f t="shared" si="5"/>
        <v>-0.26772265765702752</v>
      </c>
      <c r="H30" s="18">
        <f t="shared" si="6"/>
        <v>0.26772265765702752</v>
      </c>
      <c r="I30" s="18">
        <f t="shared" si="7"/>
        <v>3.3540799004889439E-2</v>
      </c>
    </row>
    <row r="31" spans="1:9" x14ac:dyDescent="0.3">
      <c r="A31" s="21">
        <v>41944</v>
      </c>
      <c r="B31" s="22">
        <v>7.38</v>
      </c>
      <c r="C31" s="32">
        <f t="shared" si="1"/>
        <v>7.2162767540313064</v>
      </c>
      <c r="D31" s="32">
        <f t="shared" si="2"/>
        <v>7.4791730965609116</v>
      </c>
      <c r="E31" s="32">
        <f t="shared" si="3"/>
        <v>0.14358693603290185</v>
      </c>
      <c r="F31" s="32">
        <f t="shared" si="4"/>
        <v>0.97448138827123276</v>
      </c>
      <c r="G31" s="32">
        <f t="shared" si="5"/>
        <v>0.16372324596869348</v>
      </c>
      <c r="H31" s="18">
        <f t="shared" si="6"/>
        <v>0.16372324596869348</v>
      </c>
      <c r="I31" s="18">
        <f t="shared" si="7"/>
        <v>2.2184721675974725E-2</v>
      </c>
    </row>
    <row r="32" spans="1:9" x14ac:dyDescent="0.3">
      <c r="A32" s="21">
        <v>42036</v>
      </c>
      <c r="B32" s="22">
        <v>7.46</v>
      </c>
      <c r="C32" s="32">
        <f t="shared" si="1"/>
        <v>7.2766538185666239</v>
      </c>
      <c r="D32" s="32">
        <f t="shared" si="2"/>
        <v>7.6803800862121259</v>
      </c>
      <c r="E32" s="32">
        <f t="shared" si="3"/>
        <v>0.16663495748022683</v>
      </c>
      <c r="F32" s="32">
        <f t="shared" si="4"/>
        <v>0.95793776555475874</v>
      </c>
      <c r="G32" s="32">
        <f t="shared" si="5"/>
        <v>0.18334618143337611</v>
      </c>
      <c r="H32" s="18">
        <f t="shared" si="6"/>
        <v>0.18334618143337611</v>
      </c>
      <c r="I32" s="18">
        <f t="shared" si="7"/>
        <v>2.4577236117074547E-2</v>
      </c>
    </row>
    <row r="33" spans="1:10" x14ac:dyDescent="0.3">
      <c r="A33" s="21">
        <v>42125</v>
      </c>
      <c r="B33" s="22">
        <v>7.7789999999999999</v>
      </c>
      <c r="C33" s="32">
        <f t="shared" si="1"/>
        <v>7.8167643222877361</v>
      </c>
      <c r="D33" s="32">
        <f t="shared" si="2"/>
        <v>7.8356419028547126</v>
      </c>
      <c r="E33" s="32">
        <f t="shared" si="3"/>
        <v>0.16208570114517079</v>
      </c>
      <c r="F33" s="32">
        <f t="shared" si="4"/>
        <v>0.9954702010615557</v>
      </c>
      <c r="G33" s="32">
        <f t="shared" si="5"/>
        <v>-3.7764322287736185E-2</v>
      </c>
      <c r="H33" s="18">
        <f t="shared" si="6"/>
        <v>3.7764322287736185E-2</v>
      </c>
      <c r="I33" s="18">
        <f t="shared" si="7"/>
        <v>4.8546499919959098E-3</v>
      </c>
    </row>
    <row r="34" spans="1:10" x14ac:dyDescent="0.3">
      <c r="A34" s="21">
        <v>42217</v>
      </c>
      <c r="B34" s="22">
        <v>8.4139999999999997</v>
      </c>
      <c r="C34" s="32">
        <f t="shared" si="1"/>
        <v>8.254595935433505</v>
      </c>
      <c r="D34" s="32">
        <f t="shared" si="2"/>
        <v>8.0440607121500012</v>
      </c>
      <c r="E34" s="32">
        <f t="shared" si="3"/>
        <v>0.18061894440521792</v>
      </c>
      <c r="F34" s="32">
        <f t="shared" si="4"/>
        <v>1.0348919559083913</v>
      </c>
      <c r="G34" s="32">
        <f t="shared" si="5"/>
        <v>0.1594040645664947</v>
      </c>
      <c r="H34" s="18">
        <f t="shared" si="6"/>
        <v>0.1594040645664947</v>
      </c>
      <c r="I34" s="18">
        <f t="shared" si="7"/>
        <v>1.8945099187841062E-2</v>
      </c>
    </row>
    <row r="35" spans="1:10" x14ac:dyDescent="0.3">
      <c r="A35" s="21">
        <v>42309</v>
      </c>
      <c r="B35" s="22">
        <v>7.6859999999999999</v>
      </c>
      <c r="C35" s="32">
        <f t="shared" si="1"/>
        <v>7.6863770316146018</v>
      </c>
      <c r="D35" s="32">
        <f t="shared" si="2"/>
        <v>8.2245586256363197</v>
      </c>
      <c r="E35" s="32">
        <f t="shared" si="3"/>
        <v>0.18057053203765816</v>
      </c>
      <c r="F35" s="32">
        <f t="shared" si="4"/>
        <v>0.93454390534051401</v>
      </c>
      <c r="G35" s="32">
        <f t="shared" si="5"/>
        <v>-3.7703161460189705E-4</v>
      </c>
      <c r="H35" s="18">
        <f t="shared" si="6"/>
        <v>3.7703161460189705E-4</v>
      </c>
      <c r="I35" s="18">
        <f t="shared" si="7"/>
        <v>4.9054334452497667E-5</v>
      </c>
    </row>
    <row r="36" spans="1:10" x14ac:dyDescent="0.3">
      <c r="A36" s="21">
        <v>42401</v>
      </c>
      <c r="B36" s="22">
        <v>8.032</v>
      </c>
      <c r="C36" s="32">
        <f t="shared" si="1"/>
        <v>8.0962023651759836</v>
      </c>
      <c r="D36" s="32">
        <f t="shared" si="2"/>
        <v>8.3851335172295123</v>
      </c>
      <c r="E36" s="32">
        <f t="shared" si="3"/>
        <v>0.17257227585987195</v>
      </c>
      <c r="F36" s="32">
        <f t="shared" si="4"/>
        <v>0.96217350718635197</v>
      </c>
      <c r="G36" s="32">
        <f t="shared" si="5"/>
        <v>-6.4202365175983545E-2</v>
      </c>
      <c r="H36" s="18">
        <f t="shared" si="6"/>
        <v>6.4202365175983545E-2</v>
      </c>
      <c r="I36" s="18">
        <f t="shared" si="7"/>
        <v>7.9933223575676723E-3</v>
      </c>
    </row>
    <row r="37" spans="1:10" x14ac:dyDescent="0.3">
      <c r="A37" s="21">
        <v>42491</v>
      </c>
      <c r="B37" s="22">
        <v>8.2439999999999998</v>
      </c>
      <c r="C37" s="32">
        <f t="shared" si="1"/>
        <v>9.0101334216835056</v>
      </c>
      <c r="D37" s="32">
        <f t="shared" si="2"/>
        <v>8.3394067697283525</v>
      </c>
      <c r="E37" s="32">
        <f t="shared" si="3"/>
        <v>8.5252666515459249E-2</v>
      </c>
      <c r="F37" s="32">
        <f t="shared" si="4"/>
        <v>1.0400061965589045</v>
      </c>
      <c r="G37" s="32">
        <f t="shared" si="5"/>
        <v>-0.76613342168350584</v>
      </c>
      <c r="H37" s="18">
        <f t="shared" si="6"/>
        <v>0.76613342168350584</v>
      </c>
      <c r="I37" s="18">
        <f t="shared" si="7"/>
        <v>9.2932244260493194E-2</v>
      </c>
    </row>
    <row r="38" spans="1:10" x14ac:dyDescent="0.3">
      <c r="A38" s="21">
        <v>42583</v>
      </c>
      <c r="B38" s="22">
        <v>9.0609999999999999</v>
      </c>
      <c r="C38" s="32">
        <f t="shared" si="1"/>
        <v>9.3780099214446953</v>
      </c>
      <c r="D38" s="32">
        <f t="shared" si="2"/>
        <v>8.3392244458208999</v>
      </c>
      <c r="E38" s="32">
        <f t="shared" si="3"/>
        <v>5.1078670346294534E-2</v>
      </c>
      <c r="F38" s="32">
        <f t="shared" si="4"/>
        <v>1.107839897586496</v>
      </c>
      <c r="G38" s="32">
        <f t="shared" si="5"/>
        <v>-0.31700992144469531</v>
      </c>
      <c r="H38" s="18">
        <f t="shared" si="6"/>
        <v>0.31700992144469531</v>
      </c>
      <c r="I38" s="18">
        <f t="shared" si="7"/>
        <v>3.498619594357083E-2</v>
      </c>
    </row>
    <row r="39" spans="1:10" x14ac:dyDescent="0.3">
      <c r="A39" s="21">
        <v>42675</v>
      </c>
      <c r="B39" s="22">
        <v>8.18</v>
      </c>
      <c r="C39" s="32">
        <f t="shared" si="1"/>
        <v>8.1761942286590585</v>
      </c>
      <c r="D39" s="32">
        <f t="shared" si="2"/>
        <v>8.3914747459346017</v>
      </c>
      <c r="E39" s="32">
        <f t="shared" si="3"/>
        <v>5.1547322253257435E-2</v>
      </c>
      <c r="F39" s="32">
        <f t="shared" si="4"/>
        <v>0.9745448822343159</v>
      </c>
      <c r="G39" s="32">
        <f t="shared" si="5"/>
        <v>3.8057713409411775E-3</v>
      </c>
      <c r="H39" s="18">
        <f t="shared" si="6"/>
        <v>3.8057713409411775E-3</v>
      </c>
      <c r="I39" s="18">
        <f t="shared" si="7"/>
        <v>4.6525322016395814E-4</v>
      </c>
    </row>
    <row r="40" spans="1:10" x14ac:dyDescent="0.3">
      <c r="A40" s="21">
        <v>42767</v>
      </c>
      <c r="B40" s="22">
        <v>8.4320000000000004</v>
      </c>
      <c r="C40" s="32">
        <f t="shared" si="1"/>
        <v>8.0878896945293963</v>
      </c>
      <c r="D40" s="32">
        <f t="shared" si="2"/>
        <v>8.5507880372864857</v>
      </c>
      <c r="E40" s="32">
        <f t="shared" si="3"/>
        <v>9.4653709892708063E-2</v>
      </c>
      <c r="F40" s="32">
        <f t="shared" si="4"/>
        <v>0.96357180098585726</v>
      </c>
      <c r="G40" s="32">
        <f t="shared" si="5"/>
        <v>0.34411030547060406</v>
      </c>
      <c r="H40" s="18">
        <f t="shared" si="6"/>
        <v>0.34411030547060406</v>
      </c>
      <c r="I40" s="18">
        <f t="shared" si="7"/>
        <v>4.0810045715204461E-2</v>
      </c>
    </row>
    <row r="41" spans="1:10" x14ac:dyDescent="0.3">
      <c r="A41" s="21">
        <v>42856</v>
      </c>
      <c r="B41" s="22">
        <v>8.6769999999999996</v>
      </c>
      <c r="C41" s="32">
        <f t="shared" si="1"/>
        <v>8.6062796343304395</v>
      </c>
      <c r="D41" s="32">
        <f t="shared" si="2"/>
        <v>8.6667543989072335</v>
      </c>
      <c r="E41" s="32">
        <f t="shared" si="3"/>
        <v>0.10317877058392397</v>
      </c>
      <c r="F41" s="32">
        <f t="shared" si="4"/>
        <v>0.99661259540412384</v>
      </c>
      <c r="G41" s="32">
        <f t="shared" si="5"/>
        <v>7.0720365669560081E-2</v>
      </c>
      <c r="H41" s="18">
        <f t="shared" si="6"/>
        <v>7.0720365669560081E-2</v>
      </c>
      <c r="I41" s="18">
        <f t="shared" si="7"/>
        <v>8.1503244980477216E-3</v>
      </c>
    </row>
    <row r="42" spans="1:10" x14ac:dyDescent="0.3">
      <c r="A42" s="21">
        <v>42948</v>
      </c>
      <c r="B42" s="22">
        <v>9.07</v>
      </c>
      <c r="C42" s="32">
        <f t="shared" si="1"/>
        <v>9.075933290960581</v>
      </c>
      <c r="D42" s="32">
        <f t="shared" si="2"/>
        <v>8.768213195461005</v>
      </c>
      <c r="E42" s="32">
        <f t="shared" si="3"/>
        <v>0.10249078097186295</v>
      </c>
      <c r="F42" s="32">
        <f t="shared" si="4"/>
        <v>1.0347972204456506</v>
      </c>
      <c r="G42" s="32">
        <f t="shared" si="5"/>
        <v>-5.933290960580706E-3</v>
      </c>
      <c r="H42" s="18">
        <f t="shared" si="6"/>
        <v>5.933290960580706E-3</v>
      </c>
      <c r="I42" s="18">
        <f t="shared" si="7"/>
        <v>6.5416658881815946E-4</v>
      </c>
    </row>
    <row r="43" spans="1:10" x14ac:dyDescent="0.3">
      <c r="A43" s="21">
        <v>43040</v>
      </c>
      <c r="B43" s="22">
        <v>8.5540000000000003</v>
      </c>
      <c r="C43" s="32">
        <f t="shared" si="1"/>
        <v>8.2900623372551987</v>
      </c>
      <c r="D43" s="32">
        <f t="shared" si="2"/>
        <v>8.9554311876114472</v>
      </c>
      <c r="E43" s="32">
        <f t="shared" si="3"/>
        <v>0.13638166544329466</v>
      </c>
      <c r="F43" s="32">
        <f t="shared" si="4"/>
        <v>0.93867003528447357</v>
      </c>
      <c r="G43" s="32">
        <f t="shared" si="5"/>
        <v>0.26393766274480157</v>
      </c>
      <c r="H43" s="18">
        <f t="shared" si="6"/>
        <v>0.26393766274480157</v>
      </c>
      <c r="I43" s="18">
        <f t="shared" si="7"/>
        <v>3.0855466769324474E-2</v>
      </c>
    </row>
    <row r="44" spans="1:10" x14ac:dyDescent="0.3">
      <c r="A44" s="21">
        <v>43132</v>
      </c>
      <c r="B44" s="22">
        <v>8.984</v>
      </c>
      <c r="C44" s="32">
        <f>($D$43+J44*$E$43)*F36</f>
        <v>8.7479014595056341</v>
      </c>
      <c r="D44" s="32"/>
      <c r="E44" s="32"/>
      <c r="F44" s="32"/>
      <c r="G44" s="32">
        <f t="shared" si="5"/>
        <v>0.23609854049436585</v>
      </c>
      <c r="H44" s="18">
        <f t="shared" si="6"/>
        <v>0.23609854049436585</v>
      </c>
      <c r="I44" s="18">
        <f t="shared" si="7"/>
        <v>2.6279890972213473E-2</v>
      </c>
      <c r="J44" s="18">
        <v>1</v>
      </c>
    </row>
    <row r="45" spans="1:10" x14ac:dyDescent="0.3">
      <c r="A45" s="21">
        <v>43221</v>
      </c>
      <c r="B45" s="22">
        <v>9.7889999999999997</v>
      </c>
      <c r="C45" s="32">
        <f t="shared" ref="C45:C51" si="8">($D$43+J45*$E$43)*F37</f>
        <v>9.5973794822888738</v>
      </c>
      <c r="D45" s="32"/>
      <c r="E45" s="32"/>
      <c r="F45" s="32"/>
      <c r="G45" s="32">
        <f t="shared" si="5"/>
        <v>0.19162051771112587</v>
      </c>
      <c r="H45" s="18">
        <f t="shared" si="6"/>
        <v>0.19162051771112587</v>
      </c>
      <c r="I45" s="18">
        <f t="shared" si="7"/>
        <v>1.9575086087560107E-2</v>
      </c>
      <c r="J45" s="18">
        <v>2</v>
      </c>
    </row>
    <row r="46" spans="1:10" x14ac:dyDescent="0.3">
      <c r="A46" s="21">
        <v>43313</v>
      </c>
      <c r="B46" s="22">
        <v>9.9480000000000004</v>
      </c>
      <c r="C46" s="32">
        <f t="shared" si="8"/>
        <v>10.374451120558504</v>
      </c>
      <c r="D46" s="32"/>
      <c r="E46" s="32"/>
      <c r="F46" s="32"/>
      <c r="G46" s="32">
        <f t="shared" si="5"/>
        <v>-0.42645112055850376</v>
      </c>
      <c r="H46" s="18">
        <f t="shared" si="6"/>
        <v>0.42645112055850376</v>
      </c>
      <c r="I46" s="18">
        <f t="shared" si="7"/>
        <v>4.2868025789958158E-2</v>
      </c>
      <c r="J46" s="18">
        <v>3</v>
      </c>
    </row>
    <row r="47" spans="1:10" x14ac:dyDescent="0.3">
      <c r="A47" s="21">
        <v>43405</v>
      </c>
      <c r="B47" s="22">
        <v>9.3740000000000006</v>
      </c>
      <c r="C47" s="32">
        <f t="shared" si="8"/>
        <v>9.2591098484417405</v>
      </c>
      <c r="D47" s="32"/>
      <c r="E47" s="32"/>
      <c r="F47" s="32"/>
      <c r="G47" s="32">
        <f t="shared" si="5"/>
        <v>0.1148901515582601</v>
      </c>
      <c r="H47" s="18">
        <f t="shared" si="6"/>
        <v>0.1148901515582601</v>
      </c>
      <c r="I47" s="18">
        <f t="shared" si="7"/>
        <v>1.2256256833609995E-2</v>
      </c>
      <c r="J47" s="18">
        <v>4</v>
      </c>
    </row>
    <row r="48" spans="1:10" x14ac:dyDescent="0.3">
      <c r="A48" s="21">
        <v>43497</v>
      </c>
      <c r="B48" s="22">
        <v>9.6110000000000007</v>
      </c>
      <c r="C48" s="32">
        <f t="shared" si="8"/>
        <v>9.2862685930149063</v>
      </c>
      <c r="D48" s="32"/>
      <c r="E48" s="32"/>
      <c r="F48" s="32"/>
      <c r="G48" s="32">
        <f t="shared" si="5"/>
        <v>0.3247314069850944</v>
      </c>
      <c r="H48" s="18">
        <f t="shared" si="6"/>
        <v>0.3247314069850944</v>
      </c>
      <c r="I48" s="18">
        <f t="shared" si="7"/>
        <v>3.3787473414326745E-2</v>
      </c>
      <c r="J48" s="18">
        <v>5</v>
      </c>
    </row>
    <row r="49" spans="1:10" x14ac:dyDescent="0.3">
      <c r="A49" s="21">
        <v>43586</v>
      </c>
      <c r="B49" s="22">
        <v>10.18</v>
      </c>
      <c r="C49" s="32">
        <f t="shared" si="8"/>
        <v>9.7406136322263528</v>
      </c>
      <c r="D49" s="32"/>
      <c r="E49" s="32"/>
      <c r="F49" s="32"/>
      <c r="G49" s="32">
        <f t="shared" si="5"/>
        <v>0.43938636777364692</v>
      </c>
      <c r="H49" s="18">
        <f t="shared" si="6"/>
        <v>0.43938636777364692</v>
      </c>
      <c r="I49" s="18">
        <f t="shared" si="7"/>
        <v>4.3161725714503628E-2</v>
      </c>
      <c r="J49" s="18">
        <v>6</v>
      </c>
    </row>
    <row r="50" spans="1:10" x14ac:dyDescent="0.3">
      <c r="A50" s="21">
        <v>43678</v>
      </c>
      <c r="B50" s="22">
        <v>10.66</v>
      </c>
      <c r="C50" s="32">
        <f t="shared" si="8"/>
        <v>10.254946879075908</v>
      </c>
      <c r="D50" s="32"/>
      <c r="E50" s="32"/>
      <c r="F50" s="32"/>
      <c r="G50" s="32">
        <f t="shared" si="5"/>
        <v>0.40505312092409262</v>
      </c>
      <c r="H50" s="18">
        <f t="shared" si="6"/>
        <v>0.40505312092409262</v>
      </c>
      <c r="I50" s="18">
        <f t="shared" si="7"/>
        <v>3.799747851070287E-2</v>
      </c>
      <c r="J50" s="18">
        <v>7</v>
      </c>
    </row>
    <row r="51" spans="1:10" x14ac:dyDescent="0.3">
      <c r="A51" s="21">
        <v>43770</v>
      </c>
      <c r="B51" s="22">
        <v>10.33</v>
      </c>
      <c r="C51" s="32">
        <f t="shared" si="8"/>
        <v>9.4303339705734128</v>
      </c>
      <c r="D51" s="32"/>
      <c r="E51" s="32"/>
      <c r="F51" s="32"/>
      <c r="G51" s="32">
        <f t="shared" si="5"/>
        <v>0.89966602942658724</v>
      </c>
      <c r="H51" s="18">
        <f t="shared" si="6"/>
        <v>0.89966602942658724</v>
      </c>
      <c r="I51" s="18">
        <f t="shared" si="7"/>
        <v>8.7092548831228189E-2</v>
      </c>
      <c r="J51" s="18">
        <v>8</v>
      </c>
    </row>
    <row r="52" spans="1:10" x14ac:dyDescent="0.3">
      <c r="A52" s="21"/>
      <c r="B52" s="22"/>
      <c r="C52" s="32"/>
      <c r="D52" s="32"/>
      <c r="E52" s="32"/>
      <c r="F52" s="32"/>
      <c r="G52" s="32"/>
      <c r="I52" s="18">
        <f>AVERAGE(I44:I51)</f>
        <v>3.7877310769262901E-2</v>
      </c>
      <c r="J52" s="18" t="s">
        <v>194</v>
      </c>
    </row>
    <row r="53" spans="1:10" x14ac:dyDescent="0.3">
      <c r="A53" s="21"/>
      <c r="B53" s="22"/>
      <c r="C53" s="32"/>
      <c r="D53" s="32"/>
      <c r="E53" s="32"/>
      <c r="F53" s="32"/>
      <c r="G53" s="32"/>
    </row>
    <row r="54" spans="1:10" x14ac:dyDescent="0.3">
      <c r="C54" s="32"/>
      <c r="D54" s="32"/>
      <c r="E54" s="32"/>
      <c r="F54" s="32"/>
      <c r="G54" s="32"/>
    </row>
    <row r="55" spans="1:10" x14ac:dyDescent="0.3">
      <c r="C55" s="32"/>
      <c r="D55" s="32"/>
      <c r="E55" s="32"/>
      <c r="F55" s="32"/>
      <c r="G55" s="32"/>
    </row>
    <row r="56" spans="1:10" x14ac:dyDescent="0.3">
      <c r="C56" s="32"/>
      <c r="D56" s="32"/>
      <c r="E56" s="32"/>
      <c r="F56" s="32"/>
      <c r="G56" s="32"/>
    </row>
    <row r="57" spans="1:10" x14ac:dyDescent="0.3">
      <c r="C57" s="32"/>
      <c r="D57" s="32"/>
      <c r="E57" s="32"/>
      <c r="F57" s="32"/>
      <c r="G57" s="32"/>
    </row>
    <row r="58" spans="1:10" x14ac:dyDescent="0.3">
      <c r="C58" s="32"/>
      <c r="D58" s="32"/>
      <c r="E58" s="32"/>
      <c r="F58" s="32"/>
      <c r="G58" s="32"/>
    </row>
    <row r="59" spans="1:10" x14ac:dyDescent="0.3">
      <c r="C59" s="32"/>
      <c r="D59" s="32"/>
      <c r="E59" s="32"/>
      <c r="F59" s="32"/>
      <c r="G59" s="32"/>
    </row>
    <row r="60" spans="1:10" x14ac:dyDescent="0.3">
      <c r="C60" s="32"/>
      <c r="D60" s="32"/>
      <c r="E60" s="32"/>
      <c r="F60" s="32"/>
      <c r="G6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0"/>
  <sheetViews>
    <sheetView topLeftCell="A43" workbookViewId="0">
      <selection activeCell="J55" sqref="J55"/>
    </sheetView>
  </sheetViews>
  <sheetFormatPr defaultRowHeight="15.6" x14ac:dyDescent="0.3"/>
  <cols>
    <col min="1" max="1" width="16.44140625" style="18" customWidth="1"/>
    <col min="2" max="2" width="8.88671875" style="18"/>
    <col min="3" max="7" width="10" style="28" customWidth="1"/>
    <col min="8" max="16384" width="8.88671875" style="18"/>
  </cols>
  <sheetData>
    <row r="1" spans="1:14" x14ac:dyDescent="0.3">
      <c r="A1" s="16" t="s">
        <v>140</v>
      </c>
      <c r="B1" s="17"/>
      <c r="D1" s="27" t="s">
        <v>129</v>
      </c>
      <c r="E1" s="27" t="s">
        <v>130</v>
      </c>
      <c r="F1" s="27" t="s">
        <v>157</v>
      </c>
    </row>
    <row r="2" spans="1:14" x14ac:dyDescent="0.3">
      <c r="A2" s="20" t="s">
        <v>142</v>
      </c>
      <c r="B2" s="17" t="s">
        <v>143</v>
      </c>
      <c r="D2" s="33">
        <v>0.3</v>
      </c>
      <c r="E2" s="33">
        <v>0.4</v>
      </c>
      <c r="F2" s="33">
        <v>0.2</v>
      </c>
      <c r="I2" s="18" t="s">
        <v>195</v>
      </c>
      <c r="N2" s="19"/>
    </row>
    <row r="3" spans="1:14" x14ac:dyDescent="0.3">
      <c r="B3" s="23" t="s">
        <v>154</v>
      </c>
      <c r="C3" s="29" t="s">
        <v>149</v>
      </c>
      <c r="D3" s="29" t="s">
        <v>150</v>
      </c>
      <c r="E3" s="29" t="s">
        <v>155</v>
      </c>
      <c r="F3" s="29" t="s">
        <v>156</v>
      </c>
      <c r="G3" s="29" t="s">
        <v>151</v>
      </c>
    </row>
    <row r="4" spans="1:14" x14ac:dyDescent="0.3">
      <c r="A4" s="21">
        <v>39479</v>
      </c>
      <c r="B4" s="22">
        <v>4.5439999999999996</v>
      </c>
      <c r="C4" s="32"/>
      <c r="D4" s="32"/>
      <c r="E4" s="32"/>
      <c r="F4" s="32">
        <f>B4-$D$7</f>
        <v>-0.36950000000000038</v>
      </c>
      <c r="G4" s="32"/>
    </row>
    <row r="5" spans="1:14" x14ac:dyDescent="0.3">
      <c r="A5" s="21">
        <v>39569</v>
      </c>
      <c r="B5" s="22">
        <v>5.0880000000000001</v>
      </c>
      <c r="C5" s="32"/>
      <c r="D5" s="32"/>
      <c r="E5" s="32"/>
      <c r="F5" s="32">
        <f t="shared" ref="F5:F7" si="0">B5-$D$7</f>
        <v>0.1745000000000001</v>
      </c>
      <c r="G5" s="32"/>
    </row>
    <row r="6" spans="1:14" x14ac:dyDescent="0.3">
      <c r="A6" s="21">
        <v>39661</v>
      </c>
      <c r="B6" s="22">
        <v>5.4320000000000004</v>
      </c>
      <c r="C6" s="32"/>
      <c r="D6" s="32"/>
      <c r="E6" s="32"/>
      <c r="F6" s="32">
        <f t="shared" si="0"/>
        <v>0.51850000000000041</v>
      </c>
      <c r="G6" s="32"/>
    </row>
    <row r="7" spans="1:14" x14ac:dyDescent="0.3">
      <c r="A7" s="21">
        <v>39753</v>
      </c>
      <c r="B7" s="22">
        <v>4.59</v>
      </c>
      <c r="C7" s="32"/>
      <c r="D7" s="32">
        <f>AVERAGE(B4:B7)</f>
        <v>4.9135</v>
      </c>
      <c r="E7" s="32">
        <f>(B8-B4)/4</f>
        <v>-2.574999999999994E-2</v>
      </c>
      <c r="F7" s="32">
        <f t="shared" si="0"/>
        <v>-0.32350000000000012</v>
      </c>
      <c r="G7" s="32"/>
    </row>
    <row r="8" spans="1:14" x14ac:dyDescent="0.3">
      <c r="A8" s="21">
        <v>39845</v>
      </c>
      <c r="B8" s="22">
        <v>4.4409999999999998</v>
      </c>
      <c r="C8" s="32">
        <f>(D7+E7+F4)</f>
        <v>4.5182500000000001</v>
      </c>
      <c r="D8" s="32">
        <f>$D$2*(B8-F4)+(1-$D$2)*(D7+E7)</f>
        <v>4.8645750000000003</v>
      </c>
      <c r="E8" s="32">
        <f>$E$2*(D8-D7)+(1-$E$2)*E7</f>
        <v>-3.5019999999999829E-2</v>
      </c>
      <c r="F8" s="32">
        <f>$F$2*(B8-D8)+(1-$F$2)*F4</f>
        <v>-0.3803150000000004</v>
      </c>
      <c r="G8" s="32">
        <f>B8-C8</f>
        <v>-7.7250000000000263E-2</v>
      </c>
    </row>
    <row r="9" spans="1:14" x14ac:dyDescent="0.3">
      <c r="A9" s="21">
        <v>39934</v>
      </c>
      <c r="B9" s="22">
        <v>4.7130000000000001</v>
      </c>
      <c r="C9" s="32">
        <f>(D8+E8+F5)</f>
        <v>5.004055000000001</v>
      </c>
      <c r="D9" s="32">
        <f t="shared" ref="D9:D51" si="1">$D$2*(B9-F5)+(1-$D$2)*(D8+E8)</f>
        <v>4.7422385000000009</v>
      </c>
      <c r="E9" s="32">
        <f t="shared" ref="E9:E51" si="2">$E$2*(D9-D8)+(1-$E$2)*E8</f>
        <v>-6.9946599999999665E-2</v>
      </c>
      <c r="F9" s="32">
        <f t="shared" ref="F9:F51" si="3">$F$2*(B9-D9)+(1-$F$2)*F5</f>
        <v>0.13375229999999991</v>
      </c>
      <c r="G9" s="32">
        <f t="shared" ref="G9:G51" si="4">B9-C9</f>
        <v>-0.29105500000000095</v>
      </c>
    </row>
    <row r="10" spans="1:14" x14ac:dyDescent="0.3">
      <c r="A10" s="21">
        <v>40026</v>
      </c>
      <c r="B10" s="22">
        <v>4.7990000000000004</v>
      </c>
      <c r="C10" s="32">
        <f t="shared" ref="C10:C51" si="5">(D9+E9+F6)</f>
        <v>5.1907919000000016</v>
      </c>
      <c r="D10" s="32">
        <f t="shared" si="1"/>
        <v>4.5547543300000006</v>
      </c>
      <c r="E10" s="32">
        <f t="shared" si="2"/>
        <v>-0.11696162799999993</v>
      </c>
      <c r="F10" s="32">
        <f t="shared" si="3"/>
        <v>0.4636491340000003</v>
      </c>
      <c r="G10" s="32">
        <f t="shared" si="4"/>
        <v>-0.39179190000000119</v>
      </c>
    </row>
    <row r="11" spans="1:14" x14ac:dyDescent="0.3">
      <c r="A11" s="21">
        <v>40118</v>
      </c>
      <c r="B11" s="22">
        <v>4.4050000000000002</v>
      </c>
      <c r="C11" s="32">
        <f t="shared" si="5"/>
        <v>4.1142927020000002</v>
      </c>
      <c r="D11" s="32">
        <f t="shared" si="1"/>
        <v>4.5250048914000001</v>
      </c>
      <c r="E11" s="32">
        <f t="shared" si="2"/>
        <v>-8.2076752240000189E-2</v>
      </c>
      <c r="F11" s="32">
        <f t="shared" si="3"/>
        <v>-0.28280097828000006</v>
      </c>
      <c r="G11" s="32">
        <f t="shared" si="4"/>
        <v>0.29070729800000006</v>
      </c>
    </row>
    <row r="12" spans="1:14" x14ac:dyDescent="0.3">
      <c r="A12" s="21">
        <v>40210</v>
      </c>
      <c r="B12" s="22">
        <v>4.7329999999999997</v>
      </c>
      <c r="C12" s="32">
        <f t="shared" si="5"/>
        <v>4.0626131391599998</v>
      </c>
      <c r="D12" s="32">
        <f t="shared" si="1"/>
        <v>4.6440441974119997</v>
      </c>
      <c r="E12" s="32">
        <f t="shared" si="2"/>
        <v>-1.6303289392002526E-3</v>
      </c>
      <c r="F12" s="32">
        <f t="shared" si="3"/>
        <v>-0.28646083948240036</v>
      </c>
      <c r="G12" s="32">
        <f t="shared" si="4"/>
        <v>0.67038686083999988</v>
      </c>
    </row>
    <row r="13" spans="1:14" x14ac:dyDescent="0.3">
      <c r="A13" s="21">
        <v>40299</v>
      </c>
      <c r="B13" s="22">
        <v>5.077</v>
      </c>
      <c r="C13" s="32">
        <f t="shared" si="5"/>
        <v>4.7761661684728001</v>
      </c>
      <c r="D13" s="32">
        <f t="shared" si="1"/>
        <v>4.7326640179309596</v>
      </c>
      <c r="E13" s="32">
        <f t="shared" si="2"/>
        <v>3.4469730844063809E-2</v>
      </c>
      <c r="F13" s="32">
        <f t="shared" si="3"/>
        <v>0.17586903641380802</v>
      </c>
      <c r="G13" s="32">
        <f t="shared" si="4"/>
        <v>0.30083383152719989</v>
      </c>
    </row>
    <row r="14" spans="1:14" x14ac:dyDescent="0.3">
      <c r="A14" s="21">
        <v>40391</v>
      </c>
      <c r="B14" s="22">
        <v>5.1749999999999998</v>
      </c>
      <c r="C14" s="32">
        <f t="shared" si="5"/>
        <v>5.2307828827750242</v>
      </c>
      <c r="D14" s="32">
        <f t="shared" si="1"/>
        <v>4.7503988839425162</v>
      </c>
      <c r="E14" s="32">
        <f t="shared" si="2"/>
        <v>2.7775784911060926E-2</v>
      </c>
      <c r="F14" s="32">
        <f t="shared" si="3"/>
        <v>0.455839530411497</v>
      </c>
      <c r="G14" s="32">
        <f t="shared" si="4"/>
        <v>-5.5782882775024412E-2</v>
      </c>
    </row>
    <row r="15" spans="1:14" x14ac:dyDescent="0.3">
      <c r="A15" s="21">
        <v>40483</v>
      </c>
      <c r="B15" s="22">
        <v>4.8419999999999996</v>
      </c>
      <c r="C15" s="32">
        <f t="shared" si="5"/>
        <v>4.4953736905735768</v>
      </c>
      <c r="D15" s="32">
        <f t="shared" si="1"/>
        <v>4.8821625616815041</v>
      </c>
      <c r="E15" s="32">
        <f t="shared" si="2"/>
        <v>6.9370942042231709E-2</v>
      </c>
      <c r="F15" s="32">
        <f t="shared" si="3"/>
        <v>-0.23427329496030094</v>
      </c>
      <c r="G15" s="32">
        <f t="shared" si="4"/>
        <v>0.34662630942642281</v>
      </c>
    </row>
    <row r="16" spans="1:14" x14ac:dyDescent="0.3">
      <c r="A16" s="21">
        <v>40575</v>
      </c>
      <c r="B16" s="22">
        <v>5.0789999999999997</v>
      </c>
      <c r="C16" s="32">
        <f t="shared" si="5"/>
        <v>4.665072664241336</v>
      </c>
      <c r="D16" s="32">
        <f t="shared" si="1"/>
        <v>5.0757117044513347</v>
      </c>
      <c r="E16" s="32">
        <f t="shared" si="2"/>
        <v>0.11904222233327127</v>
      </c>
      <c r="F16" s="32">
        <f t="shared" si="3"/>
        <v>-0.2285110124761873</v>
      </c>
      <c r="G16" s="32">
        <f t="shared" si="4"/>
        <v>0.41392733575866369</v>
      </c>
    </row>
    <row r="17" spans="1:7" x14ac:dyDescent="0.3">
      <c r="A17" s="21">
        <v>40664</v>
      </c>
      <c r="B17" s="22">
        <v>5.0209999999999999</v>
      </c>
      <c r="C17" s="32">
        <f t="shared" si="5"/>
        <v>5.3706229631984144</v>
      </c>
      <c r="D17" s="32">
        <f t="shared" si="1"/>
        <v>5.0898670378250817</v>
      </c>
      <c r="E17" s="32">
        <f t="shared" si="2"/>
        <v>7.7087466749461556E-2</v>
      </c>
      <c r="F17" s="32">
        <f t="shared" si="3"/>
        <v>0.12692182156603007</v>
      </c>
      <c r="G17" s="32">
        <f t="shared" si="4"/>
        <v>-0.34962296319841446</v>
      </c>
    </row>
    <row r="18" spans="1:7" x14ac:dyDescent="0.3">
      <c r="A18" s="21">
        <v>40756</v>
      </c>
      <c r="B18" s="22">
        <v>6.0810000000000004</v>
      </c>
      <c r="C18" s="32">
        <f t="shared" si="5"/>
        <v>5.6227940349860406</v>
      </c>
      <c r="D18" s="32">
        <f t="shared" si="1"/>
        <v>5.3044162940787309</v>
      </c>
      <c r="E18" s="32">
        <f t="shared" si="2"/>
        <v>0.13207218255113665</v>
      </c>
      <c r="F18" s="32">
        <f t="shared" si="3"/>
        <v>0.51998836551345151</v>
      </c>
      <c r="G18" s="32">
        <f t="shared" si="4"/>
        <v>0.45820596501395983</v>
      </c>
    </row>
    <row r="19" spans="1:7" x14ac:dyDescent="0.3">
      <c r="A19" s="21">
        <v>40848</v>
      </c>
      <c r="B19" s="22">
        <v>5.5460000000000003</v>
      </c>
      <c r="C19" s="32">
        <f t="shared" si="5"/>
        <v>5.2022151816695672</v>
      </c>
      <c r="D19" s="32">
        <f t="shared" si="1"/>
        <v>5.5396239221289978</v>
      </c>
      <c r="E19" s="32">
        <f t="shared" si="2"/>
        <v>0.17332636075078872</v>
      </c>
      <c r="F19" s="32">
        <f t="shared" si="3"/>
        <v>-0.18614342039404028</v>
      </c>
      <c r="G19" s="32">
        <f t="shared" si="4"/>
        <v>0.34378481833043306</v>
      </c>
    </row>
    <row r="20" spans="1:7" x14ac:dyDescent="0.3">
      <c r="A20" s="21">
        <v>40940</v>
      </c>
      <c r="B20" s="22">
        <v>5.6559999999999997</v>
      </c>
      <c r="C20" s="32">
        <f t="shared" si="5"/>
        <v>5.4844392704035991</v>
      </c>
      <c r="D20" s="32">
        <f t="shared" si="1"/>
        <v>5.7644185017587066</v>
      </c>
      <c r="E20" s="32">
        <f t="shared" si="2"/>
        <v>0.19391364830235677</v>
      </c>
      <c r="F20" s="32">
        <f t="shared" si="3"/>
        <v>-0.20449251033269122</v>
      </c>
      <c r="G20" s="32">
        <f t="shared" si="4"/>
        <v>0.17156072959640056</v>
      </c>
    </row>
    <row r="21" spans="1:7" x14ac:dyDescent="0.3">
      <c r="A21" s="21">
        <v>41030</v>
      </c>
      <c r="B21" s="22">
        <v>6.2359999999999998</v>
      </c>
      <c r="C21" s="32">
        <f t="shared" si="5"/>
        <v>6.0852539716270933</v>
      </c>
      <c r="D21" s="32">
        <f t="shared" si="1"/>
        <v>6.0035559585729352</v>
      </c>
      <c r="E21" s="32">
        <f t="shared" si="2"/>
        <v>0.2120031717071055</v>
      </c>
      <c r="F21" s="32">
        <f t="shared" si="3"/>
        <v>0.14802626553823697</v>
      </c>
      <c r="G21" s="32">
        <f t="shared" si="4"/>
        <v>0.15074602837290652</v>
      </c>
    </row>
    <row r="22" spans="1:7" x14ac:dyDescent="0.3">
      <c r="A22" s="21">
        <v>41122</v>
      </c>
      <c r="B22" s="22">
        <v>6.4740000000000002</v>
      </c>
      <c r="C22" s="32">
        <f t="shared" si="5"/>
        <v>6.735547495793492</v>
      </c>
      <c r="D22" s="32">
        <f t="shared" si="1"/>
        <v>6.1370948815419926</v>
      </c>
      <c r="E22" s="32">
        <f t="shared" si="2"/>
        <v>0.18061747221188623</v>
      </c>
      <c r="F22" s="32">
        <f t="shared" si="3"/>
        <v>0.48337171610236279</v>
      </c>
      <c r="G22" s="32">
        <f t="shared" si="4"/>
        <v>-0.26154749579349179</v>
      </c>
    </row>
    <row r="23" spans="1:7" x14ac:dyDescent="0.3">
      <c r="A23" s="21">
        <v>41214</v>
      </c>
      <c r="B23" s="22">
        <v>5.9550000000000001</v>
      </c>
      <c r="C23" s="32">
        <f t="shared" si="5"/>
        <v>6.1315689333598389</v>
      </c>
      <c r="D23" s="32">
        <f t="shared" si="1"/>
        <v>6.2647416737459274</v>
      </c>
      <c r="E23" s="32">
        <f t="shared" si="2"/>
        <v>0.15942920020870566</v>
      </c>
      <c r="F23" s="32">
        <f t="shared" si="3"/>
        <v>-0.21086307106441768</v>
      </c>
      <c r="G23" s="32">
        <f t="shared" si="4"/>
        <v>-0.17656893335983881</v>
      </c>
    </row>
    <row r="24" spans="1:7" x14ac:dyDescent="0.3">
      <c r="A24" s="21">
        <v>41306</v>
      </c>
      <c r="B24" s="22">
        <v>6.1870000000000003</v>
      </c>
      <c r="C24" s="32">
        <f t="shared" si="5"/>
        <v>6.2196783636219424</v>
      </c>
      <c r="D24" s="32">
        <f t="shared" si="1"/>
        <v>6.4143673648680508</v>
      </c>
      <c r="E24" s="32">
        <f t="shared" si="2"/>
        <v>0.15550779657407277</v>
      </c>
      <c r="F24" s="32">
        <f t="shared" si="3"/>
        <v>-0.2090674812397631</v>
      </c>
      <c r="G24" s="32">
        <f t="shared" si="4"/>
        <v>-3.2678363621942097E-2</v>
      </c>
    </row>
    <row r="25" spans="1:7" x14ac:dyDescent="0.3">
      <c r="A25" s="21">
        <v>41395</v>
      </c>
      <c r="B25" s="22">
        <v>6.6970000000000001</v>
      </c>
      <c r="C25" s="32">
        <f t="shared" si="5"/>
        <v>6.7179014269803607</v>
      </c>
      <c r="D25" s="32">
        <f t="shared" si="1"/>
        <v>6.563604733348015</v>
      </c>
      <c r="E25" s="32">
        <f t="shared" si="2"/>
        <v>0.1529996253364293</v>
      </c>
      <c r="F25" s="32">
        <f t="shared" si="3"/>
        <v>0.14510006576098661</v>
      </c>
      <c r="G25" s="32">
        <f t="shared" si="4"/>
        <v>-2.0901426980360682E-2</v>
      </c>
    </row>
    <row r="26" spans="1:7" x14ac:dyDescent="0.3">
      <c r="A26" s="21">
        <v>41487</v>
      </c>
      <c r="B26" s="22">
        <v>6.9710000000000001</v>
      </c>
      <c r="C26" s="32">
        <f t="shared" si="5"/>
        <v>7.1999760747868073</v>
      </c>
      <c r="D26" s="32">
        <f t="shared" si="1"/>
        <v>6.6479115362484009</v>
      </c>
      <c r="E26" s="32">
        <f t="shared" si="2"/>
        <v>0.12552249636201196</v>
      </c>
      <c r="F26" s="32">
        <f t="shared" si="3"/>
        <v>0.45131506563221013</v>
      </c>
      <c r="G26" s="32">
        <f t="shared" si="4"/>
        <v>-0.22897607478680726</v>
      </c>
    </row>
    <row r="27" spans="1:7" x14ac:dyDescent="0.3">
      <c r="A27" s="21">
        <v>41579</v>
      </c>
      <c r="B27" s="22">
        <v>6.431</v>
      </c>
      <c r="C27" s="32">
        <f t="shared" si="5"/>
        <v>6.5625709615459957</v>
      </c>
      <c r="D27" s="32">
        <f t="shared" si="1"/>
        <v>6.7339627441466146</v>
      </c>
      <c r="E27" s="32">
        <f t="shared" si="2"/>
        <v>0.10973398097649262</v>
      </c>
      <c r="F27" s="32">
        <f t="shared" si="3"/>
        <v>-0.22928300568085708</v>
      </c>
      <c r="G27" s="32">
        <f t="shared" si="4"/>
        <v>-0.13157096154599568</v>
      </c>
    </row>
    <row r="28" spans="1:7" x14ac:dyDescent="0.3">
      <c r="A28" s="21">
        <v>41671</v>
      </c>
      <c r="B28" s="22">
        <v>6.9720000000000004</v>
      </c>
      <c r="C28" s="32">
        <f t="shared" si="5"/>
        <v>6.6346292438833441</v>
      </c>
      <c r="D28" s="32">
        <f t="shared" si="1"/>
        <v>6.9449079519581041</v>
      </c>
      <c r="E28" s="32">
        <f t="shared" si="2"/>
        <v>0.15021847171049138</v>
      </c>
      <c r="F28" s="32">
        <f t="shared" si="3"/>
        <v>-0.16183557538343121</v>
      </c>
      <c r="G28" s="32">
        <f t="shared" si="4"/>
        <v>0.33737075611665635</v>
      </c>
    </row>
    <row r="29" spans="1:7" x14ac:dyDescent="0.3">
      <c r="A29" s="21">
        <v>41760</v>
      </c>
      <c r="B29" s="22">
        <v>7.4249999999999998</v>
      </c>
      <c r="C29" s="32">
        <f t="shared" si="5"/>
        <v>7.240226489429582</v>
      </c>
      <c r="D29" s="32">
        <f t="shared" si="1"/>
        <v>7.1505584768397208</v>
      </c>
      <c r="E29" s="32">
        <f t="shared" si="2"/>
        <v>0.17239129297894151</v>
      </c>
      <c r="F29" s="32">
        <f t="shared" si="3"/>
        <v>0.17096835724084508</v>
      </c>
      <c r="G29" s="32">
        <f t="shared" si="4"/>
        <v>0.1847735105704178</v>
      </c>
    </row>
    <row r="30" spans="1:7" x14ac:dyDescent="0.3">
      <c r="A30" s="21">
        <v>41852</v>
      </c>
      <c r="B30" s="22">
        <v>7.9820000000000002</v>
      </c>
      <c r="C30" s="32">
        <f t="shared" si="5"/>
        <v>7.7742648354508725</v>
      </c>
      <c r="D30" s="32">
        <f t="shared" si="1"/>
        <v>7.3852703191834008</v>
      </c>
      <c r="E30" s="32">
        <f t="shared" si="2"/>
        <v>0.19731951272483692</v>
      </c>
      <c r="F30" s="32">
        <f t="shared" si="3"/>
        <v>0.48039798866908801</v>
      </c>
      <c r="G30" s="32">
        <f t="shared" si="4"/>
        <v>0.20773516454912766</v>
      </c>
    </row>
    <row r="31" spans="1:7" x14ac:dyDescent="0.3">
      <c r="A31" s="21">
        <v>41944</v>
      </c>
      <c r="B31" s="22">
        <v>7.38</v>
      </c>
      <c r="C31" s="32">
        <f t="shared" si="5"/>
        <v>7.3533068262273806</v>
      </c>
      <c r="D31" s="32">
        <f t="shared" si="1"/>
        <v>7.5905977840400229</v>
      </c>
      <c r="E31" s="32">
        <f t="shared" si="2"/>
        <v>0.20052269357755098</v>
      </c>
      <c r="F31" s="32">
        <f t="shared" si="3"/>
        <v>-0.22554596135269028</v>
      </c>
      <c r="G31" s="32">
        <f t="shared" si="4"/>
        <v>2.6693173772619261E-2</v>
      </c>
    </row>
    <row r="32" spans="1:7" x14ac:dyDescent="0.3">
      <c r="A32" s="21">
        <v>42036</v>
      </c>
      <c r="B32" s="22">
        <v>7.46</v>
      </c>
      <c r="C32" s="32">
        <f t="shared" si="5"/>
        <v>7.6292849022341427</v>
      </c>
      <c r="D32" s="32">
        <f t="shared" si="1"/>
        <v>7.7403350069473316</v>
      </c>
      <c r="E32" s="32">
        <f t="shared" si="2"/>
        <v>0.18020850530945404</v>
      </c>
      <c r="F32" s="32">
        <f t="shared" si="3"/>
        <v>-0.1855354616962113</v>
      </c>
      <c r="G32" s="32">
        <f t="shared" si="4"/>
        <v>-0.16928490223414272</v>
      </c>
    </row>
    <row r="33" spans="1:7" x14ac:dyDescent="0.3">
      <c r="A33" s="21">
        <v>42125</v>
      </c>
      <c r="B33" s="22">
        <v>7.7789999999999999</v>
      </c>
      <c r="C33" s="32">
        <f t="shared" si="5"/>
        <v>8.09151186949763</v>
      </c>
      <c r="D33" s="32">
        <f t="shared" si="1"/>
        <v>7.8267899514074966</v>
      </c>
      <c r="E33" s="32">
        <f t="shared" si="2"/>
        <v>0.14270708096973841</v>
      </c>
      <c r="F33" s="32">
        <f t="shared" si="3"/>
        <v>0.12721669551117673</v>
      </c>
      <c r="G33" s="32">
        <f t="shared" si="4"/>
        <v>-0.3125118694976301</v>
      </c>
    </row>
    <row r="34" spans="1:7" x14ac:dyDescent="0.3">
      <c r="A34" s="21">
        <v>42217</v>
      </c>
      <c r="B34" s="22">
        <v>8.4139999999999997</v>
      </c>
      <c r="C34" s="32">
        <f t="shared" si="5"/>
        <v>8.4498950210463235</v>
      </c>
      <c r="D34" s="32">
        <f t="shared" si="1"/>
        <v>7.9587285260633376</v>
      </c>
      <c r="E34" s="32">
        <f t="shared" si="2"/>
        <v>0.13839967844417944</v>
      </c>
      <c r="F34" s="32">
        <f t="shared" si="3"/>
        <v>0.47537268572260283</v>
      </c>
      <c r="G34" s="32">
        <f t="shared" si="4"/>
        <v>-3.5895021046323805E-2</v>
      </c>
    </row>
    <row r="35" spans="1:7" x14ac:dyDescent="0.3">
      <c r="A35" s="21">
        <v>42309</v>
      </c>
      <c r="B35" s="22">
        <v>7.6859999999999999</v>
      </c>
      <c r="C35" s="32">
        <f t="shared" si="5"/>
        <v>7.8715822431548261</v>
      </c>
      <c r="D35" s="32">
        <f t="shared" si="1"/>
        <v>8.0414535315610678</v>
      </c>
      <c r="E35" s="32">
        <f t="shared" si="2"/>
        <v>0.11612980926559975</v>
      </c>
      <c r="F35" s="32">
        <f t="shared" si="3"/>
        <v>-0.25152747539436582</v>
      </c>
      <c r="G35" s="32">
        <f t="shared" si="4"/>
        <v>-0.18558224315482619</v>
      </c>
    </row>
    <row r="36" spans="1:7" x14ac:dyDescent="0.3">
      <c r="A36" s="21">
        <v>42401</v>
      </c>
      <c r="B36" s="22">
        <v>8.032</v>
      </c>
      <c r="C36" s="32">
        <f t="shared" si="5"/>
        <v>7.9720478791304554</v>
      </c>
      <c r="D36" s="32">
        <f t="shared" si="1"/>
        <v>8.1755689770875293</v>
      </c>
      <c r="E36" s="32">
        <f t="shared" si="2"/>
        <v>0.12332406376994444</v>
      </c>
      <c r="F36" s="32">
        <f t="shared" si="3"/>
        <v>-0.17714216477447489</v>
      </c>
      <c r="G36" s="32">
        <f t="shared" si="4"/>
        <v>5.9952120869544601E-2</v>
      </c>
    </row>
    <row r="37" spans="1:7" x14ac:dyDescent="0.3">
      <c r="A37" s="21">
        <v>42491</v>
      </c>
      <c r="B37" s="22">
        <v>8.2439999999999998</v>
      </c>
      <c r="C37" s="32">
        <f t="shared" si="5"/>
        <v>8.4261097363686499</v>
      </c>
      <c r="D37" s="32">
        <f t="shared" si="1"/>
        <v>8.2442601199468779</v>
      </c>
      <c r="E37" s="32">
        <f t="shared" si="2"/>
        <v>0.10147089540570611</v>
      </c>
      <c r="F37" s="32">
        <f t="shared" si="3"/>
        <v>0.10172133241956577</v>
      </c>
      <c r="G37" s="32">
        <f t="shared" si="4"/>
        <v>-0.18210973636865013</v>
      </c>
    </row>
    <row r="38" spans="1:7" x14ac:dyDescent="0.3">
      <c r="A38" s="21">
        <v>42583</v>
      </c>
      <c r="B38" s="22">
        <v>9.0609999999999999</v>
      </c>
      <c r="C38" s="32">
        <f t="shared" si="5"/>
        <v>8.8211037010751863</v>
      </c>
      <c r="D38" s="32">
        <f t="shared" si="1"/>
        <v>8.4176999050300267</v>
      </c>
      <c r="E38" s="32">
        <f t="shared" si="2"/>
        <v>0.1302584512766832</v>
      </c>
      <c r="F38" s="32">
        <f t="shared" si="3"/>
        <v>0.5089581675720769</v>
      </c>
      <c r="G38" s="32">
        <f t="shared" si="4"/>
        <v>0.23989629892481368</v>
      </c>
    </row>
    <row r="39" spans="1:7" x14ac:dyDescent="0.3">
      <c r="A39" s="21">
        <v>42675</v>
      </c>
      <c r="B39" s="22">
        <v>8.18</v>
      </c>
      <c r="C39" s="32">
        <f t="shared" si="5"/>
        <v>8.2964308809123448</v>
      </c>
      <c r="D39" s="32">
        <f t="shared" si="1"/>
        <v>8.5130290920330047</v>
      </c>
      <c r="E39" s="32">
        <f t="shared" si="2"/>
        <v>0.11628674556720112</v>
      </c>
      <c r="F39" s="32">
        <f t="shared" si="3"/>
        <v>-0.26782779872209367</v>
      </c>
      <c r="G39" s="32">
        <f t="shared" si="4"/>
        <v>-0.1164308809123451</v>
      </c>
    </row>
    <row r="40" spans="1:7" x14ac:dyDescent="0.3">
      <c r="A40" s="21">
        <v>42767</v>
      </c>
      <c r="B40" s="22">
        <v>8.4320000000000004</v>
      </c>
      <c r="C40" s="32">
        <f t="shared" si="5"/>
        <v>8.4521736728257313</v>
      </c>
      <c r="D40" s="32">
        <f t="shared" si="1"/>
        <v>8.6232637357524862</v>
      </c>
      <c r="E40" s="32">
        <f t="shared" si="2"/>
        <v>0.11386590482811323</v>
      </c>
      <c r="F40" s="32">
        <f t="shared" si="3"/>
        <v>-0.17996647897007706</v>
      </c>
      <c r="G40" s="32">
        <f t="shared" si="4"/>
        <v>-2.0173672825730904E-2</v>
      </c>
    </row>
    <row r="41" spans="1:7" x14ac:dyDescent="0.3">
      <c r="A41" s="21">
        <v>42856</v>
      </c>
      <c r="B41" s="22">
        <v>8.6769999999999996</v>
      </c>
      <c r="C41" s="32">
        <f t="shared" si="5"/>
        <v>8.8388509730001648</v>
      </c>
      <c r="D41" s="32">
        <f t="shared" si="1"/>
        <v>8.6885743486805502</v>
      </c>
      <c r="E41" s="32">
        <f t="shared" si="2"/>
        <v>9.4443788068093559E-2</v>
      </c>
      <c r="F41" s="32">
        <f t="shared" si="3"/>
        <v>7.9062196199542495E-2</v>
      </c>
      <c r="G41" s="32">
        <f t="shared" si="4"/>
        <v>-0.16185097300016515</v>
      </c>
    </row>
    <row r="42" spans="1:7" x14ac:dyDescent="0.3">
      <c r="A42" s="21">
        <v>42948</v>
      </c>
      <c r="B42" s="22">
        <v>9.07</v>
      </c>
      <c r="C42" s="32">
        <f t="shared" si="5"/>
        <v>9.2919763043207215</v>
      </c>
      <c r="D42" s="32">
        <f t="shared" si="1"/>
        <v>8.7164252454524274</v>
      </c>
      <c r="E42" s="32">
        <f t="shared" si="2"/>
        <v>6.7806631549606977E-2</v>
      </c>
      <c r="F42" s="32">
        <f t="shared" si="3"/>
        <v>0.47788148496717614</v>
      </c>
      <c r="G42" s="32">
        <f t="shared" si="4"/>
        <v>-0.22197630432072124</v>
      </c>
    </row>
    <row r="43" spans="1:7" x14ac:dyDescent="0.3">
      <c r="A43" s="21">
        <v>43040</v>
      </c>
      <c r="B43" s="22">
        <v>8.5540000000000003</v>
      </c>
      <c r="C43" s="32">
        <f t="shared" si="5"/>
        <v>8.5164040782799404</v>
      </c>
      <c r="D43" s="32">
        <f t="shared" si="1"/>
        <v>8.7955106535180505</v>
      </c>
      <c r="E43" s="32">
        <f t="shared" si="2"/>
        <v>7.231814215601344E-2</v>
      </c>
      <c r="F43" s="32">
        <f t="shared" si="3"/>
        <v>-0.26256436968128499</v>
      </c>
      <c r="G43" s="32">
        <f t="shared" si="4"/>
        <v>3.7595921720059877E-2</v>
      </c>
    </row>
    <row r="44" spans="1:7" x14ac:dyDescent="0.3">
      <c r="A44" s="21">
        <v>43132</v>
      </c>
      <c r="B44" s="22">
        <v>8.984</v>
      </c>
      <c r="C44" s="32">
        <f t="shared" si="5"/>
        <v>8.6878623167039883</v>
      </c>
      <c r="D44" s="32">
        <f t="shared" si="1"/>
        <v>8.9566701006628673</v>
      </c>
      <c r="E44" s="32">
        <f t="shared" si="2"/>
        <v>0.10785466415153477</v>
      </c>
      <c r="F44" s="32">
        <f t="shared" si="3"/>
        <v>-0.13850720330863511</v>
      </c>
      <c r="G44" s="32">
        <f t="shared" si="4"/>
        <v>0.29613768329601164</v>
      </c>
    </row>
    <row r="45" spans="1:7" x14ac:dyDescent="0.3">
      <c r="A45" s="21">
        <v>43221</v>
      </c>
      <c r="B45" s="22">
        <v>9.7889999999999997</v>
      </c>
      <c r="C45" s="32">
        <f t="shared" si="5"/>
        <v>9.1435869610139449</v>
      </c>
      <c r="D45" s="32">
        <f t="shared" si="1"/>
        <v>9.2581486765102188</v>
      </c>
      <c r="E45" s="32">
        <f t="shared" si="2"/>
        <v>0.18530422882986147</v>
      </c>
      <c r="F45" s="32">
        <f t="shared" si="3"/>
        <v>0.16942002165759018</v>
      </c>
      <c r="G45" s="32">
        <f t="shared" si="4"/>
        <v>0.64541303898605484</v>
      </c>
    </row>
    <row r="46" spans="1:7" x14ac:dyDescent="0.3">
      <c r="A46" s="21">
        <v>43313</v>
      </c>
      <c r="B46" s="22">
        <v>9.9480000000000004</v>
      </c>
      <c r="C46" s="32">
        <f t="shared" si="5"/>
        <v>9.9213343903072566</v>
      </c>
      <c r="D46" s="32">
        <f t="shared" si="1"/>
        <v>9.4514525882479035</v>
      </c>
      <c r="E46" s="32">
        <f t="shared" si="2"/>
        <v>0.18850410199299078</v>
      </c>
      <c r="F46" s="32">
        <f t="shared" si="3"/>
        <v>0.48161467032416028</v>
      </c>
      <c r="G46" s="32">
        <f t="shared" si="4"/>
        <v>2.6665609692743786E-2</v>
      </c>
    </row>
    <row r="47" spans="1:7" x14ac:dyDescent="0.3">
      <c r="A47" s="21">
        <v>43405</v>
      </c>
      <c r="B47" s="22">
        <v>9.3740000000000006</v>
      </c>
      <c r="C47" s="32">
        <f t="shared" si="5"/>
        <v>9.3773923205596077</v>
      </c>
      <c r="D47" s="32">
        <f t="shared" si="1"/>
        <v>9.6389389940730119</v>
      </c>
      <c r="E47" s="32">
        <f t="shared" si="2"/>
        <v>0.18809702352583785</v>
      </c>
      <c r="F47" s="32">
        <f t="shared" si="3"/>
        <v>-0.26303929455963027</v>
      </c>
      <c r="G47" s="32">
        <f t="shared" si="4"/>
        <v>-3.3923205596071426E-3</v>
      </c>
    </row>
    <row r="48" spans="1:7" x14ac:dyDescent="0.3">
      <c r="A48" s="21">
        <v>43497</v>
      </c>
      <c r="B48" s="22">
        <v>9.6110000000000007</v>
      </c>
      <c r="C48" s="32">
        <f t="shared" si="5"/>
        <v>9.6885288142902155</v>
      </c>
      <c r="D48" s="32">
        <f t="shared" si="1"/>
        <v>9.8037773733117852</v>
      </c>
      <c r="E48" s="32">
        <f t="shared" si="2"/>
        <v>0.17879356581101202</v>
      </c>
      <c r="F48" s="32">
        <f t="shared" si="3"/>
        <v>-0.14936123730926501</v>
      </c>
      <c r="G48" s="32">
        <f t="shared" si="4"/>
        <v>-7.7528814290214854E-2</v>
      </c>
    </row>
    <row r="49" spans="1:7" x14ac:dyDescent="0.3">
      <c r="A49" s="21">
        <v>43586</v>
      </c>
      <c r="B49" s="22">
        <v>10.18</v>
      </c>
      <c r="C49" s="32">
        <f t="shared" si="5"/>
        <v>10.151990960780388</v>
      </c>
      <c r="D49" s="32">
        <f t="shared" si="1"/>
        <v>9.9909736508886802</v>
      </c>
      <c r="E49" s="32">
        <f t="shared" si="2"/>
        <v>0.18215465051736518</v>
      </c>
      <c r="F49" s="32">
        <f t="shared" si="3"/>
        <v>0.17334128714833608</v>
      </c>
      <c r="G49" s="32">
        <f t="shared" si="4"/>
        <v>2.8009039219611509E-2</v>
      </c>
    </row>
    <row r="50" spans="1:7" x14ac:dyDescent="0.3">
      <c r="A50" s="21">
        <v>43678</v>
      </c>
      <c r="B50" s="22">
        <v>10.66</v>
      </c>
      <c r="C50" s="32">
        <f t="shared" si="5"/>
        <v>10.654742971730206</v>
      </c>
      <c r="D50" s="32">
        <f t="shared" si="1"/>
        <v>10.174705409886982</v>
      </c>
      <c r="E50" s="32">
        <f t="shared" si="2"/>
        <v>0.18278549390974003</v>
      </c>
      <c r="F50" s="32">
        <f t="shared" si="3"/>
        <v>0.48235065428193175</v>
      </c>
      <c r="G50" s="32">
        <f t="shared" si="4"/>
        <v>5.2570282697939064E-3</v>
      </c>
    </row>
    <row r="51" spans="1:7" x14ac:dyDescent="0.3">
      <c r="A51" s="21">
        <v>43770</v>
      </c>
      <c r="B51" s="22">
        <v>10.33</v>
      </c>
      <c r="C51" s="32">
        <f t="shared" si="5"/>
        <v>10.094451609237092</v>
      </c>
      <c r="D51" s="32">
        <f t="shared" si="1"/>
        <v>10.428155421025595</v>
      </c>
      <c r="E51" s="32">
        <f t="shared" si="2"/>
        <v>0.21105130080128909</v>
      </c>
      <c r="F51" s="32">
        <f t="shared" si="3"/>
        <v>-0.23006251985282322</v>
      </c>
      <c r="G51" s="32">
        <f t="shared" si="4"/>
        <v>0.2355483907629079</v>
      </c>
    </row>
    <row r="52" spans="1:7" x14ac:dyDescent="0.3">
      <c r="A52" s="38">
        <v>43881</v>
      </c>
      <c r="B52" s="22"/>
      <c r="C52" s="32">
        <f>($D$51+$E$51*G52+F48)</f>
        <v>10.48984548451762</v>
      </c>
      <c r="D52" s="32"/>
      <c r="E52" s="32"/>
      <c r="F52" s="32"/>
      <c r="G52" s="32">
        <v>1</v>
      </c>
    </row>
    <row r="53" spans="1:7" x14ac:dyDescent="0.3">
      <c r="A53" s="38">
        <v>43971</v>
      </c>
      <c r="B53" s="22"/>
      <c r="C53" s="32">
        <f>($D$51+$E$51*G53+F49)</f>
        <v>11.023599309776509</v>
      </c>
      <c r="D53" s="32"/>
      <c r="E53" s="32"/>
      <c r="F53" s="32"/>
      <c r="G53" s="32">
        <v>2</v>
      </c>
    </row>
    <row r="54" spans="1:7" x14ac:dyDescent="0.3">
      <c r="A54" s="43">
        <v>44063</v>
      </c>
      <c r="C54" s="32">
        <f t="shared" ref="C54:C55" si="6">($D$51+$E$51*G54+F50)</f>
        <v>11.543659977711394</v>
      </c>
      <c r="D54" s="32"/>
      <c r="E54" s="32"/>
      <c r="F54" s="32"/>
      <c r="G54" s="32">
        <v>3</v>
      </c>
    </row>
    <row r="55" spans="1:7" x14ac:dyDescent="0.3">
      <c r="A55" s="43">
        <v>44155</v>
      </c>
      <c r="C55" s="32">
        <f t="shared" si="6"/>
        <v>11.042298104377927</v>
      </c>
      <c r="D55" s="32"/>
      <c r="E55" s="32"/>
      <c r="F55" s="32"/>
      <c r="G55" s="32">
        <v>4</v>
      </c>
    </row>
    <row r="56" spans="1:7" x14ac:dyDescent="0.3">
      <c r="C56" s="32"/>
      <c r="D56" s="32"/>
      <c r="E56" s="32"/>
      <c r="F56" s="32"/>
      <c r="G56" s="32"/>
    </row>
    <row r="57" spans="1:7" x14ac:dyDescent="0.3">
      <c r="C57" s="32"/>
      <c r="D57" s="32"/>
      <c r="E57" s="32"/>
      <c r="F57" s="32"/>
      <c r="G57" s="32"/>
    </row>
    <row r="58" spans="1:7" x14ac:dyDescent="0.3">
      <c r="C58" s="32"/>
      <c r="D58" s="32"/>
      <c r="E58" s="32"/>
      <c r="F58" s="32"/>
      <c r="G58" s="32"/>
    </row>
    <row r="59" spans="1:7" x14ac:dyDescent="0.3">
      <c r="C59" s="32"/>
      <c r="D59" s="32"/>
      <c r="E59" s="32"/>
      <c r="F59" s="32"/>
      <c r="G59" s="32"/>
    </row>
    <row r="60" spans="1:7" x14ac:dyDescent="0.3">
      <c r="C60" s="32"/>
      <c r="D60" s="32"/>
      <c r="E60" s="32"/>
      <c r="F60" s="32"/>
      <c r="G6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HW3</vt:lpstr>
      <vt:lpstr>Data</vt:lpstr>
      <vt:lpstr>Questions</vt:lpstr>
      <vt:lpstr>Work</vt:lpstr>
      <vt:lpstr>SES</vt:lpstr>
      <vt:lpstr>DES</vt:lpstr>
      <vt:lpstr>TES</vt:lpstr>
      <vt:lpstr>TES2</vt:lpstr>
      <vt:lpstr>TES3</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Jimmy Neil</cp:lastModifiedBy>
  <dcterms:created xsi:type="dcterms:W3CDTF">2020-09-04T21:07:05Z</dcterms:created>
  <dcterms:modified xsi:type="dcterms:W3CDTF">2020-12-14T18:28:13Z</dcterms:modified>
</cp:coreProperties>
</file>